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45" windowWidth="17310" windowHeight="12480" tabRatio="880" firstSheet="33" activeTab="35"/>
  </bookViews>
  <sheets>
    <sheet name="Показ.сч." sheetId="35" state="hidden" r:id="rId1"/>
    <sheet name="Ежемрасход" sheetId="31" state="hidden" r:id="rId2"/>
    <sheet name="Декабрь18" sheetId="37" state="hidden" r:id="rId3"/>
    <sheet name="ЯНВАРЬ19" sheetId="40" state="hidden" r:id="rId4"/>
    <sheet name="ФЕВРАЛЬ19" sheetId="41" state="hidden" r:id="rId5"/>
    <sheet name="МАРТ19" sheetId="42" state="hidden" r:id="rId6"/>
    <sheet name="АПРЕЛЬ19" sheetId="43" state="hidden" r:id="rId7"/>
    <sheet name="ОКТЯБРЬ19" sheetId="44" state="hidden" r:id="rId8"/>
    <sheet name="НОЯБРЬ19" sheetId="45" state="hidden" r:id="rId9"/>
    <sheet name="ДЕКАБРЬ19" sheetId="46" state="hidden" r:id="rId10"/>
    <sheet name="январь20" sheetId="47" state="hidden" r:id="rId11"/>
    <sheet name="февраль20" sheetId="48" state="hidden" r:id="rId12"/>
    <sheet name="март20" sheetId="49" state="hidden" r:id="rId13"/>
    <sheet name="апрель20" sheetId="50" state="hidden" r:id="rId14"/>
    <sheet name="на 30апр2020" sheetId="51" state="hidden" r:id="rId15"/>
    <sheet name="октябрь20" sheetId="52" state="hidden" r:id="rId16"/>
    <sheet name="ноябрь20" sheetId="53" state="hidden" r:id="rId17"/>
    <sheet name="декабрь20" sheetId="54" state="hidden" r:id="rId18"/>
    <sheet name="Январь21" sheetId="55" state="hidden" r:id="rId19"/>
    <sheet name="Февраль21" sheetId="56" state="hidden" r:id="rId20"/>
    <sheet name="Март21" sheetId="57" state="hidden" r:id="rId21"/>
    <sheet name="Апрель21" sheetId="58" state="hidden" r:id="rId22"/>
    <sheet name="ОКТЯБРЬ21" sheetId="59" state="hidden" r:id="rId23"/>
    <sheet name="НОЯБРЬ21" sheetId="60" state="hidden" r:id="rId24"/>
    <sheet name="ДЕКАБРЬ21" sheetId="61" state="hidden" r:id="rId25"/>
    <sheet name="Январь22" sheetId="62" state="hidden" r:id="rId26"/>
    <sheet name="Февраль22" sheetId="63" state="hidden" r:id="rId27"/>
    <sheet name="Март22" sheetId="64" state="hidden" r:id="rId28"/>
    <sheet name="Апрель22" sheetId="65" state="hidden" r:id="rId29"/>
    <sheet name="Сентябрь22" sheetId="66" state="hidden" r:id="rId30"/>
    <sheet name="Октябрь22" sheetId="67" state="hidden" r:id="rId31"/>
    <sheet name="Ноябрь22" sheetId="68" state="hidden" r:id="rId32"/>
    <sheet name="Декабрь22" sheetId="69" state="hidden" r:id="rId33"/>
    <sheet name="ЯНВАРЬ23" sheetId="70" r:id="rId34"/>
    <sheet name="ФЕВРАЛЬ23" sheetId="71" r:id="rId35"/>
    <sheet name="МАРТ23" sheetId="72" r:id="rId36"/>
  </sheets>
  <calcPr calcId="145621"/>
</workbook>
</file>

<file path=xl/calcChain.xml><?xml version="1.0" encoding="utf-8"?>
<calcChain xmlns="http://schemas.openxmlformats.org/spreadsheetml/2006/main">
  <c r="D261" i="72" l="1"/>
  <c r="D262" i="72" s="1"/>
  <c r="L245" i="72"/>
  <c r="K245" i="72"/>
  <c r="H245" i="72"/>
  <c r="G245" i="72"/>
  <c r="F245" i="72"/>
  <c r="D245" i="72"/>
  <c r="J243" i="72"/>
  <c r="D243" i="72"/>
  <c r="L242" i="72"/>
  <c r="L241" i="72"/>
  <c r="L238" i="72"/>
  <c r="L237" i="72"/>
  <c r="L233" i="72"/>
  <c r="L232" i="72"/>
  <c r="L229" i="72"/>
  <c r="L227" i="72"/>
  <c r="L224" i="72"/>
  <c r="L223" i="72"/>
  <c r="L222" i="72"/>
  <c r="L221" i="72"/>
  <c r="L220" i="72"/>
  <c r="L216" i="72"/>
  <c r="L215" i="72"/>
  <c r="L214" i="72"/>
  <c r="L213" i="72"/>
  <c r="L210" i="72"/>
  <c r="L208" i="72"/>
  <c r="L207" i="72"/>
  <c r="L206" i="72"/>
  <c r="L205" i="72"/>
  <c r="L203" i="72"/>
  <c r="L201" i="72"/>
  <c r="L200" i="72"/>
  <c r="L195" i="72"/>
  <c r="L194" i="72"/>
  <c r="L193" i="72"/>
  <c r="L189" i="72"/>
  <c r="L188" i="72"/>
  <c r="L185" i="72"/>
  <c r="L182" i="72"/>
  <c r="L180" i="72"/>
  <c r="L178" i="72"/>
  <c r="L176" i="72"/>
  <c r="L175" i="72"/>
  <c r="L174" i="72"/>
  <c r="L173" i="72"/>
  <c r="L169" i="72"/>
  <c r="L168" i="72"/>
  <c r="L167" i="72"/>
  <c r="L164" i="72"/>
  <c r="L163" i="72"/>
  <c r="L162" i="72"/>
  <c r="L160" i="72"/>
  <c r="L159" i="72"/>
  <c r="L158" i="72"/>
  <c r="L157" i="72"/>
  <c r="L156" i="72"/>
  <c r="L154" i="72"/>
  <c r="L152" i="72"/>
  <c r="L151" i="72"/>
  <c r="L148" i="72"/>
  <c r="L147" i="72"/>
  <c r="L143" i="72"/>
  <c r="L141" i="72"/>
  <c r="L138" i="72"/>
  <c r="L137" i="72"/>
  <c r="L136" i="72"/>
  <c r="L133" i="72"/>
  <c r="L119" i="72"/>
  <c r="L117" i="72"/>
  <c r="L116" i="72"/>
  <c r="L113" i="72"/>
  <c r="L112" i="72"/>
  <c r="L110" i="72"/>
  <c r="L109" i="72"/>
  <c r="L108" i="72"/>
  <c r="L106" i="72"/>
  <c r="L103" i="72"/>
  <c r="L102" i="72"/>
  <c r="L101" i="72"/>
  <c r="L100" i="72"/>
  <c r="L95" i="72"/>
  <c r="L93" i="72"/>
  <c r="L92" i="72"/>
  <c r="L91" i="72"/>
  <c r="L88" i="72"/>
  <c r="L85" i="72"/>
  <c r="L84" i="72"/>
  <c r="L82" i="72"/>
  <c r="L81" i="72"/>
  <c r="L75" i="72"/>
  <c r="L73" i="72"/>
  <c r="L69" i="72"/>
  <c r="L68" i="72"/>
  <c r="L67" i="72"/>
  <c r="L62" i="72"/>
  <c r="L60" i="72"/>
  <c r="L59" i="72"/>
  <c r="L58" i="72"/>
  <c r="L57" i="72"/>
  <c r="L56" i="72"/>
  <c r="L54" i="72"/>
  <c r="L52" i="72"/>
  <c r="L51" i="72"/>
  <c r="L50" i="72"/>
  <c r="L47" i="72"/>
  <c r="L46" i="72"/>
  <c r="L45" i="72"/>
  <c r="L44" i="72"/>
  <c r="L42" i="72"/>
  <c r="L38" i="72"/>
  <c r="L34" i="72"/>
  <c r="L33" i="72"/>
  <c r="L32" i="72"/>
  <c r="L30" i="72"/>
  <c r="L29" i="72"/>
  <c r="L27" i="72"/>
  <c r="I243" i="72"/>
  <c r="H8" i="72" s="1"/>
  <c r="L15" i="72"/>
  <c r="H243" i="72"/>
  <c r="H6" i="72" s="1"/>
  <c r="F12" i="72"/>
  <c r="F10" i="72"/>
  <c r="H7" i="72"/>
  <c r="H5" i="72"/>
  <c r="H9" i="72" l="1"/>
  <c r="L260" i="72"/>
  <c r="L259" i="72"/>
  <c r="L258" i="72"/>
  <c r="L257" i="72"/>
  <c r="L256" i="72"/>
  <c r="L255" i="72"/>
  <c r="L254" i="72"/>
  <c r="L253" i="72"/>
  <c r="L252" i="72"/>
  <c r="L251" i="72"/>
  <c r="L250" i="72"/>
  <c r="L249" i="72"/>
  <c r="L248" i="72"/>
  <c r="L247" i="72"/>
  <c r="L79" i="72"/>
  <c r="L77" i="72"/>
  <c r="L65" i="72"/>
  <c r="L63" i="72"/>
  <c r="L55" i="72"/>
  <c r="L53" i="72"/>
  <c r="L49" i="72"/>
  <c r="L43" i="72"/>
  <c r="L37" i="72"/>
  <c r="L35" i="72"/>
  <c r="L25" i="72"/>
  <c r="L23" i="72"/>
  <c r="L21" i="72"/>
  <c r="L19" i="72"/>
  <c r="L17" i="72"/>
  <c r="L70" i="72"/>
  <c r="L64" i="72"/>
  <c r="L40" i="72"/>
  <c r="L28" i="72"/>
  <c r="L16" i="72"/>
  <c r="L18" i="72"/>
  <c r="L20" i="72"/>
  <c r="L22" i="72"/>
  <c r="L24" i="72"/>
  <c r="L26" i="72"/>
  <c r="L31" i="72"/>
  <c r="L36" i="72"/>
  <c r="L39" i="72"/>
  <c r="L41" i="72"/>
  <c r="L48" i="72"/>
  <c r="L61" i="72"/>
  <c r="L66" i="72"/>
  <c r="L71" i="72"/>
  <c r="L83" i="72"/>
  <c r="L74" i="72"/>
  <c r="L89" i="72"/>
  <c r="L94" i="72"/>
  <c r="L97" i="72"/>
  <c r="L99" i="72"/>
  <c r="L105" i="72"/>
  <c r="L111" i="72"/>
  <c r="L115" i="72"/>
  <c r="L120" i="72"/>
  <c r="L122" i="72"/>
  <c r="L124" i="72"/>
  <c r="L126" i="72"/>
  <c r="L128" i="72"/>
  <c r="L130" i="72"/>
  <c r="L132" i="72"/>
  <c r="L135" i="72"/>
  <c r="L140" i="72"/>
  <c r="L144" i="72"/>
  <c r="L146" i="72"/>
  <c r="L150" i="72"/>
  <c r="L155" i="72"/>
  <c r="L14" i="72"/>
  <c r="L72" i="72"/>
  <c r="L76" i="72"/>
  <c r="L78" i="72"/>
  <c r="L80" i="72"/>
  <c r="L86" i="72"/>
  <c r="L87" i="72"/>
  <c r="L90" i="72"/>
  <c r="L96" i="72"/>
  <c r="L98" i="72"/>
  <c r="L104" i="72"/>
  <c r="L107" i="72"/>
  <c r="L114" i="72"/>
  <c r="L118" i="72"/>
  <c r="L121" i="72"/>
  <c r="L123" i="72"/>
  <c r="L125" i="72"/>
  <c r="L127" i="72"/>
  <c r="L129" i="72"/>
  <c r="L131" i="72"/>
  <c r="L134" i="72"/>
  <c r="L139" i="72"/>
  <c r="L142" i="72"/>
  <c r="L145" i="72"/>
  <c r="L149" i="72"/>
  <c r="L153" i="72"/>
  <c r="L165" i="72"/>
  <c r="L170" i="72"/>
  <c r="L172" i="72"/>
  <c r="L179" i="72"/>
  <c r="L183" i="72"/>
  <c r="L186" i="72"/>
  <c r="L190" i="72"/>
  <c r="L192" i="72"/>
  <c r="L197" i="72"/>
  <c r="L199" i="72"/>
  <c r="L204" i="72"/>
  <c r="L211" i="72"/>
  <c r="L217" i="72"/>
  <c r="L219" i="72"/>
  <c r="L226" i="72"/>
  <c r="L230" i="72"/>
  <c r="L234" i="72"/>
  <c r="L236" i="72"/>
  <c r="L240" i="72"/>
  <c r="L161" i="72"/>
  <c r="L166" i="72"/>
  <c r="L171" i="72"/>
  <c r="L177" i="72"/>
  <c r="L181" i="72"/>
  <c r="L184" i="72"/>
  <c r="L187" i="72"/>
  <c r="L191" i="72"/>
  <c r="L196" i="72"/>
  <c r="L198" i="72"/>
  <c r="L202" i="72"/>
  <c r="L209" i="72"/>
  <c r="L212" i="72"/>
  <c r="L218" i="72"/>
  <c r="L225" i="72"/>
  <c r="L228" i="72"/>
  <c r="L231" i="72"/>
  <c r="L235" i="72"/>
  <c r="L239" i="72"/>
  <c r="L243" i="72" l="1"/>
  <c r="K261" i="72"/>
  <c r="L246" i="72"/>
  <c r="L261" i="72" s="1"/>
  <c r="L262" i="72" s="1"/>
  <c r="K243" i="72"/>
  <c r="K262" i="72" l="1"/>
  <c r="D261" i="71" l="1"/>
  <c r="D262" i="71" s="1"/>
  <c r="L245" i="71"/>
  <c r="K245" i="71"/>
  <c r="H245" i="71"/>
  <c r="G245" i="71"/>
  <c r="F245" i="71"/>
  <c r="D245" i="71"/>
  <c r="J243" i="71"/>
  <c r="D243" i="71"/>
  <c r="I242" i="71"/>
  <c r="H242" i="71"/>
  <c r="L242" i="71" s="1"/>
  <c r="I241" i="71"/>
  <c r="H241" i="71"/>
  <c r="L241" i="71" s="1"/>
  <c r="H240" i="71"/>
  <c r="H239" i="71"/>
  <c r="I238" i="71"/>
  <c r="H238" i="71"/>
  <c r="L238" i="71" s="1"/>
  <c r="I237" i="71"/>
  <c r="H237" i="71"/>
  <c r="L237" i="71" s="1"/>
  <c r="H236" i="71"/>
  <c r="H235" i="71"/>
  <c r="H234" i="71"/>
  <c r="I233" i="71"/>
  <c r="H233" i="71"/>
  <c r="L233" i="71" s="1"/>
  <c r="I232" i="71"/>
  <c r="H232" i="71"/>
  <c r="L232" i="71" s="1"/>
  <c r="H231" i="71"/>
  <c r="H230" i="71"/>
  <c r="I229" i="71"/>
  <c r="H229" i="71"/>
  <c r="L229" i="71" s="1"/>
  <c r="H228" i="71"/>
  <c r="I227" i="71"/>
  <c r="H227" i="71"/>
  <c r="L227" i="71" s="1"/>
  <c r="H226" i="71"/>
  <c r="H225" i="71"/>
  <c r="I224" i="71"/>
  <c r="H224" i="71"/>
  <c r="L224" i="71" s="1"/>
  <c r="I223" i="71"/>
  <c r="H223" i="71"/>
  <c r="L223" i="71" s="1"/>
  <c r="I222" i="71"/>
  <c r="H222" i="71"/>
  <c r="L222" i="71" s="1"/>
  <c r="I221" i="71"/>
  <c r="H221" i="71"/>
  <c r="L221" i="71" s="1"/>
  <c r="I220" i="71"/>
  <c r="H220" i="71"/>
  <c r="L220" i="71" s="1"/>
  <c r="H219" i="71"/>
  <c r="H218" i="71"/>
  <c r="H217" i="71"/>
  <c r="I216" i="71"/>
  <c r="H216" i="71"/>
  <c r="L216" i="71" s="1"/>
  <c r="I215" i="71"/>
  <c r="H215" i="71"/>
  <c r="L215" i="71" s="1"/>
  <c r="I214" i="71"/>
  <c r="H214" i="71"/>
  <c r="L214" i="71" s="1"/>
  <c r="I213" i="71"/>
  <c r="H213" i="71"/>
  <c r="L213" i="71" s="1"/>
  <c r="H212" i="71"/>
  <c r="H211" i="71"/>
  <c r="I210" i="71"/>
  <c r="H210" i="71"/>
  <c r="L210" i="71" s="1"/>
  <c r="H209" i="71"/>
  <c r="I208" i="71"/>
  <c r="H208" i="71"/>
  <c r="L208" i="71" s="1"/>
  <c r="I207" i="71"/>
  <c r="H207" i="71"/>
  <c r="L207" i="71" s="1"/>
  <c r="I206" i="71"/>
  <c r="H206" i="71"/>
  <c r="L206" i="71" s="1"/>
  <c r="I205" i="71"/>
  <c r="H205" i="71"/>
  <c r="L205" i="71" s="1"/>
  <c r="H204" i="71"/>
  <c r="I203" i="71"/>
  <c r="H203" i="71"/>
  <c r="L203" i="71" s="1"/>
  <c r="I202" i="71"/>
  <c r="H202" i="71"/>
  <c r="L202" i="71" s="1"/>
  <c r="I201" i="71"/>
  <c r="H201" i="71"/>
  <c r="L201" i="71" s="1"/>
  <c r="I200" i="71"/>
  <c r="H200" i="71"/>
  <c r="L200" i="71" s="1"/>
  <c r="I199" i="71"/>
  <c r="H199" i="71"/>
  <c r="L199" i="71" s="1"/>
  <c r="H198" i="71"/>
  <c r="H197" i="71"/>
  <c r="H196" i="71"/>
  <c r="I195" i="71"/>
  <c r="H195" i="71"/>
  <c r="L195" i="71" s="1"/>
  <c r="I194" i="71"/>
  <c r="H194" i="71"/>
  <c r="L194" i="71" s="1"/>
  <c r="I193" i="71"/>
  <c r="H193" i="71"/>
  <c r="L193" i="71" s="1"/>
  <c r="I192" i="71"/>
  <c r="H192" i="71"/>
  <c r="L192" i="71" s="1"/>
  <c r="H191" i="71"/>
  <c r="H190" i="71"/>
  <c r="I189" i="71"/>
  <c r="H189" i="71"/>
  <c r="L189" i="71" s="1"/>
  <c r="I188" i="71"/>
  <c r="H188" i="71"/>
  <c r="L188" i="71" s="1"/>
  <c r="H187" i="71"/>
  <c r="H186" i="71"/>
  <c r="I185" i="71"/>
  <c r="H185" i="71"/>
  <c r="L185" i="71" s="1"/>
  <c r="H184" i="71"/>
  <c r="H183" i="71"/>
  <c r="I182" i="71"/>
  <c r="H182" i="71"/>
  <c r="L182" i="71" s="1"/>
  <c r="H181" i="71"/>
  <c r="I180" i="71"/>
  <c r="H180" i="71"/>
  <c r="L180" i="71" s="1"/>
  <c r="H179" i="71"/>
  <c r="I178" i="71"/>
  <c r="H178" i="71"/>
  <c r="L178" i="71" s="1"/>
  <c r="H177" i="71"/>
  <c r="I176" i="71"/>
  <c r="H176" i="71"/>
  <c r="L176" i="71" s="1"/>
  <c r="I175" i="71"/>
  <c r="H175" i="71"/>
  <c r="L175" i="71" s="1"/>
  <c r="I174" i="71"/>
  <c r="H174" i="71"/>
  <c r="L174" i="71" s="1"/>
  <c r="I173" i="71"/>
  <c r="H173" i="71"/>
  <c r="L173" i="71" s="1"/>
  <c r="H172" i="71"/>
  <c r="H171" i="71"/>
  <c r="H170" i="71"/>
  <c r="I169" i="71"/>
  <c r="H169" i="71"/>
  <c r="L169" i="71" s="1"/>
  <c r="I168" i="71"/>
  <c r="H168" i="71"/>
  <c r="L168" i="71" s="1"/>
  <c r="I167" i="71"/>
  <c r="H167" i="71"/>
  <c r="L167" i="71" s="1"/>
  <c r="H166" i="71"/>
  <c r="H165" i="71"/>
  <c r="I164" i="71"/>
  <c r="H164" i="71"/>
  <c r="L164" i="71" s="1"/>
  <c r="I163" i="71"/>
  <c r="H163" i="71"/>
  <c r="L163" i="71" s="1"/>
  <c r="I162" i="71"/>
  <c r="H162" i="71"/>
  <c r="L162" i="71" s="1"/>
  <c r="H161" i="71"/>
  <c r="I160" i="71"/>
  <c r="H160" i="71"/>
  <c r="L160" i="71" s="1"/>
  <c r="I159" i="71"/>
  <c r="H159" i="71"/>
  <c r="L159" i="71" s="1"/>
  <c r="I158" i="71"/>
  <c r="H158" i="71"/>
  <c r="L158" i="71" s="1"/>
  <c r="I157" i="71"/>
  <c r="H157" i="71"/>
  <c r="L157" i="71" s="1"/>
  <c r="I156" i="71"/>
  <c r="H156" i="71"/>
  <c r="L156" i="71" s="1"/>
  <c r="I155" i="71"/>
  <c r="H155" i="71"/>
  <c r="L155" i="71" s="1"/>
  <c r="I154" i="71"/>
  <c r="H154" i="71"/>
  <c r="L154" i="71" s="1"/>
  <c r="I153" i="71"/>
  <c r="H153" i="71"/>
  <c r="L153" i="71" s="1"/>
  <c r="I152" i="71"/>
  <c r="H152" i="71"/>
  <c r="L152" i="71" s="1"/>
  <c r="I151" i="71"/>
  <c r="H151" i="71"/>
  <c r="L151" i="71" s="1"/>
  <c r="H150" i="71"/>
  <c r="H149" i="71"/>
  <c r="I148" i="71"/>
  <c r="H148" i="71"/>
  <c r="L148" i="71" s="1"/>
  <c r="I147" i="71"/>
  <c r="H147" i="71"/>
  <c r="L147" i="71" s="1"/>
  <c r="H146" i="71"/>
  <c r="H145" i="71"/>
  <c r="H144" i="71"/>
  <c r="I143" i="71"/>
  <c r="H143" i="71"/>
  <c r="L143" i="71" s="1"/>
  <c r="H142" i="71"/>
  <c r="I141" i="71"/>
  <c r="H141" i="71"/>
  <c r="L141" i="71" s="1"/>
  <c r="H140" i="71"/>
  <c r="H139" i="71"/>
  <c r="I138" i="71"/>
  <c r="H138" i="71"/>
  <c r="L138" i="71" s="1"/>
  <c r="I137" i="71"/>
  <c r="H137" i="71"/>
  <c r="L137" i="71" s="1"/>
  <c r="I136" i="71"/>
  <c r="H136" i="71"/>
  <c r="L136" i="71" s="1"/>
  <c r="H135" i="71"/>
  <c r="H134" i="71"/>
  <c r="I133" i="71"/>
  <c r="H133" i="71"/>
  <c r="L133" i="71" s="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I119" i="71"/>
  <c r="H119" i="71"/>
  <c r="L119" i="71" s="1"/>
  <c r="H118" i="71"/>
  <c r="I117" i="71"/>
  <c r="H117" i="71"/>
  <c r="L117" i="71" s="1"/>
  <c r="I116" i="71"/>
  <c r="H116" i="71"/>
  <c r="L116" i="71" s="1"/>
  <c r="H115" i="71"/>
  <c r="H114" i="71"/>
  <c r="I113" i="71"/>
  <c r="H113" i="71"/>
  <c r="L113" i="71" s="1"/>
  <c r="I112" i="71"/>
  <c r="H112" i="71"/>
  <c r="L112" i="71" s="1"/>
  <c r="H111" i="71"/>
  <c r="I110" i="71"/>
  <c r="H110" i="71"/>
  <c r="L110" i="71" s="1"/>
  <c r="I109" i="71"/>
  <c r="H109" i="71"/>
  <c r="L109" i="71" s="1"/>
  <c r="I108" i="71"/>
  <c r="H108" i="71"/>
  <c r="L108" i="71" s="1"/>
  <c r="I107" i="71"/>
  <c r="H107" i="71"/>
  <c r="L107" i="71" s="1"/>
  <c r="I106" i="71"/>
  <c r="H106" i="71"/>
  <c r="L106" i="71" s="1"/>
  <c r="H105" i="71"/>
  <c r="I104" i="71"/>
  <c r="H104" i="71"/>
  <c r="L104" i="71" s="1"/>
  <c r="I103" i="71"/>
  <c r="H103" i="71"/>
  <c r="L103" i="71" s="1"/>
  <c r="I102" i="71"/>
  <c r="H102" i="71"/>
  <c r="L102" i="71" s="1"/>
  <c r="I101" i="71"/>
  <c r="H101" i="71"/>
  <c r="L101" i="71" s="1"/>
  <c r="I100" i="71"/>
  <c r="H100" i="71"/>
  <c r="L100" i="71" s="1"/>
  <c r="H99" i="71"/>
  <c r="H98" i="71"/>
  <c r="H97" i="71"/>
  <c r="H96" i="71"/>
  <c r="I95" i="71"/>
  <c r="H95" i="71"/>
  <c r="L95" i="71" s="1"/>
  <c r="H94" i="71"/>
  <c r="I93" i="71"/>
  <c r="H93" i="71"/>
  <c r="L93" i="71" s="1"/>
  <c r="I92" i="71"/>
  <c r="H92" i="71"/>
  <c r="L92" i="71" s="1"/>
  <c r="I91" i="71"/>
  <c r="H91" i="71"/>
  <c r="L91" i="71" s="1"/>
  <c r="H90" i="71"/>
  <c r="H89" i="71"/>
  <c r="I88" i="71"/>
  <c r="H88" i="71"/>
  <c r="L88" i="71" s="1"/>
  <c r="H87" i="71"/>
  <c r="H86" i="71"/>
  <c r="I85" i="71"/>
  <c r="H85" i="71"/>
  <c r="L85" i="71" s="1"/>
  <c r="I84" i="71"/>
  <c r="H84" i="71"/>
  <c r="L84" i="71" s="1"/>
  <c r="H83" i="71"/>
  <c r="I82" i="71"/>
  <c r="H82" i="71"/>
  <c r="L82" i="71" s="1"/>
  <c r="I81" i="71"/>
  <c r="H81" i="71"/>
  <c r="L81" i="71" s="1"/>
  <c r="I80" i="71"/>
  <c r="H80" i="71"/>
  <c r="L80" i="71" s="1"/>
  <c r="H79" i="71"/>
  <c r="H78" i="71"/>
  <c r="H77" i="71"/>
  <c r="H76" i="71"/>
  <c r="I75" i="71"/>
  <c r="H75" i="71"/>
  <c r="L75" i="71" s="1"/>
  <c r="H74" i="71"/>
  <c r="I73" i="71"/>
  <c r="H73" i="71"/>
  <c r="L73" i="71" s="1"/>
  <c r="I72" i="71"/>
  <c r="H72" i="71"/>
  <c r="L72" i="71" s="1"/>
  <c r="H71" i="71"/>
  <c r="H70" i="71"/>
  <c r="I69" i="71"/>
  <c r="H69" i="71"/>
  <c r="L69" i="71" s="1"/>
  <c r="I68" i="71"/>
  <c r="H68" i="71"/>
  <c r="L68" i="71" s="1"/>
  <c r="I67" i="71"/>
  <c r="H67" i="71"/>
  <c r="L67" i="71" s="1"/>
  <c r="H66" i="71"/>
  <c r="H65" i="71"/>
  <c r="H64" i="71"/>
  <c r="H63" i="71"/>
  <c r="I62" i="71"/>
  <c r="H62" i="71"/>
  <c r="L62" i="71" s="1"/>
  <c r="H61" i="71"/>
  <c r="I60" i="71"/>
  <c r="H60" i="71"/>
  <c r="L60" i="71" s="1"/>
  <c r="I59" i="71"/>
  <c r="H59" i="71"/>
  <c r="L59" i="71" s="1"/>
  <c r="I58" i="71"/>
  <c r="H58" i="71"/>
  <c r="L58" i="71" s="1"/>
  <c r="I57" i="71"/>
  <c r="H57" i="71"/>
  <c r="L57" i="71" s="1"/>
  <c r="I56" i="71"/>
  <c r="H56" i="71"/>
  <c r="L56" i="71" s="1"/>
  <c r="H55" i="71"/>
  <c r="I54" i="71"/>
  <c r="H54" i="71"/>
  <c r="L54" i="71" s="1"/>
  <c r="H53" i="71"/>
  <c r="I52" i="71"/>
  <c r="H52" i="71"/>
  <c r="L52" i="71" s="1"/>
  <c r="I51" i="71"/>
  <c r="H51" i="71"/>
  <c r="L51" i="71" s="1"/>
  <c r="I50" i="71"/>
  <c r="H50" i="71"/>
  <c r="L50" i="71" s="1"/>
  <c r="H49" i="71"/>
  <c r="H48" i="71"/>
  <c r="I47" i="71"/>
  <c r="H47" i="71"/>
  <c r="L47" i="71" s="1"/>
  <c r="I46" i="71"/>
  <c r="H46" i="71"/>
  <c r="L46" i="71" s="1"/>
  <c r="I45" i="71"/>
  <c r="H45" i="71"/>
  <c r="L45" i="71" s="1"/>
  <c r="I44" i="71"/>
  <c r="H44" i="71"/>
  <c r="L44" i="71" s="1"/>
  <c r="H43" i="71"/>
  <c r="I42" i="71"/>
  <c r="H42" i="71"/>
  <c r="L42" i="71" s="1"/>
  <c r="H41" i="71"/>
  <c r="H40" i="71"/>
  <c r="H39" i="71"/>
  <c r="I38" i="71"/>
  <c r="H38" i="71"/>
  <c r="L38" i="71" s="1"/>
  <c r="H37" i="71"/>
  <c r="H36" i="71"/>
  <c r="H35" i="71"/>
  <c r="I34" i="71"/>
  <c r="H34" i="71"/>
  <c r="L34" i="71" s="1"/>
  <c r="I33" i="71"/>
  <c r="H33" i="71"/>
  <c r="L33" i="71" s="1"/>
  <c r="I32" i="71"/>
  <c r="H32" i="71"/>
  <c r="H31" i="71"/>
  <c r="I30" i="71"/>
  <c r="H30" i="71"/>
  <c r="I29" i="71"/>
  <c r="H29" i="71"/>
  <c r="L29" i="71" s="1"/>
  <c r="H28" i="71"/>
  <c r="I27" i="71"/>
  <c r="H27" i="71"/>
  <c r="L27" i="71" s="1"/>
  <c r="H26" i="71"/>
  <c r="H25" i="71"/>
  <c r="H24" i="71"/>
  <c r="H23" i="71"/>
  <c r="H22" i="71"/>
  <c r="H21" i="71"/>
  <c r="H20" i="71"/>
  <c r="H19" i="71"/>
  <c r="H18" i="71"/>
  <c r="H17" i="71"/>
  <c r="H16" i="71"/>
  <c r="I15" i="71"/>
  <c r="H15" i="71"/>
  <c r="L15" i="71" s="1"/>
  <c r="H14" i="71"/>
  <c r="F12" i="71"/>
  <c r="F10" i="71"/>
  <c r="H7" i="71"/>
  <c r="H5" i="71"/>
  <c r="L30" i="71" l="1"/>
  <c r="L32" i="71"/>
  <c r="H243" i="71"/>
  <c r="H6" i="71" s="1"/>
  <c r="H9" i="71" s="1"/>
  <c r="I243" i="71"/>
  <c r="H8" i="71" s="1"/>
  <c r="L259" i="71" l="1"/>
  <c r="L257" i="71"/>
  <c r="L255" i="71"/>
  <c r="L253" i="71"/>
  <c r="L251" i="71"/>
  <c r="L249" i="71"/>
  <c r="L247" i="71"/>
  <c r="L240" i="71"/>
  <c r="L236" i="71"/>
  <c r="L234" i="71"/>
  <c r="L230" i="71"/>
  <c r="L228" i="71"/>
  <c r="L226" i="71"/>
  <c r="L218" i="71"/>
  <c r="L212" i="71"/>
  <c r="L204" i="71"/>
  <c r="L198" i="71"/>
  <c r="L196" i="71"/>
  <c r="L190" i="71"/>
  <c r="L186" i="71"/>
  <c r="L184" i="71"/>
  <c r="L172" i="71"/>
  <c r="L170" i="71"/>
  <c r="L166" i="71"/>
  <c r="L150" i="71"/>
  <c r="L260" i="71"/>
  <c r="L258" i="71"/>
  <c r="L256" i="71"/>
  <c r="L254" i="71"/>
  <c r="L252" i="71"/>
  <c r="L250" i="71"/>
  <c r="L248" i="71"/>
  <c r="L239" i="71"/>
  <c r="L235" i="71"/>
  <c r="L231" i="71"/>
  <c r="L225" i="71"/>
  <c r="L219" i="71"/>
  <c r="L217" i="71"/>
  <c r="L211" i="71"/>
  <c r="L209" i="71"/>
  <c r="L197" i="71"/>
  <c r="L191" i="71"/>
  <c r="L187" i="71"/>
  <c r="L183" i="71"/>
  <c r="L181" i="71"/>
  <c r="L179" i="71"/>
  <c r="L177" i="71"/>
  <c r="L171" i="71"/>
  <c r="L165" i="71"/>
  <c r="L161" i="71"/>
  <c r="L149" i="71"/>
  <c r="L146" i="71"/>
  <c r="L144" i="71"/>
  <c r="L142" i="71"/>
  <c r="L140" i="71"/>
  <c r="L134" i="71"/>
  <c r="L132" i="71"/>
  <c r="L130" i="71"/>
  <c r="L128" i="71"/>
  <c r="L126" i="71"/>
  <c r="L124" i="71"/>
  <c r="L122" i="71"/>
  <c r="L120" i="71"/>
  <c r="L118" i="71"/>
  <c r="L114" i="71"/>
  <c r="L98" i="71"/>
  <c r="L96" i="71"/>
  <c r="L94" i="71"/>
  <c r="L90" i="71"/>
  <c r="L145" i="71"/>
  <c r="L139" i="71"/>
  <c r="L135" i="71"/>
  <c r="L131" i="71"/>
  <c r="L129" i="71"/>
  <c r="L127" i="71"/>
  <c r="L125" i="71"/>
  <c r="L123" i="71"/>
  <c r="L121" i="71"/>
  <c r="L115" i="71"/>
  <c r="L111" i="71"/>
  <c r="L105" i="71"/>
  <c r="L99" i="71"/>
  <c r="L97" i="71"/>
  <c r="L89" i="71"/>
  <c r="L87" i="71"/>
  <c r="L83" i="71"/>
  <c r="L79" i="71"/>
  <c r="L77" i="71"/>
  <c r="L71" i="71"/>
  <c r="L65" i="71"/>
  <c r="L63" i="71"/>
  <c r="L61" i="71"/>
  <c r="L55" i="71"/>
  <c r="L53" i="71"/>
  <c r="L49" i="71"/>
  <c r="L43" i="71"/>
  <c r="L41" i="71"/>
  <c r="L39" i="71"/>
  <c r="L37" i="71"/>
  <c r="L35" i="71"/>
  <c r="L31" i="71"/>
  <c r="L25" i="71"/>
  <c r="L23" i="71"/>
  <c r="L21" i="71"/>
  <c r="L19" i="71"/>
  <c r="L17" i="71"/>
  <c r="L86" i="71"/>
  <c r="L78" i="71"/>
  <c r="L76" i="71"/>
  <c r="L74" i="71"/>
  <c r="L70" i="71"/>
  <c r="L66" i="71"/>
  <c r="L64" i="71"/>
  <c r="L48" i="71"/>
  <c r="L40" i="71"/>
  <c r="L36" i="71"/>
  <c r="L28" i="71"/>
  <c r="L26" i="71"/>
  <c r="L24" i="71"/>
  <c r="L22" i="71"/>
  <c r="L20" i="71"/>
  <c r="L18" i="71"/>
  <c r="L16" i="71"/>
  <c r="K243" i="71" l="1"/>
  <c r="L14" i="71"/>
  <c r="L243" i="71" s="1"/>
  <c r="K261" i="71"/>
  <c r="K262" i="71" s="1"/>
  <c r="L246" i="71"/>
  <c r="L261" i="71" s="1"/>
  <c r="L262" i="71" l="1"/>
  <c r="J243" i="70" l="1"/>
  <c r="D243" i="70"/>
  <c r="L242" i="70"/>
  <c r="L241" i="70"/>
  <c r="L238" i="70"/>
  <c r="L237" i="70"/>
  <c r="L233" i="70"/>
  <c r="L232" i="70"/>
  <c r="L229" i="70"/>
  <c r="L227" i="70"/>
  <c r="L224" i="70"/>
  <c r="L223" i="70"/>
  <c r="L222" i="70"/>
  <c r="L221" i="70"/>
  <c r="L220" i="70"/>
  <c r="L216" i="70"/>
  <c r="L215" i="70"/>
  <c r="L214" i="70"/>
  <c r="L213" i="70"/>
  <c r="L210" i="70"/>
  <c r="L208" i="70"/>
  <c r="L207" i="70"/>
  <c r="L206" i="70"/>
  <c r="L205" i="70"/>
  <c r="L203" i="70"/>
  <c r="L202" i="70"/>
  <c r="L201" i="70"/>
  <c r="L200" i="70"/>
  <c r="L199" i="70"/>
  <c r="L195" i="70"/>
  <c r="L194" i="70"/>
  <c r="L193" i="70"/>
  <c r="L192" i="70"/>
  <c r="L191" i="70"/>
  <c r="L189" i="70"/>
  <c r="L188" i="70"/>
  <c r="L185" i="70"/>
  <c r="L182" i="70"/>
  <c r="L180" i="70"/>
  <c r="L178" i="70"/>
  <c r="L176" i="70"/>
  <c r="L175" i="70"/>
  <c r="L174" i="70"/>
  <c r="L173" i="70"/>
  <c r="L169" i="70"/>
  <c r="L168" i="70"/>
  <c r="L167" i="70"/>
  <c r="L164" i="70"/>
  <c r="L163" i="70"/>
  <c r="L162" i="70"/>
  <c r="L160" i="70"/>
  <c r="L159" i="70"/>
  <c r="L158" i="70"/>
  <c r="L157" i="70"/>
  <c r="L156" i="70"/>
  <c r="L155" i="70"/>
  <c r="L154" i="70"/>
  <c r="L153" i="70"/>
  <c r="L152" i="70"/>
  <c r="L151" i="70"/>
  <c r="L148" i="70"/>
  <c r="L147" i="70"/>
  <c r="L145" i="70"/>
  <c r="L143" i="70"/>
  <c r="L141" i="70"/>
  <c r="L138" i="70"/>
  <c r="L137" i="70"/>
  <c r="L136" i="70"/>
  <c r="L133" i="70"/>
  <c r="L119" i="70"/>
  <c r="L117" i="70"/>
  <c r="L116" i="70"/>
  <c r="L114" i="70"/>
  <c r="L113" i="70"/>
  <c r="L112" i="70"/>
  <c r="L110" i="70"/>
  <c r="L109" i="70"/>
  <c r="L108" i="70"/>
  <c r="L107" i="70"/>
  <c r="L106" i="70"/>
  <c r="L104" i="70"/>
  <c r="L103" i="70"/>
  <c r="L102" i="70"/>
  <c r="L101" i="70"/>
  <c r="L100" i="70"/>
  <c r="L95" i="70"/>
  <c r="L93" i="70"/>
  <c r="L92" i="70"/>
  <c r="L91" i="70"/>
  <c r="L88" i="70"/>
  <c r="L85" i="70"/>
  <c r="L84" i="70"/>
  <c r="L82" i="70"/>
  <c r="L81" i="70"/>
  <c r="L80" i="70"/>
  <c r="L75" i="70"/>
  <c r="L73" i="70"/>
  <c r="L72" i="70"/>
  <c r="L69" i="70"/>
  <c r="L68" i="70"/>
  <c r="L67" i="70"/>
  <c r="L62" i="70"/>
  <c r="L60" i="70"/>
  <c r="L59" i="70"/>
  <c r="L58" i="70"/>
  <c r="L57" i="70"/>
  <c r="L56" i="70"/>
  <c r="L54" i="70"/>
  <c r="L52" i="70"/>
  <c r="L51" i="70"/>
  <c r="L50" i="70"/>
  <c r="L47" i="70"/>
  <c r="L46" i="70"/>
  <c r="L45" i="70"/>
  <c r="L44" i="70"/>
  <c r="L42" i="70"/>
  <c r="L38" i="70"/>
  <c r="L34" i="70"/>
  <c r="L33" i="70"/>
  <c r="L32" i="70"/>
  <c r="L31" i="70"/>
  <c r="L30" i="70"/>
  <c r="L29" i="70"/>
  <c r="L27" i="70"/>
  <c r="I243" i="70"/>
  <c r="H8" i="70" s="1"/>
  <c r="L15" i="70"/>
  <c r="H243" i="70"/>
  <c r="F12" i="70"/>
  <c r="F10" i="70"/>
  <c r="I12" i="70" s="1"/>
  <c r="H7" i="70"/>
  <c r="H6" i="70"/>
  <c r="H5" i="70"/>
  <c r="H9" i="70" l="1"/>
  <c r="L115" i="70"/>
  <c r="L105" i="70"/>
  <c r="L87" i="70"/>
  <c r="L83" i="70"/>
  <c r="L71" i="70"/>
  <c r="L61" i="70"/>
  <c r="L126" i="70"/>
  <c r="L124" i="70"/>
  <c r="L122" i="70"/>
  <c r="L120" i="70"/>
  <c r="L98" i="70"/>
  <c r="L96" i="70"/>
  <c r="L90" i="70"/>
  <c r="L78" i="70"/>
  <c r="L76" i="70"/>
  <c r="L66" i="70"/>
  <c r="L64" i="70"/>
  <c r="L48" i="70"/>
  <c r="L36" i="70"/>
  <c r="L28" i="70"/>
  <c r="L53" i="70"/>
  <c r="L41" i="70"/>
  <c r="L39" i="70"/>
  <c r="L25" i="70"/>
  <c r="L23" i="70"/>
  <c r="L21" i="70"/>
  <c r="L19" i="70"/>
  <c r="L17" i="70"/>
  <c r="L16" i="70"/>
  <c r="L18" i="70"/>
  <c r="L20" i="70"/>
  <c r="L22" i="70"/>
  <c r="L24" i="70"/>
  <c r="L26" i="70"/>
  <c r="L35" i="70"/>
  <c r="L37" i="70"/>
  <c r="L40" i="70"/>
  <c r="L43" i="70"/>
  <c r="L49" i="70"/>
  <c r="L55" i="70"/>
  <c r="L63" i="70"/>
  <c r="L65" i="70"/>
  <c r="L70" i="70"/>
  <c r="L74" i="70"/>
  <c r="L77" i="70"/>
  <c r="L79" i="70"/>
  <c r="L86" i="70"/>
  <c r="L89" i="70"/>
  <c r="L94" i="70"/>
  <c r="L97" i="70"/>
  <c r="L99" i="70"/>
  <c r="L111" i="70"/>
  <c r="L118" i="70"/>
  <c r="L121" i="70"/>
  <c r="L123" i="70"/>
  <c r="L125" i="70"/>
  <c r="L127" i="70"/>
  <c r="L14" i="70"/>
  <c r="L128" i="70"/>
  <c r="L130" i="70"/>
  <c r="L132" i="70"/>
  <c r="L135" i="70"/>
  <c r="L140" i="70"/>
  <c r="L144" i="70"/>
  <c r="L149" i="70"/>
  <c r="L161" i="70"/>
  <c r="L166" i="70"/>
  <c r="L171" i="70"/>
  <c r="L177" i="70"/>
  <c r="L181" i="70"/>
  <c r="L184" i="70"/>
  <c r="L187" i="70"/>
  <c r="L196" i="70"/>
  <c r="L198" i="70"/>
  <c r="L209" i="70"/>
  <c r="L212" i="70"/>
  <c r="L218" i="70"/>
  <c r="L225" i="70"/>
  <c r="L228" i="70"/>
  <c r="L231" i="70"/>
  <c r="L235" i="70"/>
  <c r="L239" i="70"/>
  <c r="L129" i="70"/>
  <c r="L131" i="70"/>
  <c r="L134" i="70"/>
  <c r="L139" i="70"/>
  <c r="L142" i="70"/>
  <c r="L146" i="70"/>
  <c r="L150" i="70"/>
  <c r="L165" i="70"/>
  <c r="L170" i="70"/>
  <c r="L172" i="70"/>
  <c r="L179" i="70"/>
  <c r="L183" i="70"/>
  <c r="L186" i="70"/>
  <c r="L190" i="70"/>
  <c r="L197" i="70"/>
  <c r="L204" i="70"/>
  <c r="L211" i="70"/>
  <c r="L217" i="70"/>
  <c r="L219" i="70"/>
  <c r="L226" i="70"/>
  <c r="L230" i="70"/>
  <c r="L234" i="70"/>
  <c r="L236" i="70"/>
  <c r="L240" i="70"/>
  <c r="L243" i="70" l="1"/>
  <c r="K243" i="70"/>
  <c r="D261" i="69" l="1"/>
  <c r="D262" i="69" s="1"/>
  <c r="L245" i="69"/>
  <c r="K245" i="69"/>
  <c r="D245" i="69"/>
  <c r="D243" i="69"/>
  <c r="L233" i="69"/>
  <c r="L216" i="69"/>
  <c r="L165" i="69"/>
  <c r="L145" i="69"/>
  <c r="L133" i="69"/>
  <c r="L117" i="69"/>
  <c r="L109" i="69"/>
  <c r="L68" i="69"/>
  <c r="L31" i="69"/>
  <c r="L30" i="69"/>
  <c r="L29" i="69"/>
  <c r="L27" i="69"/>
  <c r="I243" i="69"/>
  <c r="H8" i="69" s="1"/>
  <c r="L18" i="69"/>
  <c r="J243" i="69"/>
  <c r="H7" i="69" s="1"/>
  <c r="H243" i="69"/>
  <c r="H6" i="69" s="1"/>
  <c r="F12" i="69"/>
  <c r="F10" i="69"/>
  <c r="H5" i="69"/>
  <c r="H9" i="69" l="1"/>
  <c r="K261" i="69"/>
  <c r="L223" i="69"/>
  <c r="L222" i="69"/>
  <c r="L215" i="69"/>
  <c r="L214" i="69"/>
  <c r="L213" i="69"/>
  <c r="L212" i="69"/>
  <c r="L208" i="69"/>
  <c r="L207" i="69"/>
  <c r="L206" i="69"/>
  <c r="L205" i="69"/>
  <c r="L195" i="69"/>
  <c r="L194" i="69"/>
  <c r="L193" i="69"/>
  <c r="L192" i="69"/>
  <c r="L191" i="69"/>
  <c r="L180" i="69"/>
  <c r="L169" i="69"/>
  <c r="L168" i="69"/>
  <c r="L167" i="69"/>
  <c r="L164" i="69"/>
  <c r="L163" i="69"/>
  <c r="L162" i="69"/>
  <c r="L143" i="69"/>
  <c r="L140" i="69"/>
  <c r="L138" i="69"/>
  <c r="L137" i="69"/>
  <c r="L136" i="69"/>
  <c r="L131" i="69"/>
  <c r="L129" i="69"/>
  <c r="L20" i="69"/>
  <c r="L15" i="69"/>
  <c r="L108" i="69"/>
  <c r="L107" i="69"/>
  <c r="L106" i="69"/>
  <c r="L93" i="69"/>
  <c r="L92" i="69"/>
  <c r="L91" i="69"/>
  <c r="L88" i="69"/>
  <c r="L85" i="69"/>
  <c r="L84" i="69"/>
  <c r="L17" i="69"/>
  <c r="L21" i="69"/>
  <c r="L23" i="69"/>
  <c r="L25" i="69"/>
  <c r="L28" i="69"/>
  <c r="L36" i="69"/>
  <c r="L38" i="69"/>
  <c r="L39" i="69"/>
  <c r="L41" i="69"/>
  <c r="L44" i="69"/>
  <c r="L45" i="69"/>
  <c r="L46" i="69"/>
  <c r="L47" i="69"/>
  <c r="L48" i="69"/>
  <c r="L54" i="69"/>
  <c r="L55" i="69"/>
  <c r="L62" i="69"/>
  <c r="L63" i="69"/>
  <c r="L65" i="69"/>
  <c r="L67" i="69"/>
  <c r="L69" i="69"/>
  <c r="L70" i="69"/>
  <c r="L72" i="69"/>
  <c r="L73" i="69"/>
  <c r="L74" i="69"/>
  <c r="L77" i="69"/>
  <c r="L79" i="69"/>
  <c r="L86" i="69"/>
  <c r="L89" i="69"/>
  <c r="L94" i="69"/>
  <c r="L97" i="69"/>
  <c r="L99" i="69"/>
  <c r="L110" i="69"/>
  <c r="L111" i="69"/>
  <c r="L116" i="69"/>
  <c r="L118" i="69"/>
  <c r="L121" i="69"/>
  <c r="L123" i="69"/>
  <c r="L125" i="69"/>
  <c r="L127" i="69"/>
  <c r="L16" i="69"/>
  <c r="L19" i="69"/>
  <c r="L22" i="69"/>
  <c r="L24" i="69"/>
  <c r="L26" i="69"/>
  <c r="L32" i="69"/>
  <c r="L33" i="69"/>
  <c r="L34" i="69"/>
  <c r="L35" i="69"/>
  <c r="L37" i="69"/>
  <c r="L40" i="69"/>
  <c r="L42" i="69"/>
  <c r="L43" i="69"/>
  <c r="L49" i="69"/>
  <c r="L50" i="69"/>
  <c r="L51" i="69"/>
  <c r="L52" i="69"/>
  <c r="L53" i="69"/>
  <c r="L56" i="69"/>
  <c r="L57" i="69"/>
  <c r="L58" i="69"/>
  <c r="L59" i="69"/>
  <c r="L60" i="69"/>
  <c r="L61" i="69"/>
  <c r="L64" i="69"/>
  <c r="L66" i="69"/>
  <c r="L71" i="69"/>
  <c r="L75" i="69"/>
  <c r="L76" i="69"/>
  <c r="L78" i="69"/>
  <c r="L80" i="69"/>
  <c r="L81" i="69"/>
  <c r="L82" i="69"/>
  <c r="L83" i="69"/>
  <c r="L87" i="69"/>
  <c r="L90" i="69"/>
  <c r="L95" i="69"/>
  <c r="L96" i="69"/>
  <c r="L98" i="69"/>
  <c r="L100" i="69"/>
  <c r="L101" i="69"/>
  <c r="L102" i="69"/>
  <c r="L103" i="69"/>
  <c r="L104" i="69"/>
  <c r="L105" i="69"/>
  <c r="L112" i="69"/>
  <c r="L113" i="69"/>
  <c r="L114" i="69"/>
  <c r="L115" i="69"/>
  <c r="L119" i="69"/>
  <c r="L120" i="69"/>
  <c r="L122" i="69"/>
  <c r="L124" i="69"/>
  <c r="L126" i="69"/>
  <c r="L128" i="69"/>
  <c r="L135" i="69"/>
  <c r="L130" i="69"/>
  <c r="L132" i="69"/>
  <c r="L139" i="69"/>
  <c r="L141" i="69"/>
  <c r="L142" i="69"/>
  <c r="L146" i="69"/>
  <c r="L150" i="69"/>
  <c r="L166" i="69"/>
  <c r="L171" i="69"/>
  <c r="L173" i="69"/>
  <c r="L174" i="69"/>
  <c r="L175" i="69"/>
  <c r="L176" i="69"/>
  <c r="L14" i="69"/>
  <c r="L134" i="69"/>
  <c r="L144" i="69"/>
  <c r="L147" i="69"/>
  <c r="L148" i="69"/>
  <c r="L149" i="69"/>
  <c r="L151" i="69"/>
  <c r="L152" i="69"/>
  <c r="L153" i="69"/>
  <c r="L154" i="69"/>
  <c r="L155" i="69"/>
  <c r="L156" i="69"/>
  <c r="L157" i="69"/>
  <c r="L158" i="69"/>
  <c r="L159" i="69"/>
  <c r="L160" i="69"/>
  <c r="L161" i="69"/>
  <c r="L170" i="69"/>
  <c r="L172" i="69"/>
  <c r="L177" i="69"/>
  <c r="L178" i="69"/>
  <c r="L181" i="69"/>
  <c r="L184" i="69"/>
  <c r="L187" i="69"/>
  <c r="L196" i="69"/>
  <c r="L198" i="69"/>
  <c r="L209" i="69"/>
  <c r="L217" i="69"/>
  <c r="L219" i="69"/>
  <c r="L226" i="69"/>
  <c r="L229" i="69"/>
  <c r="L230" i="69"/>
  <c r="L232" i="69"/>
  <c r="L234" i="69"/>
  <c r="L236" i="69"/>
  <c r="L240" i="69"/>
  <c r="L246" i="69"/>
  <c r="L248" i="69"/>
  <c r="L250" i="69"/>
  <c r="L252" i="69"/>
  <c r="L254" i="69"/>
  <c r="L256" i="69"/>
  <c r="L258" i="69"/>
  <c r="L260" i="69"/>
  <c r="L179" i="69"/>
  <c r="L182" i="69"/>
  <c r="L183" i="69"/>
  <c r="L185" i="69"/>
  <c r="L186" i="69"/>
  <c r="L188" i="69"/>
  <c r="L189" i="69"/>
  <c r="L190" i="69"/>
  <c r="L197" i="69"/>
  <c r="L199" i="69"/>
  <c r="L200" i="69"/>
  <c r="L201" i="69"/>
  <c r="L202" i="69"/>
  <c r="L203" i="69"/>
  <c r="L204" i="69"/>
  <c r="L210" i="69"/>
  <c r="L211" i="69"/>
  <c r="L218" i="69"/>
  <c r="L220" i="69"/>
  <c r="L221" i="69"/>
  <c r="L224" i="69"/>
  <c r="L225" i="69"/>
  <c r="L227" i="69"/>
  <c r="L228" i="69"/>
  <c r="L231" i="69"/>
  <c r="L235" i="69"/>
  <c r="L237" i="69"/>
  <c r="L238" i="69"/>
  <c r="L239" i="69"/>
  <c r="L241" i="69"/>
  <c r="L242" i="69"/>
  <c r="L247" i="69"/>
  <c r="L249" i="69"/>
  <c r="L251" i="69"/>
  <c r="L253" i="69"/>
  <c r="L255" i="69"/>
  <c r="L257" i="69"/>
  <c r="L259" i="69"/>
  <c r="D261" i="68"/>
  <c r="D262" i="68" s="1"/>
  <c r="H260" i="68"/>
  <c r="H259" i="68"/>
  <c r="H258" i="68"/>
  <c r="H257" i="68"/>
  <c r="H256" i="68"/>
  <c r="H255" i="68"/>
  <c r="H254" i="68"/>
  <c r="H253" i="68"/>
  <c r="H252" i="68"/>
  <c r="H251" i="68"/>
  <c r="H250" i="68"/>
  <c r="H249" i="68"/>
  <c r="H248" i="68"/>
  <c r="H247" i="68"/>
  <c r="H246" i="68"/>
  <c r="L245" i="68"/>
  <c r="K245" i="68"/>
  <c r="H245" i="68"/>
  <c r="G245" i="68"/>
  <c r="F245" i="68"/>
  <c r="D245" i="68"/>
  <c r="D243" i="68"/>
  <c r="L233" i="68"/>
  <c r="L216" i="68"/>
  <c r="L165" i="68"/>
  <c r="L145" i="68"/>
  <c r="L133" i="68"/>
  <c r="L117" i="68"/>
  <c r="L68" i="68"/>
  <c r="L31" i="68"/>
  <c r="L30" i="68"/>
  <c r="L27" i="68"/>
  <c r="L18" i="68"/>
  <c r="G12" i="68"/>
  <c r="F12" i="68"/>
  <c r="F10" i="68"/>
  <c r="H5" i="68"/>
  <c r="L261" i="69" l="1"/>
  <c r="L243" i="69"/>
  <c r="K243" i="69"/>
  <c r="K262" i="69" s="1"/>
  <c r="L29" i="68"/>
  <c r="H243" i="68"/>
  <c r="H6" i="68" s="1"/>
  <c r="J243" i="68"/>
  <c r="H7" i="68" s="1"/>
  <c r="I243" i="68"/>
  <c r="H8" i="68" s="1"/>
  <c r="L262" i="69" l="1"/>
  <c r="H9" i="68"/>
  <c r="K259" i="68"/>
  <c r="L259" i="68" s="1"/>
  <c r="K257" i="68"/>
  <c r="L257" i="68" s="1"/>
  <c r="K255" i="68"/>
  <c r="L255" i="68" s="1"/>
  <c r="K253" i="68"/>
  <c r="L253" i="68" s="1"/>
  <c r="K251" i="68"/>
  <c r="L251" i="68" s="1"/>
  <c r="K249" i="68"/>
  <c r="L249" i="68" s="1"/>
  <c r="K247" i="68"/>
  <c r="L247" i="68" s="1"/>
  <c r="L242" i="68"/>
  <c r="L241" i="68"/>
  <c r="L240" i="68"/>
  <c r="L238" i="68"/>
  <c r="L237" i="68"/>
  <c r="L236" i="68"/>
  <c r="L234" i="68"/>
  <c r="L230" i="68"/>
  <c r="L227" i="68"/>
  <c r="L226" i="68"/>
  <c r="L218" i="68"/>
  <c r="L215" i="68"/>
  <c r="L214" i="68"/>
  <c r="L213" i="68"/>
  <c r="L212" i="68"/>
  <c r="L210" i="68"/>
  <c r="L209" i="68"/>
  <c r="L203" i="68"/>
  <c r="L202" i="68"/>
  <c r="L201" i="68"/>
  <c r="L200" i="68"/>
  <c r="L199" i="68"/>
  <c r="L198" i="68"/>
  <c r="L196" i="68"/>
  <c r="L189" i="68"/>
  <c r="L188" i="68"/>
  <c r="L187" i="68"/>
  <c r="L185" i="68"/>
  <c r="L184" i="68"/>
  <c r="L180" i="68"/>
  <c r="L179" i="68"/>
  <c r="K260" i="68"/>
  <c r="L260" i="68" s="1"/>
  <c r="K258" i="68"/>
  <c r="L258" i="68" s="1"/>
  <c r="K256" i="68"/>
  <c r="L256" i="68" s="1"/>
  <c r="K254" i="68"/>
  <c r="L254" i="68" s="1"/>
  <c r="K252" i="68"/>
  <c r="L252" i="68" s="1"/>
  <c r="K250" i="68"/>
  <c r="L250" i="68" s="1"/>
  <c r="K248" i="68"/>
  <c r="L248" i="68" s="1"/>
  <c r="K246" i="68"/>
  <c r="L239" i="68"/>
  <c r="L235" i="68"/>
  <c r="L231" i="68"/>
  <c r="L229" i="68"/>
  <c r="L225" i="68"/>
  <c r="L223" i="68"/>
  <c r="L221" i="68"/>
  <c r="L219" i="68"/>
  <c r="L217" i="68"/>
  <c r="L208" i="68"/>
  <c r="L206" i="68"/>
  <c r="L204" i="68"/>
  <c r="L194" i="68"/>
  <c r="L192" i="68"/>
  <c r="L190" i="68"/>
  <c r="L186" i="68"/>
  <c r="L182" i="68"/>
  <c r="L178" i="68"/>
  <c r="L176" i="68"/>
  <c r="L175" i="68"/>
  <c r="L174" i="68"/>
  <c r="L173" i="68"/>
  <c r="L172" i="68"/>
  <c r="L170" i="68"/>
  <c r="L232" i="68"/>
  <c r="L228" i="68"/>
  <c r="L224" i="68"/>
  <c r="L222" i="68"/>
  <c r="L220" i="68"/>
  <c r="L211" i="68"/>
  <c r="L207" i="68"/>
  <c r="L205" i="68"/>
  <c r="L197" i="68"/>
  <c r="L195" i="68"/>
  <c r="L193" i="68"/>
  <c r="L191" i="68"/>
  <c r="L183" i="68"/>
  <c r="L181" i="68"/>
  <c r="L177" i="68"/>
  <c r="L171" i="68"/>
  <c r="L169" i="68"/>
  <c r="L168" i="68"/>
  <c r="L167" i="68"/>
  <c r="L166" i="68"/>
  <c r="L160" i="68"/>
  <c r="L159" i="68"/>
  <c r="L158" i="68"/>
  <c r="L157" i="68"/>
  <c r="L156" i="68"/>
  <c r="L155" i="68"/>
  <c r="L154" i="68"/>
  <c r="L153" i="68"/>
  <c r="L152" i="68"/>
  <c r="L151" i="68"/>
  <c r="L150" i="68"/>
  <c r="L148" i="68"/>
  <c r="L147" i="68"/>
  <c r="L146" i="68"/>
  <c r="L164" i="68"/>
  <c r="L162" i="68"/>
  <c r="L144" i="68"/>
  <c r="L141" i="68"/>
  <c r="L140" i="68"/>
  <c r="L138" i="68"/>
  <c r="L137" i="68"/>
  <c r="L136" i="68"/>
  <c r="L135" i="68"/>
  <c r="L132" i="68"/>
  <c r="L130" i="68"/>
  <c r="L128" i="68"/>
  <c r="L126" i="68"/>
  <c r="L124" i="68"/>
  <c r="L122" i="68"/>
  <c r="L120" i="68"/>
  <c r="L116" i="68"/>
  <c r="L115" i="68"/>
  <c r="L110" i="68"/>
  <c r="L109" i="68"/>
  <c r="L108" i="68"/>
  <c r="L107" i="68"/>
  <c r="L106" i="68"/>
  <c r="L105" i="68"/>
  <c r="L98" i="68"/>
  <c r="L96" i="68"/>
  <c r="L93" i="68"/>
  <c r="L92" i="68"/>
  <c r="L91" i="68"/>
  <c r="L90" i="68"/>
  <c r="L88" i="68"/>
  <c r="L87" i="68"/>
  <c r="L85" i="68"/>
  <c r="L84" i="68"/>
  <c r="L83" i="68"/>
  <c r="L78" i="68"/>
  <c r="L76" i="68"/>
  <c r="L73" i="68"/>
  <c r="L72" i="68"/>
  <c r="L71" i="68"/>
  <c r="L69" i="68"/>
  <c r="L67" i="68"/>
  <c r="L66" i="68"/>
  <c r="L64" i="68"/>
  <c r="L62" i="68"/>
  <c r="L61" i="68"/>
  <c r="L54" i="68"/>
  <c r="L53" i="68"/>
  <c r="L47" i="68"/>
  <c r="L46" i="68"/>
  <c r="L45" i="68"/>
  <c r="L44" i="68"/>
  <c r="L43" i="68"/>
  <c r="L40" i="68"/>
  <c r="L38" i="68"/>
  <c r="L37" i="68"/>
  <c r="L35" i="68"/>
  <c r="L28" i="68"/>
  <c r="L25" i="68"/>
  <c r="L23" i="68"/>
  <c r="L21" i="68"/>
  <c r="L19" i="68"/>
  <c r="L16" i="68"/>
  <c r="L163" i="68"/>
  <c r="L161" i="68"/>
  <c r="L149" i="68"/>
  <c r="L143" i="68"/>
  <c r="L139" i="68"/>
  <c r="L118" i="68"/>
  <c r="L113" i="68"/>
  <c r="L111" i="68"/>
  <c r="L103" i="68"/>
  <c r="L101" i="68"/>
  <c r="L99" i="68"/>
  <c r="L97" i="68"/>
  <c r="L95" i="68"/>
  <c r="L89" i="68"/>
  <c r="L81" i="68"/>
  <c r="L79" i="68"/>
  <c r="L77" i="68"/>
  <c r="L75" i="68"/>
  <c r="L60" i="68"/>
  <c r="L58" i="68"/>
  <c r="L56" i="68"/>
  <c r="L52" i="68"/>
  <c r="L50" i="68"/>
  <c r="L48" i="68"/>
  <c r="L42" i="68"/>
  <c r="L36" i="68"/>
  <c r="L34" i="68"/>
  <c r="L32" i="68"/>
  <c r="L17" i="68"/>
  <c r="L15" i="68"/>
  <c r="L142" i="68"/>
  <c r="L134" i="68"/>
  <c r="L131" i="68"/>
  <c r="L129" i="68"/>
  <c r="L127" i="68"/>
  <c r="L125" i="68"/>
  <c r="L123" i="68"/>
  <c r="L121" i="68"/>
  <c r="L119" i="68"/>
  <c r="L114" i="68"/>
  <c r="L112" i="68"/>
  <c r="L104" i="68"/>
  <c r="L102" i="68"/>
  <c r="L100" i="68"/>
  <c r="L94" i="68"/>
  <c r="L86" i="68"/>
  <c r="L82" i="68"/>
  <c r="L80" i="68"/>
  <c r="L74" i="68"/>
  <c r="L70" i="68"/>
  <c r="L65" i="68"/>
  <c r="L63" i="68"/>
  <c r="L59" i="68"/>
  <c r="L57" i="68"/>
  <c r="L55" i="68"/>
  <c r="L51" i="68"/>
  <c r="L49" i="68"/>
  <c r="L41" i="68"/>
  <c r="L39" i="68"/>
  <c r="L33" i="68"/>
  <c r="L26" i="68"/>
  <c r="L24" i="68"/>
  <c r="L22" i="68"/>
  <c r="L20" i="68"/>
  <c r="K243" i="68" l="1"/>
  <c r="L14" i="68"/>
  <c r="L243" i="68" s="1"/>
  <c r="K261" i="68"/>
  <c r="K262" i="68" s="1"/>
  <c r="L246" i="68"/>
  <c r="L261" i="68" s="1"/>
  <c r="L262" i="68" s="1"/>
  <c r="D241" i="67" l="1"/>
  <c r="I241" i="67"/>
  <c r="J241" i="67"/>
  <c r="H7" i="67" s="1"/>
  <c r="H241" i="67"/>
  <c r="H6" i="67" s="1"/>
  <c r="F10" i="67"/>
  <c r="H8" i="67"/>
  <c r="H5" i="67"/>
  <c r="H9" i="67" l="1"/>
  <c r="L237" i="67" s="1"/>
  <c r="L239" i="67"/>
  <c r="L236" i="67"/>
  <c r="L235" i="67"/>
  <c r="L225" i="67"/>
  <c r="L201" i="67"/>
  <c r="L200" i="67"/>
  <c r="L199" i="67"/>
  <c r="L198" i="67"/>
  <c r="L197" i="67"/>
  <c r="L187" i="67"/>
  <c r="L186" i="67"/>
  <c r="L183" i="67"/>
  <c r="L178" i="67"/>
  <c r="L174" i="67"/>
  <c r="L173" i="67"/>
  <c r="L172" i="67"/>
  <c r="L171" i="67"/>
  <c r="L141" i="67"/>
  <c r="L112" i="67"/>
  <c r="L111" i="67"/>
  <c r="L110" i="67"/>
  <c r="L108" i="67"/>
  <c r="L107" i="67"/>
  <c r="L106" i="67"/>
  <c r="L105" i="67"/>
  <c r="L104" i="67"/>
  <c r="L96" i="67"/>
  <c r="L95" i="67"/>
  <c r="L92" i="67"/>
  <c r="L87" i="67"/>
  <c r="L84" i="67"/>
  <c r="L77" i="67"/>
  <c r="L75" i="67"/>
  <c r="L72" i="67"/>
  <c r="L68" i="67"/>
  <c r="L64" i="67"/>
  <c r="L62" i="67"/>
  <c r="L53" i="67"/>
  <c r="L46" i="67"/>
  <c r="L39" i="67"/>
  <c r="L37" i="67"/>
  <c r="L34" i="67"/>
  <c r="L25" i="67"/>
  <c r="L23" i="67"/>
  <c r="L21" i="67"/>
  <c r="L19" i="67"/>
  <c r="L17" i="67"/>
  <c r="L15" i="67"/>
  <c r="L13" i="67"/>
  <c r="L91" i="67"/>
  <c r="L90" i="67"/>
  <c r="L89" i="67"/>
  <c r="L86" i="67"/>
  <c r="L83" i="67"/>
  <c r="L82" i="67"/>
  <c r="L71" i="67"/>
  <c r="L70" i="67"/>
  <c r="L67" i="67"/>
  <c r="L61" i="67"/>
  <c r="L60" i="67"/>
  <c r="L52" i="67"/>
  <c r="L45" i="67"/>
  <c r="L44" i="67"/>
  <c r="L43" i="67"/>
  <c r="L42" i="67"/>
  <c r="L36" i="67"/>
  <c r="L33" i="67"/>
  <c r="L32" i="67"/>
  <c r="L31" i="67"/>
  <c r="L30" i="67"/>
  <c r="L29" i="67"/>
  <c r="L28" i="67"/>
  <c r="L27" i="67"/>
  <c r="L26" i="67"/>
  <c r="L22" i="67"/>
  <c r="L18" i="67"/>
  <c r="L14" i="67"/>
  <c r="L16" i="67"/>
  <c r="L20" i="67"/>
  <c r="L24" i="67"/>
  <c r="L35" i="67"/>
  <c r="L38" i="67"/>
  <c r="L40" i="67"/>
  <c r="L41" i="67"/>
  <c r="L47" i="67"/>
  <c r="L48" i="67"/>
  <c r="L49" i="67"/>
  <c r="L50" i="67"/>
  <c r="L51" i="67"/>
  <c r="L54" i="67"/>
  <c r="L55" i="67"/>
  <c r="L56" i="67"/>
  <c r="L57" i="67"/>
  <c r="L58" i="67"/>
  <c r="L59" i="67"/>
  <c r="L63" i="67"/>
  <c r="L65" i="67"/>
  <c r="L66" i="67"/>
  <c r="L69" i="67"/>
  <c r="L73" i="67"/>
  <c r="L74" i="67"/>
  <c r="L76" i="67"/>
  <c r="L78" i="67"/>
  <c r="L79" i="67"/>
  <c r="L80" i="67"/>
  <c r="L81" i="67"/>
  <c r="L85" i="67"/>
  <c r="L88" i="67"/>
  <c r="L93" i="67"/>
  <c r="L94" i="67"/>
  <c r="L97" i="67"/>
  <c r="L98" i="67"/>
  <c r="L99" i="67"/>
  <c r="L100" i="67"/>
  <c r="L101" i="67"/>
  <c r="L102" i="67"/>
  <c r="L103" i="67"/>
  <c r="L113" i="67"/>
  <c r="L116" i="67"/>
  <c r="L119" i="67"/>
  <c r="L121" i="67"/>
  <c r="L123" i="67"/>
  <c r="L125" i="67"/>
  <c r="L127" i="67"/>
  <c r="L129" i="67"/>
  <c r="L131" i="67"/>
  <c r="L133" i="67"/>
  <c r="L138" i="67"/>
  <c r="L142" i="67"/>
  <c r="L144" i="67"/>
  <c r="L148" i="67"/>
  <c r="L163" i="67"/>
  <c r="L12" i="67"/>
  <c r="L109" i="67"/>
  <c r="L114" i="67"/>
  <c r="L115" i="67"/>
  <c r="L117" i="67"/>
  <c r="L118" i="67"/>
  <c r="L120" i="67"/>
  <c r="L122" i="67"/>
  <c r="L124" i="67"/>
  <c r="L126" i="67"/>
  <c r="L128" i="67"/>
  <c r="L130" i="67"/>
  <c r="L132" i="67"/>
  <c r="L134" i="67"/>
  <c r="L135" i="67"/>
  <c r="L136" i="67"/>
  <c r="L137" i="67"/>
  <c r="L139" i="67"/>
  <c r="L140" i="67"/>
  <c r="L143" i="67"/>
  <c r="L145" i="67"/>
  <c r="L146" i="67"/>
  <c r="L147" i="67"/>
  <c r="L149" i="67"/>
  <c r="L150" i="67"/>
  <c r="L151" i="67"/>
  <c r="L152" i="67"/>
  <c r="L153" i="67"/>
  <c r="L154" i="67"/>
  <c r="L155" i="67"/>
  <c r="L156" i="67"/>
  <c r="L157" i="67"/>
  <c r="L158" i="67"/>
  <c r="L161" i="67"/>
  <c r="L164" i="67"/>
  <c r="L165" i="67"/>
  <c r="L167" i="67"/>
  <c r="L168" i="67"/>
  <c r="L170" i="67"/>
  <c r="L176" i="67"/>
  <c r="L177" i="67"/>
  <c r="L180" i="67"/>
  <c r="L181" i="67"/>
  <c r="L182" i="67"/>
  <c r="L185" i="67"/>
  <c r="L189" i="67"/>
  <c r="L190" i="67"/>
  <c r="L191" i="67"/>
  <c r="L192" i="67"/>
  <c r="L193" i="67"/>
  <c r="L194" i="67"/>
  <c r="L196" i="67"/>
  <c r="L203" i="67"/>
  <c r="L204" i="67"/>
  <c r="L205" i="67"/>
  <c r="L206" i="67"/>
  <c r="L207" i="67"/>
  <c r="L208" i="67"/>
  <c r="L209" i="67"/>
  <c r="L211" i="67"/>
  <c r="L212" i="67"/>
  <c r="L213" i="67"/>
  <c r="L214" i="67"/>
  <c r="L216" i="67"/>
  <c r="L218" i="67"/>
  <c r="L219" i="67"/>
  <c r="L220" i="67"/>
  <c r="L221" i="67"/>
  <c r="L222" i="67"/>
  <c r="L223" i="67"/>
  <c r="L224" i="67"/>
  <c r="L227" i="67"/>
  <c r="L228" i="67"/>
  <c r="L229" i="67"/>
  <c r="L232" i="67"/>
  <c r="L234" i="67"/>
  <c r="L238" i="67"/>
  <c r="L159" i="67"/>
  <c r="L160" i="67"/>
  <c r="L162" i="67"/>
  <c r="L166" i="67"/>
  <c r="L169" i="67"/>
  <c r="L175" i="67"/>
  <c r="L179" i="67"/>
  <c r="L184" i="67"/>
  <c r="L188" i="67"/>
  <c r="L195" i="67"/>
  <c r="L202" i="67"/>
  <c r="L210" i="67"/>
  <c r="L215" i="67"/>
  <c r="L217" i="67"/>
  <c r="L226" i="67"/>
  <c r="L230" i="67"/>
  <c r="L231" i="67"/>
  <c r="L233" i="67"/>
  <c r="L240" i="67"/>
  <c r="J244" i="66"/>
  <c r="I244" i="66"/>
  <c r="D244" i="66"/>
  <c r="H243" i="66"/>
  <c r="H242" i="66"/>
  <c r="H241" i="66"/>
  <c r="H240" i="66"/>
  <c r="H239" i="66"/>
  <c r="H238" i="66"/>
  <c r="H237" i="66"/>
  <c r="H236" i="66"/>
  <c r="H235" i="66"/>
  <c r="H234" i="66"/>
  <c r="H233" i="66"/>
  <c r="H232" i="66"/>
  <c r="H231" i="66"/>
  <c r="H230" i="66"/>
  <c r="H229" i="66"/>
  <c r="H228" i="66"/>
  <c r="H227" i="66"/>
  <c r="H226" i="66"/>
  <c r="H225" i="66"/>
  <c r="H224" i="66"/>
  <c r="H223" i="66"/>
  <c r="H222" i="66"/>
  <c r="H221" i="66"/>
  <c r="H220" i="66"/>
  <c r="H219" i="66"/>
  <c r="H218" i="66"/>
  <c r="H217" i="66"/>
  <c r="H216" i="66"/>
  <c r="H215" i="66"/>
  <c r="H214" i="66"/>
  <c r="H213" i="66"/>
  <c r="H212" i="66"/>
  <c r="H211" i="66"/>
  <c r="H210" i="66"/>
  <c r="H209" i="66"/>
  <c r="H208" i="66"/>
  <c r="H207" i="66"/>
  <c r="H206" i="66"/>
  <c r="H205" i="66"/>
  <c r="H204" i="66"/>
  <c r="H203" i="66"/>
  <c r="H202" i="66"/>
  <c r="H201" i="66"/>
  <c r="H200" i="66"/>
  <c r="H199" i="66"/>
  <c r="H198" i="66"/>
  <c r="H197" i="66"/>
  <c r="H196" i="66"/>
  <c r="H195" i="66"/>
  <c r="H194" i="66"/>
  <c r="H193" i="66"/>
  <c r="H192" i="66"/>
  <c r="H191" i="66"/>
  <c r="H190" i="66"/>
  <c r="H189" i="66"/>
  <c r="H188" i="66"/>
  <c r="H187" i="66"/>
  <c r="H186" i="66"/>
  <c r="H185" i="66"/>
  <c r="H184" i="66"/>
  <c r="H183" i="66"/>
  <c r="H182" i="66"/>
  <c r="H181" i="66"/>
  <c r="H180" i="66"/>
  <c r="H179" i="66"/>
  <c r="H178" i="66"/>
  <c r="H177" i="66"/>
  <c r="H176" i="66"/>
  <c r="H175" i="66"/>
  <c r="H174" i="66"/>
  <c r="H173" i="66"/>
  <c r="H172" i="66"/>
  <c r="H171" i="66"/>
  <c r="H170" i="66"/>
  <c r="H169" i="66"/>
  <c r="H168" i="66"/>
  <c r="H167" i="66"/>
  <c r="H166" i="66"/>
  <c r="H165" i="66"/>
  <c r="H164" i="66"/>
  <c r="H163" i="66"/>
  <c r="H162" i="66"/>
  <c r="H161" i="66"/>
  <c r="H160" i="66"/>
  <c r="H159" i="66"/>
  <c r="H158" i="66"/>
  <c r="H157" i="66"/>
  <c r="H156" i="66"/>
  <c r="H155" i="66"/>
  <c r="H154" i="66"/>
  <c r="H153" i="66"/>
  <c r="H152" i="66"/>
  <c r="H151" i="66"/>
  <c r="H150" i="66"/>
  <c r="H149" i="66"/>
  <c r="H148" i="66"/>
  <c r="H147" i="66"/>
  <c r="H146" i="66"/>
  <c r="H145" i="66"/>
  <c r="H144" i="66"/>
  <c r="H143" i="66"/>
  <c r="H142" i="66"/>
  <c r="H141" i="66"/>
  <c r="H140" i="66"/>
  <c r="H139" i="66"/>
  <c r="H138" i="66"/>
  <c r="H137" i="66"/>
  <c r="H136" i="66"/>
  <c r="H135" i="66"/>
  <c r="H134" i="66"/>
  <c r="H133" i="66"/>
  <c r="H132" i="66"/>
  <c r="H131" i="66"/>
  <c r="H130" i="66"/>
  <c r="H129" i="66"/>
  <c r="H128" i="66"/>
  <c r="H127" i="66"/>
  <c r="H126" i="66"/>
  <c r="H125" i="66"/>
  <c r="H124" i="66"/>
  <c r="H123" i="66"/>
  <c r="H122" i="66"/>
  <c r="H121" i="66"/>
  <c r="H120" i="66"/>
  <c r="H119" i="66"/>
  <c r="H118" i="66"/>
  <c r="H117" i="66"/>
  <c r="H116" i="66"/>
  <c r="H115" i="66"/>
  <c r="H114" i="66"/>
  <c r="H113" i="66"/>
  <c r="H112" i="66"/>
  <c r="H111" i="66"/>
  <c r="H110" i="66"/>
  <c r="H109" i="66"/>
  <c r="H108" i="66"/>
  <c r="H107" i="66"/>
  <c r="H106" i="66"/>
  <c r="H105" i="66"/>
  <c r="H104" i="66"/>
  <c r="H103" i="66"/>
  <c r="H102" i="66"/>
  <c r="H101" i="66"/>
  <c r="H100" i="66"/>
  <c r="H99" i="66"/>
  <c r="H98" i="66"/>
  <c r="H97" i="66"/>
  <c r="H96" i="66"/>
  <c r="H95" i="66"/>
  <c r="H94" i="66"/>
  <c r="H93" i="66"/>
  <c r="H92" i="66"/>
  <c r="H91" i="66"/>
  <c r="H90" i="66"/>
  <c r="H89" i="66"/>
  <c r="H88" i="66"/>
  <c r="H87" i="66"/>
  <c r="H86" i="66"/>
  <c r="H85" i="66"/>
  <c r="H84" i="66"/>
  <c r="H83" i="66"/>
  <c r="H82" i="66"/>
  <c r="H81" i="66"/>
  <c r="H80" i="66"/>
  <c r="H79" i="66"/>
  <c r="H78" i="66"/>
  <c r="H77" i="66"/>
  <c r="H76" i="66"/>
  <c r="H75" i="66"/>
  <c r="H74" i="66"/>
  <c r="H73" i="66"/>
  <c r="H72" i="66"/>
  <c r="H71" i="66"/>
  <c r="H70" i="66"/>
  <c r="H69" i="66"/>
  <c r="H68" i="66"/>
  <c r="H67" i="66"/>
  <c r="H66" i="66"/>
  <c r="H65" i="66"/>
  <c r="H64" i="66"/>
  <c r="H63" i="66"/>
  <c r="H62" i="66"/>
  <c r="H61" i="66"/>
  <c r="H60" i="66"/>
  <c r="H59" i="66"/>
  <c r="H58" i="66"/>
  <c r="H57" i="66"/>
  <c r="H56" i="66"/>
  <c r="H55" i="66"/>
  <c r="H54" i="66"/>
  <c r="H53" i="66"/>
  <c r="H52" i="66"/>
  <c r="H51" i="66"/>
  <c r="H50" i="66"/>
  <c r="H49" i="66"/>
  <c r="H48" i="66"/>
  <c r="H47" i="66"/>
  <c r="H46" i="66"/>
  <c r="H45" i="66"/>
  <c r="H44" i="66"/>
  <c r="H43" i="66"/>
  <c r="H42" i="66"/>
  <c r="H41" i="66"/>
  <c r="H40" i="66"/>
  <c r="H39" i="66"/>
  <c r="H38" i="66"/>
  <c r="H37" i="66"/>
  <c r="H36" i="66"/>
  <c r="H35" i="66"/>
  <c r="H34" i="66"/>
  <c r="H33" i="66"/>
  <c r="H32" i="66"/>
  <c r="H31" i="66"/>
  <c r="H30" i="66"/>
  <c r="H29" i="66"/>
  <c r="H28" i="66"/>
  <c r="H27" i="66"/>
  <c r="H26" i="66"/>
  <c r="H25" i="66"/>
  <c r="H24" i="66"/>
  <c r="H23" i="66"/>
  <c r="H22" i="66"/>
  <c r="H21" i="66"/>
  <c r="H20" i="66"/>
  <c r="H19" i="66"/>
  <c r="H18" i="66"/>
  <c r="H17" i="66"/>
  <c r="H16" i="66"/>
  <c r="H15" i="66"/>
  <c r="G13" i="66"/>
  <c r="F11" i="66"/>
  <c r="H9" i="66"/>
  <c r="H8" i="66"/>
  <c r="H6" i="66"/>
  <c r="L241" i="67" l="1"/>
  <c r="K241" i="67"/>
  <c r="H244" i="66"/>
  <c r="H7" i="66" s="1"/>
  <c r="H10" i="66" s="1"/>
  <c r="K242" i="66" l="1"/>
  <c r="L242" i="66" s="1"/>
  <c r="K240" i="66"/>
  <c r="L240" i="66" s="1"/>
  <c r="K238" i="66"/>
  <c r="L238" i="66" s="1"/>
  <c r="K236" i="66"/>
  <c r="L236" i="66" s="1"/>
  <c r="K234" i="66"/>
  <c r="L234" i="66" s="1"/>
  <c r="K232" i="66"/>
  <c r="L232" i="66" s="1"/>
  <c r="K230" i="66"/>
  <c r="L230" i="66" s="1"/>
  <c r="K228" i="66"/>
  <c r="L228" i="66" s="1"/>
  <c r="K226" i="66"/>
  <c r="L226" i="66" s="1"/>
  <c r="K224" i="66"/>
  <c r="L224" i="66" s="1"/>
  <c r="K222" i="66"/>
  <c r="L222" i="66" s="1"/>
  <c r="K220" i="66"/>
  <c r="L220" i="66" s="1"/>
  <c r="K218" i="66"/>
  <c r="L218" i="66" s="1"/>
  <c r="K216" i="66"/>
  <c r="L216" i="66" s="1"/>
  <c r="K214" i="66"/>
  <c r="L214" i="66" s="1"/>
  <c r="K212" i="66"/>
  <c r="L212" i="66" s="1"/>
  <c r="K210" i="66"/>
  <c r="L210" i="66" s="1"/>
  <c r="K208" i="66"/>
  <c r="L208" i="66" s="1"/>
  <c r="K206" i="66"/>
  <c r="L206" i="66" s="1"/>
  <c r="K204" i="66"/>
  <c r="L204" i="66" s="1"/>
  <c r="K202" i="66"/>
  <c r="L202" i="66" s="1"/>
  <c r="K200" i="66"/>
  <c r="L200" i="66" s="1"/>
  <c r="K198" i="66"/>
  <c r="L198" i="66" s="1"/>
  <c r="K196" i="66"/>
  <c r="L196" i="66" s="1"/>
  <c r="K194" i="66"/>
  <c r="L194" i="66" s="1"/>
  <c r="K192" i="66"/>
  <c r="L192" i="66" s="1"/>
  <c r="K190" i="66"/>
  <c r="L190" i="66" s="1"/>
  <c r="K188" i="66"/>
  <c r="L188" i="66" s="1"/>
  <c r="K186" i="66"/>
  <c r="L186" i="66" s="1"/>
  <c r="K184" i="66"/>
  <c r="L184" i="66" s="1"/>
  <c r="K182" i="66"/>
  <c r="L182" i="66" s="1"/>
  <c r="K180" i="66"/>
  <c r="L180" i="66" s="1"/>
  <c r="K178" i="66"/>
  <c r="L178" i="66" s="1"/>
  <c r="K176" i="66"/>
  <c r="L176" i="66" s="1"/>
  <c r="K174" i="66"/>
  <c r="L174" i="66" s="1"/>
  <c r="K172" i="66"/>
  <c r="L172" i="66" s="1"/>
  <c r="K170" i="66"/>
  <c r="L170" i="66" s="1"/>
  <c r="K168" i="66"/>
  <c r="L168" i="66" s="1"/>
  <c r="K166" i="66"/>
  <c r="L166" i="66" s="1"/>
  <c r="K164" i="66"/>
  <c r="L164" i="66" s="1"/>
  <c r="K162" i="66"/>
  <c r="L162" i="66" s="1"/>
  <c r="K243" i="66"/>
  <c r="L243" i="66" s="1"/>
  <c r="K241" i="66"/>
  <c r="L241" i="66" s="1"/>
  <c r="K239" i="66"/>
  <c r="L239" i="66" s="1"/>
  <c r="K237" i="66"/>
  <c r="L237" i="66" s="1"/>
  <c r="K235" i="66"/>
  <c r="L235" i="66" s="1"/>
  <c r="K233" i="66"/>
  <c r="L233" i="66" s="1"/>
  <c r="K231" i="66"/>
  <c r="L231" i="66" s="1"/>
  <c r="K229" i="66"/>
  <c r="L229" i="66" s="1"/>
  <c r="K227" i="66"/>
  <c r="L227" i="66" s="1"/>
  <c r="K225" i="66"/>
  <c r="L225" i="66" s="1"/>
  <c r="K223" i="66"/>
  <c r="L223" i="66" s="1"/>
  <c r="K221" i="66"/>
  <c r="L221" i="66" s="1"/>
  <c r="K219" i="66"/>
  <c r="L219" i="66" s="1"/>
  <c r="K217" i="66"/>
  <c r="L217" i="66" s="1"/>
  <c r="K215" i="66"/>
  <c r="L215" i="66" s="1"/>
  <c r="K213" i="66"/>
  <c r="L213" i="66" s="1"/>
  <c r="K211" i="66"/>
  <c r="L211" i="66" s="1"/>
  <c r="K209" i="66"/>
  <c r="L209" i="66" s="1"/>
  <c r="K207" i="66"/>
  <c r="L207" i="66" s="1"/>
  <c r="K205" i="66"/>
  <c r="L205" i="66" s="1"/>
  <c r="K203" i="66"/>
  <c r="L203" i="66" s="1"/>
  <c r="K201" i="66"/>
  <c r="L201" i="66" s="1"/>
  <c r="K199" i="66"/>
  <c r="L199" i="66" s="1"/>
  <c r="K197" i="66"/>
  <c r="L197" i="66" s="1"/>
  <c r="K195" i="66"/>
  <c r="L195" i="66" s="1"/>
  <c r="K193" i="66"/>
  <c r="L193" i="66" s="1"/>
  <c r="K191" i="66"/>
  <c r="L191" i="66" s="1"/>
  <c r="K189" i="66"/>
  <c r="L189" i="66" s="1"/>
  <c r="K187" i="66"/>
  <c r="L187" i="66" s="1"/>
  <c r="K185" i="66"/>
  <c r="L185" i="66" s="1"/>
  <c r="K183" i="66"/>
  <c r="L183" i="66" s="1"/>
  <c r="K181" i="66"/>
  <c r="L181" i="66" s="1"/>
  <c r="K179" i="66"/>
  <c r="L179" i="66" s="1"/>
  <c r="K160" i="66"/>
  <c r="L160" i="66" s="1"/>
  <c r="K158" i="66"/>
  <c r="L158" i="66" s="1"/>
  <c r="K156" i="66"/>
  <c r="L156" i="66" s="1"/>
  <c r="K154" i="66"/>
  <c r="L154" i="66" s="1"/>
  <c r="K152" i="66"/>
  <c r="L152" i="66" s="1"/>
  <c r="K150" i="66"/>
  <c r="L150" i="66" s="1"/>
  <c r="K148" i="66"/>
  <c r="L148" i="66" s="1"/>
  <c r="K146" i="66"/>
  <c r="L146" i="66" s="1"/>
  <c r="K144" i="66"/>
  <c r="L144" i="66" s="1"/>
  <c r="K142" i="66"/>
  <c r="L142" i="66" s="1"/>
  <c r="K140" i="66"/>
  <c r="L140" i="66" s="1"/>
  <c r="K138" i="66"/>
  <c r="L138" i="66" s="1"/>
  <c r="K136" i="66"/>
  <c r="L136" i="66" s="1"/>
  <c r="K134" i="66"/>
  <c r="L134" i="66" s="1"/>
  <c r="K132" i="66"/>
  <c r="L132" i="66" s="1"/>
  <c r="K130" i="66"/>
  <c r="L130" i="66" s="1"/>
  <c r="K128" i="66"/>
  <c r="L128" i="66" s="1"/>
  <c r="K126" i="66"/>
  <c r="L126" i="66" s="1"/>
  <c r="K177" i="66"/>
  <c r="L177" i="66" s="1"/>
  <c r="K175" i="66"/>
  <c r="L175" i="66" s="1"/>
  <c r="K173" i="66"/>
  <c r="L173" i="66" s="1"/>
  <c r="K171" i="66"/>
  <c r="L171" i="66" s="1"/>
  <c r="K169" i="66"/>
  <c r="L169" i="66" s="1"/>
  <c r="K167" i="66"/>
  <c r="L167" i="66" s="1"/>
  <c r="K165" i="66"/>
  <c r="L165" i="66" s="1"/>
  <c r="K163" i="66"/>
  <c r="L163" i="66" s="1"/>
  <c r="K161" i="66"/>
  <c r="L161" i="66" s="1"/>
  <c r="K159" i="66"/>
  <c r="L159" i="66" s="1"/>
  <c r="K157" i="66"/>
  <c r="L157" i="66" s="1"/>
  <c r="K155" i="66"/>
  <c r="L155" i="66" s="1"/>
  <c r="K153" i="66"/>
  <c r="L153" i="66" s="1"/>
  <c r="K151" i="66"/>
  <c r="L151" i="66" s="1"/>
  <c r="K149" i="66"/>
  <c r="L149" i="66" s="1"/>
  <c r="K147" i="66"/>
  <c r="L147" i="66" s="1"/>
  <c r="K145" i="66"/>
  <c r="L145" i="66" s="1"/>
  <c r="K143" i="66"/>
  <c r="L143" i="66" s="1"/>
  <c r="K141" i="66"/>
  <c r="L141" i="66" s="1"/>
  <c r="K139" i="66"/>
  <c r="L139" i="66" s="1"/>
  <c r="K137" i="66"/>
  <c r="L137" i="66" s="1"/>
  <c r="K135" i="66"/>
  <c r="L135" i="66" s="1"/>
  <c r="K133" i="66"/>
  <c r="L133" i="66" s="1"/>
  <c r="K131" i="66"/>
  <c r="L131" i="66" s="1"/>
  <c r="K129" i="66"/>
  <c r="L129" i="66" s="1"/>
  <c r="K127" i="66"/>
  <c r="L127" i="66" s="1"/>
  <c r="K124" i="66"/>
  <c r="L124" i="66" s="1"/>
  <c r="K122" i="66"/>
  <c r="L122" i="66" s="1"/>
  <c r="K120" i="66"/>
  <c r="L120" i="66" s="1"/>
  <c r="K118" i="66"/>
  <c r="L118" i="66" s="1"/>
  <c r="K116" i="66"/>
  <c r="L116" i="66" s="1"/>
  <c r="K114" i="66"/>
  <c r="L114" i="66" s="1"/>
  <c r="K112" i="66"/>
  <c r="L112" i="66" s="1"/>
  <c r="K110" i="66"/>
  <c r="L110" i="66" s="1"/>
  <c r="K108" i="66"/>
  <c r="L108" i="66" s="1"/>
  <c r="K106" i="66"/>
  <c r="L106" i="66" s="1"/>
  <c r="K104" i="66"/>
  <c r="L104" i="66" s="1"/>
  <c r="K102" i="66"/>
  <c r="L102" i="66" s="1"/>
  <c r="K100" i="66"/>
  <c r="L100" i="66" s="1"/>
  <c r="K98" i="66"/>
  <c r="L98" i="66" s="1"/>
  <c r="K96" i="66"/>
  <c r="L96" i="66" s="1"/>
  <c r="K94" i="66"/>
  <c r="L94" i="66" s="1"/>
  <c r="K92" i="66"/>
  <c r="L92" i="66" s="1"/>
  <c r="K90" i="66"/>
  <c r="L90" i="66" s="1"/>
  <c r="K88" i="66"/>
  <c r="L88" i="66" s="1"/>
  <c r="K86" i="66"/>
  <c r="L86" i="66" s="1"/>
  <c r="K84" i="66"/>
  <c r="L84" i="66" s="1"/>
  <c r="K82" i="66"/>
  <c r="L82" i="66" s="1"/>
  <c r="K80" i="66"/>
  <c r="L80" i="66" s="1"/>
  <c r="K78" i="66"/>
  <c r="L78" i="66" s="1"/>
  <c r="K76" i="66"/>
  <c r="L76" i="66" s="1"/>
  <c r="K74" i="66"/>
  <c r="L74" i="66" s="1"/>
  <c r="K72" i="66"/>
  <c r="L72" i="66" s="1"/>
  <c r="K70" i="66"/>
  <c r="L70" i="66" s="1"/>
  <c r="K68" i="66"/>
  <c r="L68" i="66" s="1"/>
  <c r="K66" i="66"/>
  <c r="L66" i="66" s="1"/>
  <c r="K64" i="66"/>
  <c r="L64" i="66" s="1"/>
  <c r="K62" i="66"/>
  <c r="L62" i="66" s="1"/>
  <c r="K60" i="66"/>
  <c r="L60" i="66" s="1"/>
  <c r="K58" i="66"/>
  <c r="L58" i="66" s="1"/>
  <c r="K56" i="66"/>
  <c r="L56" i="66" s="1"/>
  <c r="K54" i="66"/>
  <c r="L54" i="66" s="1"/>
  <c r="K52" i="66"/>
  <c r="L52" i="66" s="1"/>
  <c r="K50" i="66"/>
  <c r="L50" i="66" s="1"/>
  <c r="K48" i="66"/>
  <c r="L48" i="66" s="1"/>
  <c r="K46" i="66"/>
  <c r="L46" i="66" s="1"/>
  <c r="K44" i="66"/>
  <c r="L44" i="66" s="1"/>
  <c r="K42" i="66"/>
  <c r="L42" i="66" s="1"/>
  <c r="K40" i="66"/>
  <c r="L40" i="66" s="1"/>
  <c r="K38" i="66"/>
  <c r="L38" i="66" s="1"/>
  <c r="K36" i="66"/>
  <c r="L36" i="66" s="1"/>
  <c r="K34" i="66"/>
  <c r="L34" i="66" s="1"/>
  <c r="K32" i="66"/>
  <c r="L32" i="66" s="1"/>
  <c r="K30" i="66"/>
  <c r="L30" i="66" s="1"/>
  <c r="K28" i="66"/>
  <c r="L28" i="66" s="1"/>
  <c r="K26" i="66"/>
  <c r="L26" i="66" s="1"/>
  <c r="K24" i="66"/>
  <c r="L24" i="66" s="1"/>
  <c r="K22" i="66"/>
  <c r="L22" i="66" s="1"/>
  <c r="K20" i="66"/>
  <c r="L20" i="66" s="1"/>
  <c r="K18" i="66"/>
  <c r="L18" i="66" s="1"/>
  <c r="K16" i="66"/>
  <c r="L16" i="66" s="1"/>
  <c r="K125" i="66"/>
  <c r="L125" i="66" s="1"/>
  <c r="K123" i="66"/>
  <c r="L123" i="66" s="1"/>
  <c r="K121" i="66"/>
  <c r="L121" i="66" s="1"/>
  <c r="K119" i="66"/>
  <c r="L119" i="66" s="1"/>
  <c r="K117" i="66"/>
  <c r="L117" i="66" s="1"/>
  <c r="K115" i="66"/>
  <c r="L115" i="66" s="1"/>
  <c r="K113" i="66"/>
  <c r="L113" i="66" s="1"/>
  <c r="K111" i="66"/>
  <c r="L111" i="66" s="1"/>
  <c r="K109" i="66"/>
  <c r="L109" i="66" s="1"/>
  <c r="K107" i="66"/>
  <c r="L107" i="66" s="1"/>
  <c r="K105" i="66"/>
  <c r="L105" i="66" s="1"/>
  <c r="K103" i="66"/>
  <c r="L103" i="66" s="1"/>
  <c r="K101" i="66"/>
  <c r="L101" i="66" s="1"/>
  <c r="K99" i="66"/>
  <c r="L99" i="66" s="1"/>
  <c r="K97" i="66"/>
  <c r="L97" i="66" s="1"/>
  <c r="K95" i="66"/>
  <c r="L95" i="66" s="1"/>
  <c r="K93" i="66"/>
  <c r="L93" i="66" s="1"/>
  <c r="K91" i="66"/>
  <c r="L91" i="66" s="1"/>
  <c r="K89" i="66"/>
  <c r="L89" i="66" s="1"/>
  <c r="K87" i="66"/>
  <c r="L87" i="66" s="1"/>
  <c r="K85" i="66"/>
  <c r="L85" i="66" s="1"/>
  <c r="K83" i="66"/>
  <c r="L83" i="66" s="1"/>
  <c r="K81" i="66"/>
  <c r="L81" i="66" s="1"/>
  <c r="K79" i="66"/>
  <c r="L79" i="66" s="1"/>
  <c r="K77" i="66"/>
  <c r="L77" i="66" s="1"/>
  <c r="K75" i="66"/>
  <c r="L75" i="66" s="1"/>
  <c r="K73" i="66"/>
  <c r="L73" i="66" s="1"/>
  <c r="K71" i="66"/>
  <c r="L71" i="66" s="1"/>
  <c r="K69" i="66"/>
  <c r="L69" i="66" s="1"/>
  <c r="K67" i="66"/>
  <c r="L67" i="66" s="1"/>
  <c r="K65" i="66"/>
  <c r="L65" i="66" s="1"/>
  <c r="K63" i="66"/>
  <c r="L63" i="66" s="1"/>
  <c r="K61" i="66"/>
  <c r="L61" i="66" s="1"/>
  <c r="K59" i="66"/>
  <c r="L59" i="66" s="1"/>
  <c r="K57" i="66"/>
  <c r="L57" i="66" s="1"/>
  <c r="K55" i="66"/>
  <c r="L55" i="66" s="1"/>
  <c r="K53" i="66"/>
  <c r="L53" i="66" s="1"/>
  <c r="K51" i="66"/>
  <c r="L51" i="66" s="1"/>
  <c r="K49" i="66"/>
  <c r="L49" i="66" s="1"/>
  <c r="K47" i="66"/>
  <c r="L47" i="66" s="1"/>
  <c r="K45" i="66"/>
  <c r="L45" i="66" s="1"/>
  <c r="K43" i="66"/>
  <c r="L43" i="66" s="1"/>
  <c r="K41" i="66"/>
  <c r="L41" i="66" s="1"/>
  <c r="K39" i="66"/>
  <c r="L39" i="66" s="1"/>
  <c r="K37" i="66"/>
  <c r="L37" i="66" s="1"/>
  <c r="K35" i="66"/>
  <c r="L35" i="66" s="1"/>
  <c r="K33" i="66"/>
  <c r="L33" i="66" s="1"/>
  <c r="K31" i="66"/>
  <c r="L31" i="66" s="1"/>
  <c r="K29" i="66"/>
  <c r="L29" i="66" s="1"/>
  <c r="K27" i="66"/>
  <c r="L27" i="66" s="1"/>
  <c r="K25" i="66"/>
  <c r="L25" i="66" s="1"/>
  <c r="K23" i="66"/>
  <c r="L23" i="66" s="1"/>
  <c r="K21" i="66"/>
  <c r="L21" i="66" s="1"/>
  <c r="K19" i="66"/>
  <c r="L19" i="66" s="1"/>
  <c r="K17" i="66"/>
  <c r="L17" i="66" s="1"/>
  <c r="K15" i="66"/>
  <c r="K244" i="66" l="1"/>
  <c r="L15" i="66"/>
  <c r="L244" i="66" s="1"/>
  <c r="D244" i="65" l="1"/>
  <c r="H243" i="65"/>
  <c r="H242" i="65"/>
  <c r="H241" i="65"/>
  <c r="H240" i="65"/>
  <c r="H239" i="65"/>
  <c r="H238" i="65"/>
  <c r="H237" i="65"/>
  <c r="H236" i="65"/>
  <c r="H235" i="65"/>
  <c r="I234" i="65"/>
  <c r="H234" i="65"/>
  <c r="L234" i="65" s="1"/>
  <c r="H233" i="65"/>
  <c r="H232" i="65"/>
  <c r="H231" i="65"/>
  <c r="H230" i="65"/>
  <c r="H229" i="65"/>
  <c r="H228" i="65"/>
  <c r="H227" i="65"/>
  <c r="H226" i="65"/>
  <c r="H225" i="65"/>
  <c r="H224" i="65"/>
  <c r="H223" i="65"/>
  <c r="H222" i="65"/>
  <c r="H221" i="65"/>
  <c r="H220" i="65"/>
  <c r="H219" i="65"/>
  <c r="H218" i="65"/>
  <c r="J217" i="65"/>
  <c r="H217" i="65"/>
  <c r="H216" i="65"/>
  <c r="H215" i="65"/>
  <c r="H214" i="65"/>
  <c r="H213" i="65"/>
  <c r="H212" i="65"/>
  <c r="H211" i="65"/>
  <c r="H210" i="65"/>
  <c r="H209" i="65"/>
  <c r="H208" i="65"/>
  <c r="H207" i="65"/>
  <c r="H206" i="65"/>
  <c r="H205" i="65"/>
  <c r="H204" i="65"/>
  <c r="H203" i="65"/>
  <c r="H202" i="65"/>
  <c r="H201" i="65"/>
  <c r="H200" i="65"/>
  <c r="H199" i="65"/>
  <c r="H198" i="65"/>
  <c r="H197" i="65"/>
  <c r="H196" i="65"/>
  <c r="H195" i="65"/>
  <c r="H194" i="65"/>
  <c r="H193" i="65"/>
  <c r="H192" i="65"/>
  <c r="H191" i="65"/>
  <c r="H190" i="65"/>
  <c r="H189" i="65"/>
  <c r="H188" i="65"/>
  <c r="H187" i="65"/>
  <c r="H186" i="65"/>
  <c r="H185" i="65"/>
  <c r="H184" i="65"/>
  <c r="H183" i="65"/>
  <c r="H182" i="65"/>
  <c r="H181" i="65"/>
  <c r="H180" i="65"/>
  <c r="H179" i="65"/>
  <c r="I178" i="65"/>
  <c r="H178" i="65"/>
  <c r="L178" i="65" s="1"/>
  <c r="H177" i="65"/>
  <c r="H176" i="65"/>
  <c r="H175" i="65"/>
  <c r="H174" i="65"/>
  <c r="H173" i="65"/>
  <c r="H172" i="65"/>
  <c r="H171" i="65"/>
  <c r="H170" i="65"/>
  <c r="H169" i="65"/>
  <c r="H168" i="65"/>
  <c r="H167" i="65"/>
  <c r="J166" i="65"/>
  <c r="J244" i="65" s="1"/>
  <c r="H166" i="65"/>
  <c r="H165" i="65"/>
  <c r="H164" i="65"/>
  <c r="H163" i="65"/>
  <c r="H162" i="65"/>
  <c r="H161" i="65"/>
  <c r="H160" i="65"/>
  <c r="H159" i="65"/>
  <c r="H158" i="65"/>
  <c r="H157" i="65"/>
  <c r="H156" i="65"/>
  <c r="H155" i="65"/>
  <c r="H154" i="65"/>
  <c r="H153" i="65"/>
  <c r="H152" i="65"/>
  <c r="H151" i="65"/>
  <c r="H150" i="65"/>
  <c r="H149" i="65"/>
  <c r="H148" i="65"/>
  <c r="H147" i="65"/>
  <c r="I146" i="65"/>
  <c r="H146" i="65"/>
  <c r="L146" i="65" s="1"/>
  <c r="H145" i="65"/>
  <c r="H144" i="65"/>
  <c r="H143" i="65"/>
  <c r="H142" i="65"/>
  <c r="H141" i="65"/>
  <c r="H140" i="65"/>
  <c r="H139" i="65"/>
  <c r="H138" i="65"/>
  <c r="H137" i="65"/>
  <c r="H136" i="65"/>
  <c r="H135" i="65"/>
  <c r="H134" i="65"/>
  <c r="H133" i="65"/>
  <c r="H132" i="65"/>
  <c r="H131" i="65"/>
  <c r="H130" i="65"/>
  <c r="H129" i="65"/>
  <c r="H128" i="65"/>
  <c r="H127" i="65"/>
  <c r="H126" i="65"/>
  <c r="H125" i="65"/>
  <c r="H124" i="65"/>
  <c r="H123" i="65"/>
  <c r="L123" i="65" s="1"/>
  <c r="H122" i="65"/>
  <c r="H121" i="65"/>
  <c r="H120" i="65"/>
  <c r="H119" i="65"/>
  <c r="I118" i="65"/>
  <c r="H118" i="65"/>
  <c r="L118" i="65" s="1"/>
  <c r="H117" i="65"/>
  <c r="H116" i="65"/>
  <c r="H115" i="65"/>
  <c r="H114" i="65"/>
  <c r="H113" i="65"/>
  <c r="H112" i="65"/>
  <c r="H111" i="65"/>
  <c r="H110" i="65"/>
  <c r="H109" i="65"/>
  <c r="H108" i="65"/>
  <c r="H107" i="65"/>
  <c r="H106" i="65"/>
  <c r="H105" i="65"/>
  <c r="H104" i="65"/>
  <c r="H103" i="65"/>
  <c r="H102" i="65"/>
  <c r="H101" i="65"/>
  <c r="H100" i="65"/>
  <c r="H99" i="65"/>
  <c r="H98" i="65"/>
  <c r="H97" i="65"/>
  <c r="H96" i="65"/>
  <c r="H95" i="65"/>
  <c r="H94" i="65"/>
  <c r="H93" i="65"/>
  <c r="H92" i="65"/>
  <c r="H91" i="65"/>
  <c r="H90" i="65"/>
  <c r="H89" i="65"/>
  <c r="H88" i="65"/>
  <c r="H87" i="65"/>
  <c r="H86" i="65"/>
  <c r="H85" i="65"/>
  <c r="H84" i="65"/>
  <c r="H83" i="65"/>
  <c r="H82" i="65"/>
  <c r="H81" i="65"/>
  <c r="H80" i="65"/>
  <c r="H79" i="65"/>
  <c r="H78" i="65"/>
  <c r="H77" i="65"/>
  <c r="H76" i="65"/>
  <c r="H75" i="65"/>
  <c r="H74" i="65"/>
  <c r="H73" i="65"/>
  <c r="H72" i="65"/>
  <c r="H71" i="65"/>
  <c r="H70" i="65"/>
  <c r="I69" i="65"/>
  <c r="H69" i="65"/>
  <c r="L69" i="65" s="1"/>
  <c r="H68" i="65"/>
  <c r="H67" i="65"/>
  <c r="H66" i="65"/>
  <c r="H65" i="65"/>
  <c r="H64" i="65"/>
  <c r="H63" i="65"/>
  <c r="H62" i="65"/>
  <c r="H61" i="65"/>
  <c r="H60" i="65"/>
  <c r="H59" i="65"/>
  <c r="H58" i="65"/>
  <c r="H57" i="65"/>
  <c r="H56" i="65"/>
  <c r="H55" i="65"/>
  <c r="H54" i="65"/>
  <c r="H53" i="65"/>
  <c r="H52" i="65"/>
  <c r="H51" i="65"/>
  <c r="H50" i="65"/>
  <c r="H49" i="65"/>
  <c r="H48" i="65"/>
  <c r="H47" i="65"/>
  <c r="H46" i="65"/>
  <c r="H45" i="65"/>
  <c r="H44" i="65"/>
  <c r="H43" i="65"/>
  <c r="H42" i="65"/>
  <c r="H41" i="65"/>
  <c r="H40" i="65"/>
  <c r="H39" i="65"/>
  <c r="H38" i="65"/>
  <c r="H37" i="65"/>
  <c r="H36" i="65"/>
  <c r="H35" i="65"/>
  <c r="H34" i="65"/>
  <c r="H33" i="65"/>
  <c r="H32" i="65"/>
  <c r="H31" i="65"/>
  <c r="H30" i="65"/>
  <c r="H29" i="65"/>
  <c r="I28" i="65"/>
  <c r="H28" i="65"/>
  <c r="L28" i="65" s="1"/>
  <c r="H27" i="65"/>
  <c r="H26" i="65"/>
  <c r="H25" i="65"/>
  <c r="H24" i="65"/>
  <c r="H23" i="65"/>
  <c r="H22" i="65"/>
  <c r="H21" i="65"/>
  <c r="H20" i="65"/>
  <c r="I19" i="65"/>
  <c r="I244" i="65" s="1"/>
  <c r="H9" i="65" s="1"/>
  <c r="H19" i="65"/>
  <c r="H18" i="65"/>
  <c r="H17" i="65"/>
  <c r="H16" i="65"/>
  <c r="H15" i="65"/>
  <c r="F13" i="65"/>
  <c r="F11" i="65"/>
  <c r="G13" i="65" s="1"/>
  <c r="H8" i="65"/>
  <c r="H6" i="65"/>
  <c r="H244" i="65" l="1"/>
  <c r="H7" i="65" s="1"/>
  <c r="H10" i="65" s="1"/>
  <c r="L19" i="65"/>
  <c r="K242" i="65" l="1"/>
  <c r="L242" i="65" s="1"/>
  <c r="K240" i="65"/>
  <c r="L240" i="65" s="1"/>
  <c r="K238" i="65"/>
  <c r="L238" i="65" s="1"/>
  <c r="K236" i="65"/>
  <c r="L236" i="65" s="1"/>
  <c r="K232" i="65"/>
  <c r="L232" i="65" s="1"/>
  <c r="K230" i="65"/>
  <c r="L230" i="65" s="1"/>
  <c r="K228" i="65"/>
  <c r="L228" i="65" s="1"/>
  <c r="K226" i="65"/>
  <c r="L226" i="65" s="1"/>
  <c r="K224" i="65"/>
  <c r="L224" i="65" s="1"/>
  <c r="K222" i="65"/>
  <c r="L222" i="65" s="1"/>
  <c r="K220" i="65"/>
  <c r="L220" i="65" s="1"/>
  <c r="K218" i="65"/>
  <c r="L218" i="65" s="1"/>
  <c r="K215" i="65"/>
  <c r="L215" i="65" s="1"/>
  <c r="K213" i="65"/>
  <c r="L213" i="65" s="1"/>
  <c r="K211" i="65"/>
  <c r="L211" i="65" s="1"/>
  <c r="K209" i="65"/>
  <c r="L209" i="65" s="1"/>
  <c r="K207" i="65"/>
  <c r="L207" i="65" s="1"/>
  <c r="K205" i="65"/>
  <c r="L205" i="65" s="1"/>
  <c r="K203" i="65"/>
  <c r="L203" i="65" s="1"/>
  <c r="K201" i="65"/>
  <c r="L201" i="65" s="1"/>
  <c r="K199" i="65"/>
  <c r="L199" i="65" s="1"/>
  <c r="K197" i="65"/>
  <c r="L197" i="65" s="1"/>
  <c r="K195" i="65"/>
  <c r="L195" i="65" s="1"/>
  <c r="K193" i="65"/>
  <c r="L193" i="65" s="1"/>
  <c r="K191" i="65"/>
  <c r="L191" i="65" s="1"/>
  <c r="K189" i="65"/>
  <c r="L189" i="65" s="1"/>
  <c r="K187" i="65"/>
  <c r="L187" i="65" s="1"/>
  <c r="K185" i="65"/>
  <c r="L185" i="65" s="1"/>
  <c r="K183" i="65"/>
  <c r="L183" i="65" s="1"/>
  <c r="K181" i="65"/>
  <c r="L181" i="65" s="1"/>
  <c r="K179" i="65"/>
  <c r="L179" i="65" s="1"/>
  <c r="K177" i="65"/>
  <c r="L177" i="65" s="1"/>
  <c r="K175" i="65"/>
  <c r="L175" i="65" s="1"/>
  <c r="K173" i="65"/>
  <c r="L173" i="65" s="1"/>
  <c r="K171" i="65"/>
  <c r="L171" i="65" s="1"/>
  <c r="K169" i="65"/>
  <c r="L169" i="65" s="1"/>
  <c r="K167" i="65"/>
  <c r="L167" i="65" s="1"/>
  <c r="K164" i="65"/>
  <c r="L164" i="65" s="1"/>
  <c r="K162" i="65"/>
  <c r="L162" i="65" s="1"/>
  <c r="K243" i="65"/>
  <c r="L243" i="65" s="1"/>
  <c r="K241" i="65"/>
  <c r="L241" i="65" s="1"/>
  <c r="K239" i="65"/>
  <c r="L239" i="65" s="1"/>
  <c r="K237" i="65"/>
  <c r="L237" i="65" s="1"/>
  <c r="K235" i="65"/>
  <c r="L235" i="65" s="1"/>
  <c r="K233" i="65"/>
  <c r="L233" i="65" s="1"/>
  <c r="K231" i="65"/>
  <c r="L231" i="65" s="1"/>
  <c r="K229" i="65"/>
  <c r="L229" i="65" s="1"/>
  <c r="K227" i="65"/>
  <c r="L227" i="65" s="1"/>
  <c r="K225" i="65"/>
  <c r="L225" i="65" s="1"/>
  <c r="K223" i="65"/>
  <c r="L223" i="65" s="1"/>
  <c r="K221" i="65"/>
  <c r="L221" i="65" s="1"/>
  <c r="K219" i="65"/>
  <c r="L219" i="65" s="1"/>
  <c r="K217" i="65"/>
  <c r="L217" i="65" s="1"/>
  <c r="K216" i="65"/>
  <c r="L216" i="65" s="1"/>
  <c r="K214" i="65"/>
  <c r="L214" i="65" s="1"/>
  <c r="K212" i="65"/>
  <c r="L212" i="65" s="1"/>
  <c r="K210" i="65"/>
  <c r="L210" i="65" s="1"/>
  <c r="K208" i="65"/>
  <c r="L208" i="65" s="1"/>
  <c r="K206" i="65"/>
  <c r="L206" i="65" s="1"/>
  <c r="K204" i="65"/>
  <c r="L204" i="65" s="1"/>
  <c r="K202" i="65"/>
  <c r="L202" i="65" s="1"/>
  <c r="K200" i="65"/>
  <c r="L200" i="65" s="1"/>
  <c r="K198" i="65"/>
  <c r="L198" i="65" s="1"/>
  <c r="K196" i="65"/>
  <c r="L196" i="65" s="1"/>
  <c r="K194" i="65"/>
  <c r="L194" i="65" s="1"/>
  <c r="K192" i="65"/>
  <c r="L192" i="65" s="1"/>
  <c r="K190" i="65"/>
  <c r="L190" i="65" s="1"/>
  <c r="K188" i="65"/>
  <c r="L188" i="65" s="1"/>
  <c r="K186" i="65"/>
  <c r="L186" i="65" s="1"/>
  <c r="K184" i="65"/>
  <c r="L184" i="65" s="1"/>
  <c r="K182" i="65"/>
  <c r="L182" i="65" s="1"/>
  <c r="K180" i="65"/>
  <c r="L180" i="65" s="1"/>
  <c r="K176" i="65"/>
  <c r="L176" i="65" s="1"/>
  <c r="K174" i="65"/>
  <c r="L174" i="65" s="1"/>
  <c r="K172" i="65"/>
  <c r="L172" i="65" s="1"/>
  <c r="K170" i="65"/>
  <c r="L170" i="65" s="1"/>
  <c r="K168" i="65"/>
  <c r="L168" i="65" s="1"/>
  <c r="K166" i="65"/>
  <c r="L166" i="65" s="1"/>
  <c r="K160" i="65"/>
  <c r="L160" i="65" s="1"/>
  <c r="K158" i="65"/>
  <c r="L158" i="65" s="1"/>
  <c r="K156" i="65"/>
  <c r="L156" i="65" s="1"/>
  <c r="K154" i="65"/>
  <c r="L154" i="65" s="1"/>
  <c r="K152" i="65"/>
  <c r="L152" i="65" s="1"/>
  <c r="K150" i="65"/>
  <c r="L150" i="65" s="1"/>
  <c r="K148" i="65"/>
  <c r="L148" i="65" s="1"/>
  <c r="K144" i="65"/>
  <c r="L144" i="65" s="1"/>
  <c r="K142" i="65"/>
  <c r="L142" i="65" s="1"/>
  <c r="K140" i="65"/>
  <c r="L140" i="65" s="1"/>
  <c r="K138" i="65"/>
  <c r="L138" i="65" s="1"/>
  <c r="K136" i="65"/>
  <c r="L136" i="65" s="1"/>
  <c r="K134" i="65"/>
  <c r="L134" i="65" s="1"/>
  <c r="K132" i="65"/>
  <c r="L132" i="65" s="1"/>
  <c r="K130" i="65"/>
  <c r="L130" i="65" s="1"/>
  <c r="K128" i="65"/>
  <c r="L128" i="65" s="1"/>
  <c r="K126" i="65"/>
  <c r="L126" i="65" s="1"/>
  <c r="K124" i="65"/>
  <c r="L124" i="65" s="1"/>
  <c r="K121" i="65"/>
  <c r="L121" i="65" s="1"/>
  <c r="K119" i="65"/>
  <c r="L119" i="65" s="1"/>
  <c r="K145" i="65"/>
  <c r="L145" i="65" s="1"/>
  <c r="K143" i="65"/>
  <c r="L143" i="65" s="1"/>
  <c r="K141" i="65"/>
  <c r="L141" i="65" s="1"/>
  <c r="K139" i="65"/>
  <c r="L139" i="65" s="1"/>
  <c r="K137" i="65"/>
  <c r="L137" i="65" s="1"/>
  <c r="K135" i="65"/>
  <c r="L135" i="65" s="1"/>
  <c r="K133" i="65"/>
  <c r="L133" i="65" s="1"/>
  <c r="K131" i="65"/>
  <c r="L131" i="65" s="1"/>
  <c r="K129" i="65"/>
  <c r="L129" i="65" s="1"/>
  <c r="K127" i="65"/>
  <c r="L127" i="65" s="1"/>
  <c r="K125" i="65"/>
  <c r="L125" i="65" s="1"/>
  <c r="K116" i="65"/>
  <c r="L116" i="65" s="1"/>
  <c r="K114" i="65"/>
  <c r="L114" i="65" s="1"/>
  <c r="K112" i="65"/>
  <c r="L112" i="65" s="1"/>
  <c r="K110" i="65"/>
  <c r="L110" i="65" s="1"/>
  <c r="K108" i="65"/>
  <c r="L108" i="65" s="1"/>
  <c r="K106" i="65"/>
  <c r="L106" i="65" s="1"/>
  <c r="K104" i="65"/>
  <c r="L104" i="65" s="1"/>
  <c r="K102" i="65"/>
  <c r="L102" i="65" s="1"/>
  <c r="K100" i="65"/>
  <c r="L100" i="65" s="1"/>
  <c r="K98" i="65"/>
  <c r="L98" i="65" s="1"/>
  <c r="K96" i="65"/>
  <c r="L96" i="65" s="1"/>
  <c r="K94" i="65"/>
  <c r="L94" i="65" s="1"/>
  <c r="K92" i="65"/>
  <c r="L92" i="65" s="1"/>
  <c r="K90" i="65"/>
  <c r="L90" i="65" s="1"/>
  <c r="K88" i="65"/>
  <c r="L88" i="65" s="1"/>
  <c r="K86" i="65"/>
  <c r="L86" i="65" s="1"/>
  <c r="K84" i="65"/>
  <c r="L84" i="65" s="1"/>
  <c r="K82" i="65"/>
  <c r="L82" i="65" s="1"/>
  <c r="K80" i="65"/>
  <c r="L80" i="65" s="1"/>
  <c r="K78" i="65"/>
  <c r="L78" i="65" s="1"/>
  <c r="K76" i="65"/>
  <c r="L76" i="65" s="1"/>
  <c r="K74" i="65"/>
  <c r="L74" i="65" s="1"/>
  <c r="K72" i="65"/>
  <c r="L72" i="65" s="1"/>
  <c r="K70" i="65"/>
  <c r="L70" i="65" s="1"/>
  <c r="K68" i="65"/>
  <c r="L68" i="65" s="1"/>
  <c r="K66" i="65"/>
  <c r="L66" i="65" s="1"/>
  <c r="K64" i="65"/>
  <c r="L64" i="65" s="1"/>
  <c r="K62" i="65"/>
  <c r="L62" i="65" s="1"/>
  <c r="K60" i="65"/>
  <c r="L60" i="65" s="1"/>
  <c r="K58" i="65"/>
  <c r="L58" i="65" s="1"/>
  <c r="K56" i="65"/>
  <c r="L56" i="65" s="1"/>
  <c r="K54" i="65"/>
  <c r="L54" i="65" s="1"/>
  <c r="K52" i="65"/>
  <c r="L52" i="65" s="1"/>
  <c r="K50" i="65"/>
  <c r="L50" i="65" s="1"/>
  <c r="K48" i="65"/>
  <c r="L48" i="65" s="1"/>
  <c r="K46" i="65"/>
  <c r="L46" i="65" s="1"/>
  <c r="K44" i="65"/>
  <c r="L44" i="65" s="1"/>
  <c r="K42" i="65"/>
  <c r="L42" i="65" s="1"/>
  <c r="K40" i="65"/>
  <c r="L40" i="65" s="1"/>
  <c r="K38" i="65"/>
  <c r="L38" i="65" s="1"/>
  <c r="K36" i="65"/>
  <c r="L36" i="65" s="1"/>
  <c r="K34" i="65"/>
  <c r="L34" i="65" s="1"/>
  <c r="K32" i="65"/>
  <c r="L32" i="65" s="1"/>
  <c r="K30" i="65"/>
  <c r="L30" i="65" s="1"/>
  <c r="K26" i="65"/>
  <c r="L26" i="65" s="1"/>
  <c r="K24" i="65"/>
  <c r="L24" i="65" s="1"/>
  <c r="K22" i="65"/>
  <c r="L22" i="65" s="1"/>
  <c r="K20" i="65"/>
  <c r="L20" i="65" s="1"/>
  <c r="K18" i="65"/>
  <c r="L18" i="65" s="1"/>
  <c r="K16" i="65"/>
  <c r="L16" i="65" s="1"/>
  <c r="K117" i="65"/>
  <c r="L117" i="65" s="1"/>
  <c r="K115" i="65"/>
  <c r="L115" i="65" s="1"/>
  <c r="K113" i="65"/>
  <c r="L113" i="65" s="1"/>
  <c r="K111" i="65"/>
  <c r="L111" i="65" s="1"/>
  <c r="K109" i="65"/>
  <c r="L109" i="65" s="1"/>
  <c r="K107" i="65"/>
  <c r="L107" i="65" s="1"/>
  <c r="K105" i="65"/>
  <c r="L105" i="65" s="1"/>
  <c r="K103" i="65"/>
  <c r="L103" i="65" s="1"/>
  <c r="K101" i="65"/>
  <c r="L101" i="65" s="1"/>
  <c r="K99" i="65"/>
  <c r="L99" i="65" s="1"/>
  <c r="K97" i="65"/>
  <c r="L97" i="65" s="1"/>
  <c r="K95" i="65"/>
  <c r="L95" i="65" s="1"/>
  <c r="K93" i="65"/>
  <c r="L93" i="65" s="1"/>
  <c r="K91" i="65"/>
  <c r="L91" i="65" s="1"/>
  <c r="K89" i="65"/>
  <c r="L89" i="65" s="1"/>
  <c r="K87" i="65"/>
  <c r="L87" i="65" s="1"/>
  <c r="K85" i="65"/>
  <c r="L85" i="65" s="1"/>
  <c r="K83" i="65"/>
  <c r="L83" i="65" s="1"/>
  <c r="K81" i="65"/>
  <c r="L81" i="65" s="1"/>
  <c r="K79" i="65"/>
  <c r="L79" i="65" s="1"/>
  <c r="K77" i="65"/>
  <c r="L77" i="65" s="1"/>
  <c r="K75" i="65"/>
  <c r="L75" i="65" s="1"/>
  <c r="K73" i="65"/>
  <c r="L73" i="65" s="1"/>
  <c r="K71" i="65"/>
  <c r="L71" i="65" s="1"/>
  <c r="K67" i="65"/>
  <c r="L67" i="65" s="1"/>
  <c r="K65" i="65"/>
  <c r="L65" i="65" s="1"/>
  <c r="K63" i="65"/>
  <c r="L63" i="65" s="1"/>
  <c r="K61" i="65"/>
  <c r="L61" i="65" s="1"/>
  <c r="K59" i="65"/>
  <c r="L59" i="65" s="1"/>
  <c r="K57" i="65"/>
  <c r="L57" i="65" s="1"/>
  <c r="K55" i="65"/>
  <c r="L55" i="65" s="1"/>
  <c r="K53" i="65"/>
  <c r="L53" i="65" s="1"/>
  <c r="K51" i="65"/>
  <c r="L51" i="65" s="1"/>
  <c r="K49" i="65"/>
  <c r="L49" i="65" s="1"/>
  <c r="K47" i="65"/>
  <c r="L47" i="65" s="1"/>
  <c r="K45" i="65"/>
  <c r="L45" i="65" s="1"/>
  <c r="K43" i="65"/>
  <c r="L43" i="65" s="1"/>
  <c r="K41" i="65"/>
  <c r="L41" i="65" s="1"/>
  <c r="K39" i="65"/>
  <c r="L39" i="65" s="1"/>
  <c r="K37" i="65"/>
  <c r="L37" i="65" s="1"/>
  <c r="K35" i="65"/>
  <c r="L35" i="65" s="1"/>
  <c r="K33" i="65"/>
  <c r="L33" i="65" s="1"/>
  <c r="K31" i="65"/>
  <c r="L31" i="65" s="1"/>
  <c r="K29" i="65"/>
  <c r="L29" i="65" s="1"/>
  <c r="K27" i="65"/>
  <c r="L27" i="65" s="1"/>
  <c r="K25" i="65"/>
  <c r="L25" i="65" s="1"/>
  <c r="K21" i="65"/>
  <c r="L21" i="65" s="1"/>
  <c r="K165" i="65"/>
  <c r="L165" i="65" s="1"/>
  <c r="K163" i="65"/>
  <c r="L163" i="65" s="1"/>
  <c r="K161" i="65"/>
  <c r="L161" i="65" s="1"/>
  <c r="K159" i="65"/>
  <c r="L159" i="65" s="1"/>
  <c r="K157" i="65"/>
  <c r="L157" i="65" s="1"/>
  <c r="K155" i="65"/>
  <c r="L155" i="65" s="1"/>
  <c r="K153" i="65"/>
  <c r="L153" i="65" s="1"/>
  <c r="K151" i="65"/>
  <c r="L151" i="65" s="1"/>
  <c r="K149" i="65"/>
  <c r="L149" i="65" s="1"/>
  <c r="K147" i="65"/>
  <c r="L147" i="65" s="1"/>
  <c r="K122" i="65"/>
  <c r="L122" i="65" s="1"/>
  <c r="K120" i="65"/>
  <c r="L120" i="65" s="1"/>
  <c r="K23" i="65"/>
  <c r="L23" i="65" s="1"/>
  <c r="K17" i="65"/>
  <c r="L17" i="65" s="1"/>
  <c r="K15" i="65"/>
  <c r="K244" i="65" l="1"/>
  <c r="L15" i="65"/>
  <c r="L244" i="65" s="1"/>
  <c r="D244" i="64" l="1"/>
  <c r="L234" i="64"/>
  <c r="L178" i="64"/>
  <c r="L146" i="64"/>
  <c r="L118" i="64"/>
  <c r="L69" i="64"/>
  <c r="J244" i="64"/>
  <c r="L28" i="64"/>
  <c r="L19" i="64"/>
  <c r="H244" i="64"/>
  <c r="H7" i="64" s="1"/>
  <c r="F13" i="64"/>
  <c r="F11" i="64"/>
  <c r="G13" i="64" s="1"/>
  <c r="H8" i="64"/>
  <c r="H6" i="64"/>
  <c r="I244" i="64" l="1"/>
  <c r="H9" i="64" s="1"/>
  <c r="H10" i="64" s="1"/>
  <c r="L242" i="64" l="1"/>
  <c r="L240" i="64"/>
  <c r="L238" i="64"/>
  <c r="L236" i="64"/>
  <c r="L232" i="64"/>
  <c r="L230" i="64"/>
  <c r="L228" i="64"/>
  <c r="L226" i="64"/>
  <c r="L224" i="64"/>
  <c r="L222" i="64"/>
  <c r="L220" i="64"/>
  <c r="L218" i="64"/>
  <c r="L215" i="64"/>
  <c r="L213" i="64"/>
  <c r="L211" i="64"/>
  <c r="L209" i="64"/>
  <c r="L207" i="64"/>
  <c r="L205" i="64"/>
  <c r="L203" i="64"/>
  <c r="L201" i="64"/>
  <c r="L199" i="64"/>
  <c r="L197" i="64"/>
  <c r="L195" i="64"/>
  <c r="L193" i="64"/>
  <c r="L191" i="64"/>
  <c r="L189" i="64"/>
  <c r="L187" i="64"/>
  <c r="L185" i="64"/>
  <c r="L183" i="64"/>
  <c r="L181" i="64"/>
  <c r="L179" i="64"/>
  <c r="L177" i="64"/>
  <c r="L175" i="64"/>
  <c r="L173" i="64"/>
  <c r="L171" i="64"/>
  <c r="L169" i="64"/>
  <c r="L167" i="64"/>
  <c r="L164" i="64"/>
  <c r="L162" i="64"/>
  <c r="L243" i="64"/>
  <c r="L241" i="64"/>
  <c r="L239" i="64"/>
  <c r="L237" i="64"/>
  <c r="L235" i="64"/>
  <c r="L233" i="64"/>
  <c r="L231" i="64"/>
  <c r="L229" i="64"/>
  <c r="L227" i="64"/>
  <c r="L225" i="64"/>
  <c r="L223" i="64"/>
  <c r="L221" i="64"/>
  <c r="L219" i="64"/>
  <c r="L217" i="64"/>
  <c r="L216" i="64"/>
  <c r="L214" i="64"/>
  <c r="L212" i="64"/>
  <c r="L210" i="64"/>
  <c r="L208" i="64"/>
  <c r="L206" i="64"/>
  <c r="L204" i="64"/>
  <c r="L202" i="64"/>
  <c r="L200" i="64"/>
  <c r="L198" i="64"/>
  <c r="L196" i="64"/>
  <c r="L194" i="64"/>
  <c r="L192" i="64"/>
  <c r="L190" i="64"/>
  <c r="L188" i="64"/>
  <c r="L186" i="64"/>
  <c r="L184" i="64"/>
  <c r="L182" i="64"/>
  <c r="L180" i="64"/>
  <c r="L176" i="64"/>
  <c r="L174" i="64"/>
  <c r="L172" i="64"/>
  <c r="L170" i="64"/>
  <c r="L168" i="64"/>
  <c r="L166" i="64"/>
  <c r="L160" i="64"/>
  <c r="L158" i="64"/>
  <c r="L156" i="64"/>
  <c r="L154" i="64"/>
  <c r="L152" i="64"/>
  <c r="L150" i="64"/>
  <c r="L148" i="64"/>
  <c r="L144" i="64"/>
  <c r="L142" i="64"/>
  <c r="L140" i="64"/>
  <c r="L138" i="64"/>
  <c r="L136" i="64"/>
  <c r="L134" i="64"/>
  <c r="L132" i="64"/>
  <c r="L130" i="64"/>
  <c r="L128" i="64"/>
  <c r="L126" i="64"/>
  <c r="L124" i="64"/>
  <c r="L122" i="64"/>
  <c r="L120" i="64"/>
  <c r="L116" i="64"/>
  <c r="L114" i="64"/>
  <c r="L112" i="64"/>
  <c r="L110" i="64"/>
  <c r="L108" i="64"/>
  <c r="L106" i="64"/>
  <c r="L165" i="64"/>
  <c r="L163" i="64"/>
  <c r="L161" i="64"/>
  <c r="L159" i="64"/>
  <c r="L157" i="64"/>
  <c r="L155" i="64"/>
  <c r="L153" i="64"/>
  <c r="L151" i="64"/>
  <c r="L149" i="64"/>
  <c r="L147" i="64"/>
  <c r="L145" i="64"/>
  <c r="L143" i="64"/>
  <c r="L141" i="64"/>
  <c r="L139" i="64"/>
  <c r="L137" i="64"/>
  <c r="L135" i="64"/>
  <c r="L133" i="64"/>
  <c r="L131" i="64"/>
  <c r="L129" i="64"/>
  <c r="L127" i="64"/>
  <c r="L125" i="64"/>
  <c r="L123" i="64"/>
  <c r="L121" i="64"/>
  <c r="L119" i="64"/>
  <c r="L117" i="64"/>
  <c r="L115" i="64"/>
  <c r="L113" i="64"/>
  <c r="L111" i="64"/>
  <c r="L109" i="64"/>
  <c r="L107" i="64"/>
  <c r="L104" i="64"/>
  <c r="L102" i="64"/>
  <c r="L100" i="64"/>
  <c r="L98" i="64"/>
  <c r="L96" i="64"/>
  <c r="L94" i="64"/>
  <c r="L92" i="64"/>
  <c r="L90" i="64"/>
  <c r="L88" i="64"/>
  <c r="L86" i="64"/>
  <c r="L84" i="64"/>
  <c r="L82" i="64"/>
  <c r="L80" i="64"/>
  <c r="L78" i="64"/>
  <c r="L76" i="64"/>
  <c r="L74" i="64"/>
  <c r="L72" i="64"/>
  <c r="L70" i="64"/>
  <c r="L68" i="64"/>
  <c r="L66" i="64"/>
  <c r="L64" i="64"/>
  <c r="L62" i="64"/>
  <c r="L60" i="64"/>
  <c r="L58" i="64"/>
  <c r="L56" i="64"/>
  <c r="L54" i="64"/>
  <c r="L52" i="64"/>
  <c r="L50" i="64"/>
  <c r="L48" i="64"/>
  <c r="L46" i="64"/>
  <c r="L44" i="64"/>
  <c r="L42" i="64"/>
  <c r="L40" i="64"/>
  <c r="L38" i="64"/>
  <c r="L36" i="64"/>
  <c r="L34" i="64"/>
  <c r="L32" i="64"/>
  <c r="L31" i="64"/>
  <c r="L30" i="64"/>
  <c r="L29" i="64"/>
  <c r="L27" i="64"/>
  <c r="L25" i="64"/>
  <c r="L23" i="64"/>
  <c r="L21" i="64"/>
  <c r="L17" i="64"/>
  <c r="L24" i="64"/>
  <c r="L20" i="64"/>
  <c r="L18" i="64"/>
  <c r="L16" i="64"/>
  <c r="L105" i="64"/>
  <c r="L103" i="64"/>
  <c r="L101" i="64"/>
  <c r="L99" i="64"/>
  <c r="L97" i="64"/>
  <c r="L95" i="64"/>
  <c r="L93" i="64"/>
  <c r="L91" i="64"/>
  <c r="L89" i="64"/>
  <c r="L87" i="64"/>
  <c r="L85" i="64"/>
  <c r="L83" i="64"/>
  <c r="L81" i="64"/>
  <c r="L79" i="64"/>
  <c r="L77" i="64"/>
  <c r="L75" i="64"/>
  <c r="L73" i="64"/>
  <c r="L71" i="64"/>
  <c r="L67" i="64"/>
  <c r="L65" i="64"/>
  <c r="L63" i="64"/>
  <c r="L61" i="64"/>
  <c r="L59" i="64"/>
  <c r="L57" i="64"/>
  <c r="L55" i="64"/>
  <c r="L53" i="64"/>
  <c r="L51" i="64"/>
  <c r="L49" i="64"/>
  <c r="L47" i="64"/>
  <c r="L45" i="64"/>
  <c r="L43" i="64"/>
  <c r="L41" i="64"/>
  <c r="L39" i="64"/>
  <c r="L37" i="64"/>
  <c r="L35" i="64"/>
  <c r="L33" i="64"/>
  <c r="L26" i="64"/>
  <c r="L22" i="64"/>
  <c r="K244" i="64" l="1"/>
  <c r="L15" i="64"/>
  <c r="L244" i="64" s="1"/>
  <c r="D244" i="63" l="1"/>
  <c r="H9" i="63"/>
  <c r="F11" i="63"/>
  <c r="H6" i="63"/>
  <c r="H7" i="63" l="1"/>
  <c r="H10" i="63" s="1"/>
  <c r="H8" i="63"/>
  <c r="F15" i="62" l="1"/>
  <c r="D246" i="62"/>
  <c r="J246" i="62"/>
  <c r="I246" i="62"/>
  <c r="H9" i="62" s="1"/>
  <c r="F13" i="62"/>
  <c r="H8" i="62"/>
  <c r="H6" i="62"/>
  <c r="H246" i="62" l="1"/>
  <c r="H7" i="62" s="1"/>
  <c r="H10" i="62" s="1"/>
  <c r="L238" i="62"/>
  <c r="L216" i="62"/>
  <c r="L208" i="62"/>
  <c r="L200" i="62"/>
  <c r="L192" i="62"/>
  <c r="L184" i="62"/>
  <c r="L177" i="62"/>
  <c r="L169" i="62"/>
  <c r="L157" i="62"/>
  <c r="L149" i="62"/>
  <c r="L146" i="62"/>
  <c r="L142" i="62"/>
  <c r="L108" i="62"/>
  <c r="L100" i="62"/>
  <c r="L91" i="62"/>
  <c r="L83" i="62"/>
  <c r="L75" i="62"/>
  <c r="L45" i="62"/>
  <c r="L27" i="62"/>
  <c r="L20" i="62"/>
  <c r="L130" i="62"/>
  <c r="L126" i="62"/>
  <c r="L124" i="62"/>
  <c r="L112" i="62"/>
  <c r="L109" i="62"/>
  <c r="L105" i="62"/>
  <c r="L101" i="62"/>
  <c r="L29" i="62"/>
  <c r="L26" i="62"/>
  <c r="L17" i="62"/>
  <c r="L22" i="62"/>
  <c r="L35" i="62"/>
  <c r="L39" i="62"/>
  <c r="L44" i="62"/>
  <c r="L49" i="62"/>
  <c r="L53" i="62"/>
  <c r="L57" i="62"/>
  <c r="L61" i="62"/>
  <c r="L65" i="62"/>
  <c r="L69" i="62"/>
  <c r="L74" i="62"/>
  <c r="L78" i="62"/>
  <c r="L82" i="62"/>
  <c r="L86" i="62"/>
  <c r="L90" i="62"/>
  <c r="L94" i="62"/>
  <c r="L98" i="62"/>
  <c r="L116" i="62"/>
  <c r="L121" i="62"/>
  <c r="L137" i="62"/>
  <c r="L31" i="62"/>
  <c r="L38" i="62"/>
  <c r="L52" i="62"/>
  <c r="L60" i="62"/>
  <c r="L68" i="62"/>
  <c r="L117" i="62"/>
  <c r="L127" i="62"/>
  <c r="L135" i="62"/>
  <c r="L154" i="62"/>
  <c r="L162" i="62"/>
  <c r="L223" i="62"/>
  <c r="L231" i="62"/>
  <c r="L176" i="62"/>
  <c r="L224" i="62"/>
  <c r="L232" i="62"/>
  <c r="L168" i="62"/>
  <c r="L183" i="62"/>
  <c r="L191" i="62"/>
  <c r="L199" i="62"/>
  <c r="L207" i="62"/>
  <c r="L215" i="62"/>
  <c r="L241" i="62"/>
  <c r="L244" i="62" l="1"/>
  <c r="L240" i="62"/>
  <c r="L236" i="62"/>
  <c r="L233" i="62"/>
  <c r="L229" i="62"/>
  <c r="L225" i="62"/>
  <c r="L221" i="62"/>
  <c r="L218" i="62"/>
  <c r="L214" i="62"/>
  <c r="L210" i="62"/>
  <c r="L206" i="62"/>
  <c r="L202" i="62"/>
  <c r="L198" i="62"/>
  <c r="L194" i="62"/>
  <c r="L190" i="62"/>
  <c r="L186" i="62"/>
  <c r="L182" i="62"/>
  <c r="L179" i="62"/>
  <c r="L175" i="62"/>
  <c r="L171" i="62"/>
  <c r="L166" i="62"/>
  <c r="L234" i="62"/>
  <c r="L230" i="62"/>
  <c r="L226" i="62"/>
  <c r="L222" i="62"/>
  <c r="L178" i="62"/>
  <c r="L174" i="62"/>
  <c r="L170" i="62"/>
  <c r="L163" i="62"/>
  <c r="L159" i="62"/>
  <c r="L155" i="62"/>
  <c r="L151" i="62"/>
  <c r="L147" i="62"/>
  <c r="L243" i="62"/>
  <c r="L239" i="62"/>
  <c r="L217" i="62"/>
  <c r="L213" i="62"/>
  <c r="L209" i="62"/>
  <c r="L205" i="62"/>
  <c r="L201" i="62"/>
  <c r="L197" i="62"/>
  <c r="L193" i="62"/>
  <c r="L189" i="62"/>
  <c r="L185" i="62"/>
  <c r="L181" i="62"/>
  <c r="L165" i="62"/>
  <c r="L160" i="62"/>
  <c r="L156" i="62"/>
  <c r="L152" i="62"/>
  <c r="L148" i="62"/>
  <c r="L145" i="62"/>
  <c r="L143" i="62"/>
  <c r="L140" i="62"/>
  <c r="L136" i="62"/>
  <c r="L133" i="62"/>
  <c r="L129" i="62"/>
  <c r="L122" i="62"/>
  <c r="L119" i="62"/>
  <c r="L115" i="62"/>
  <c r="L110" i="62"/>
  <c r="L106" i="62"/>
  <c r="L102" i="62"/>
  <c r="L97" i="62"/>
  <c r="L93" i="62"/>
  <c r="L89" i="62"/>
  <c r="L85" i="62"/>
  <c r="L81" i="62"/>
  <c r="L77" i="62"/>
  <c r="L73" i="62"/>
  <c r="L70" i="62"/>
  <c r="L66" i="62"/>
  <c r="L62" i="62"/>
  <c r="L58" i="62"/>
  <c r="L54" i="62"/>
  <c r="L50" i="62"/>
  <c r="L46" i="62"/>
  <c r="L43" i="62"/>
  <c r="L40" i="62"/>
  <c r="L36" i="62"/>
  <c r="L32" i="62"/>
  <c r="L25" i="62"/>
  <c r="L21" i="62"/>
  <c r="L18" i="62"/>
  <c r="L139" i="62"/>
  <c r="L134" i="62"/>
  <c r="L19" i="62"/>
  <c r="L24" i="62"/>
  <c r="L28" i="62"/>
  <c r="L30" i="62"/>
  <c r="L33" i="62"/>
  <c r="L37" i="62"/>
  <c r="L42" i="62"/>
  <c r="L47" i="62"/>
  <c r="L51" i="62"/>
  <c r="L55" i="62"/>
  <c r="L59" i="62"/>
  <c r="L63" i="62"/>
  <c r="L67" i="62"/>
  <c r="L72" i="62"/>
  <c r="L76" i="62"/>
  <c r="L80" i="62"/>
  <c r="L84" i="62"/>
  <c r="L88" i="62"/>
  <c r="L92" i="62"/>
  <c r="L96" i="62"/>
  <c r="L99" i="62"/>
  <c r="L103" i="62"/>
  <c r="L107" i="62"/>
  <c r="L111" i="62"/>
  <c r="L114" i="62"/>
  <c r="L118" i="62"/>
  <c r="L123" i="62"/>
  <c r="L125" i="62"/>
  <c r="L128" i="62"/>
  <c r="L132" i="62"/>
  <c r="L141" i="62"/>
  <c r="L23" i="62"/>
  <c r="L34" i="62"/>
  <c r="L41" i="62"/>
  <c r="L48" i="62"/>
  <c r="L56" i="62"/>
  <c r="L64" i="62"/>
  <c r="L71" i="62"/>
  <c r="L79" i="62"/>
  <c r="L87" i="62"/>
  <c r="L95" i="62"/>
  <c r="L104" i="62"/>
  <c r="L113" i="62"/>
  <c r="L120" i="62"/>
  <c r="L131" i="62"/>
  <c r="L138" i="62"/>
  <c r="L144" i="62"/>
  <c r="L150" i="62"/>
  <c r="L158" i="62"/>
  <c r="L167" i="62"/>
  <c r="L187" i="62"/>
  <c r="L195" i="62"/>
  <c r="L203" i="62"/>
  <c r="L211" i="62"/>
  <c r="L237" i="62"/>
  <c r="L245" i="62"/>
  <c r="L153" i="62"/>
  <c r="L161" i="62"/>
  <c r="L172" i="62"/>
  <c r="L220" i="62"/>
  <c r="L228" i="62"/>
  <c r="L164" i="62"/>
  <c r="L173" i="62"/>
  <c r="L180" i="62"/>
  <c r="L188" i="62"/>
  <c r="L196" i="62"/>
  <c r="L204" i="62"/>
  <c r="L212" i="62"/>
  <c r="L219" i="62"/>
  <c r="L227" i="62"/>
  <c r="L235" i="62"/>
  <c r="L242" i="62"/>
  <c r="L246" i="62"/>
  <c r="K246" i="62"/>
  <c r="D244" i="61" l="1"/>
  <c r="H243" i="61"/>
  <c r="H242" i="61"/>
  <c r="H241" i="61"/>
  <c r="H240" i="61"/>
  <c r="H239" i="61"/>
  <c r="H238" i="61"/>
  <c r="H237" i="61"/>
  <c r="H236" i="61"/>
  <c r="H235" i="61"/>
  <c r="H234" i="61"/>
  <c r="H233" i="61"/>
  <c r="H232" i="61"/>
  <c r="H231" i="61"/>
  <c r="H230" i="61"/>
  <c r="H229" i="61"/>
  <c r="H228" i="61"/>
  <c r="H227" i="61"/>
  <c r="H226" i="61"/>
  <c r="H225" i="61"/>
  <c r="H224" i="61"/>
  <c r="H223" i="61"/>
  <c r="H222" i="61"/>
  <c r="H221" i="61"/>
  <c r="H220" i="61"/>
  <c r="H219" i="61"/>
  <c r="H218" i="61"/>
  <c r="H217" i="61"/>
  <c r="H216" i="61"/>
  <c r="H215" i="61"/>
  <c r="H214" i="61"/>
  <c r="H213" i="61"/>
  <c r="H212" i="61"/>
  <c r="H211" i="61"/>
  <c r="H210" i="61"/>
  <c r="H209" i="61"/>
  <c r="H208" i="61"/>
  <c r="H207" i="61"/>
  <c r="H206" i="61"/>
  <c r="H205" i="61"/>
  <c r="H204" i="61"/>
  <c r="H203" i="61"/>
  <c r="H202" i="61"/>
  <c r="H201" i="61"/>
  <c r="H200" i="61"/>
  <c r="H199" i="61"/>
  <c r="H198" i="61"/>
  <c r="H197" i="61"/>
  <c r="H196" i="61"/>
  <c r="H195" i="61"/>
  <c r="H194" i="61"/>
  <c r="H193" i="61"/>
  <c r="H191" i="61"/>
  <c r="H190" i="61"/>
  <c r="H189" i="61"/>
  <c r="H188" i="61"/>
  <c r="H187" i="61"/>
  <c r="H186" i="61"/>
  <c r="H185" i="61"/>
  <c r="H184" i="61"/>
  <c r="H183" i="61"/>
  <c r="H182" i="61"/>
  <c r="H181" i="61"/>
  <c r="H180" i="61"/>
  <c r="H179" i="61"/>
  <c r="H178" i="61"/>
  <c r="H177" i="61"/>
  <c r="H176" i="61"/>
  <c r="H175" i="61"/>
  <c r="H174" i="61"/>
  <c r="H173" i="61"/>
  <c r="H172" i="61"/>
  <c r="H171" i="61"/>
  <c r="H170" i="61"/>
  <c r="H169" i="61"/>
  <c r="H168" i="61"/>
  <c r="H167" i="61"/>
  <c r="H166" i="61"/>
  <c r="H165" i="61"/>
  <c r="H164" i="61"/>
  <c r="H163" i="61"/>
  <c r="H162" i="61"/>
  <c r="H161" i="61"/>
  <c r="H160" i="61"/>
  <c r="H159" i="61"/>
  <c r="H158" i="61"/>
  <c r="H157" i="61"/>
  <c r="H156" i="61"/>
  <c r="H155" i="61"/>
  <c r="H154" i="61"/>
  <c r="H153" i="61"/>
  <c r="H152" i="61"/>
  <c r="H151" i="61"/>
  <c r="H150" i="61"/>
  <c r="H149" i="61"/>
  <c r="H148" i="61"/>
  <c r="H147" i="61"/>
  <c r="J146" i="61"/>
  <c r="J244" i="61" s="1"/>
  <c r="H146" i="61"/>
  <c r="H145" i="61"/>
  <c r="H144" i="61"/>
  <c r="H143" i="61"/>
  <c r="H142" i="61"/>
  <c r="H141" i="61"/>
  <c r="H140" i="61"/>
  <c r="H139" i="61"/>
  <c r="H138" i="61"/>
  <c r="H137" i="61"/>
  <c r="H136" i="61"/>
  <c r="H135" i="61"/>
  <c r="H134" i="61"/>
  <c r="H133" i="61"/>
  <c r="H132" i="61"/>
  <c r="H131" i="61"/>
  <c r="H130" i="61"/>
  <c r="H129" i="61"/>
  <c r="H128" i="61"/>
  <c r="H127" i="61"/>
  <c r="H126" i="61"/>
  <c r="H125" i="61"/>
  <c r="H124" i="61"/>
  <c r="H123" i="61"/>
  <c r="H122" i="61"/>
  <c r="H121" i="61"/>
  <c r="H120" i="61"/>
  <c r="H119" i="61"/>
  <c r="H118" i="61"/>
  <c r="H117" i="61"/>
  <c r="H116" i="61"/>
  <c r="H115" i="61"/>
  <c r="H114" i="61"/>
  <c r="H113" i="61"/>
  <c r="H112" i="61"/>
  <c r="H111" i="61"/>
  <c r="H110" i="61"/>
  <c r="H109" i="61"/>
  <c r="H108" i="61"/>
  <c r="H107" i="61"/>
  <c r="H106" i="61"/>
  <c r="H105" i="61"/>
  <c r="H104" i="61"/>
  <c r="H103" i="61"/>
  <c r="H102" i="61"/>
  <c r="H101" i="61"/>
  <c r="H100" i="61"/>
  <c r="H99" i="61"/>
  <c r="H98" i="61"/>
  <c r="H96" i="61"/>
  <c r="H95" i="61"/>
  <c r="H94" i="61"/>
  <c r="H93" i="61"/>
  <c r="H92" i="61"/>
  <c r="H91" i="61"/>
  <c r="H90" i="61"/>
  <c r="H89" i="61"/>
  <c r="H88" i="61"/>
  <c r="H87" i="61"/>
  <c r="H86" i="61"/>
  <c r="H85" i="61"/>
  <c r="H84" i="61"/>
  <c r="H83" i="61"/>
  <c r="H82" i="61"/>
  <c r="H81" i="61"/>
  <c r="H80" i="61"/>
  <c r="H79" i="61"/>
  <c r="H78" i="61"/>
  <c r="H77" i="61"/>
  <c r="H76" i="61"/>
  <c r="H75" i="61"/>
  <c r="H74" i="61"/>
  <c r="H73" i="61"/>
  <c r="H72" i="61"/>
  <c r="H71" i="61"/>
  <c r="H70" i="61"/>
  <c r="H69" i="61"/>
  <c r="H68" i="61"/>
  <c r="H67" i="61"/>
  <c r="H66" i="61"/>
  <c r="H65" i="61"/>
  <c r="H64" i="61"/>
  <c r="H63" i="61"/>
  <c r="H62" i="61"/>
  <c r="H61" i="61"/>
  <c r="H60" i="61"/>
  <c r="H59" i="61"/>
  <c r="H58" i="61"/>
  <c r="H57" i="61"/>
  <c r="H56" i="61"/>
  <c r="H55" i="61"/>
  <c r="H54" i="61"/>
  <c r="H53" i="61"/>
  <c r="H52" i="61"/>
  <c r="H51" i="61"/>
  <c r="H50" i="61"/>
  <c r="H49" i="61"/>
  <c r="H48" i="61"/>
  <c r="H47" i="61"/>
  <c r="H46" i="61"/>
  <c r="H45" i="61"/>
  <c r="H44" i="61"/>
  <c r="H43" i="61"/>
  <c r="H42" i="61"/>
  <c r="H41" i="61"/>
  <c r="H40" i="61"/>
  <c r="H39" i="61"/>
  <c r="H38" i="61"/>
  <c r="H37" i="61"/>
  <c r="H36" i="61"/>
  <c r="H35" i="61"/>
  <c r="H34" i="61"/>
  <c r="H33" i="61"/>
  <c r="H32" i="61"/>
  <c r="H31" i="61"/>
  <c r="H30" i="61"/>
  <c r="H29" i="61"/>
  <c r="H28" i="61"/>
  <c r="H27" i="61"/>
  <c r="H26" i="61"/>
  <c r="H25" i="61"/>
  <c r="H24" i="61"/>
  <c r="H23" i="61"/>
  <c r="H22" i="61"/>
  <c r="H21" i="61"/>
  <c r="H20" i="61"/>
  <c r="H19" i="61"/>
  <c r="H18" i="61"/>
  <c r="H17" i="61"/>
  <c r="H16" i="61"/>
  <c r="H15" i="61"/>
  <c r="F11" i="61"/>
  <c r="H8" i="61"/>
  <c r="H6" i="61"/>
  <c r="I244" i="61" l="1"/>
  <c r="H9" i="61" s="1"/>
  <c r="H244" i="61"/>
  <c r="H7" i="61" s="1"/>
  <c r="H10" i="61" l="1"/>
  <c r="K240" i="61"/>
  <c r="L240" i="61" s="1"/>
  <c r="K236" i="61"/>
  <c r="L236" i="61" s="1"/>
  <c r="K232" i="61"/>
  <c r="L232" i="61" s="1"/>
  <c r="K228" i="61"/>
  <c r="L228" i="61" s="1"/>
  <c r="K224" i="61"/>
  <c r="L224" i="61" s="1"/>
  <c r="K220" i="61"/>
  <c r="L220" i="61" s="1"/>
  <c r="K216" i="61"/>
  <c r="L216" i="61" s="1"/>
  <c r="K212" i="61"/>
  <c r="L212" i="61" s="1"/>
  <c r="K208" i="61"/>
  <c r="L208" i="61" s="1"/>
  <c r="K204" i="61"/>
  <c r="L204" i="61" s="1"/>
  <c r="K200" i="61"/>
  <c r="L200" i="61" s="1"/>
  <c r="K196" i="61"/>
  <c r="L196" i="61" s="1"/>
  <c r="K192" i="61"/>
  <c r="L192" i="61" s="1"/>
  <c r="K189" i="61"/>
  <c r="L189" i="61" s="1"/>
  <c r="K185" i="61"/>
  <c r="L185" i="61" s="1"/>
  <c r="K181" i="61"/>
  <c r="L181" i="61" s="1"/>
  <c r="K177" i="61"/>
  <c r="L177" i="61" s="1"/>
  <c r="K173" i="61"/>
  <c r="L173" i="61" s="1"/>
  <c r="K169" i="61"/>
  <c r="L169" i="61" s="1"/>
  <c r="K165" i="61"/>
  <c r="L165" i="61" s="1"/>
  <c r="K243" i="61"/>
  <c r="L243" i="61" s="1"/>
  <c r="K239" i="61"/>
  <c r="L239" i="61" s="1"/>
  <c r="K235" i="61"/>
  <c r="L235" i="61" s="1"/>
  <c r="K231" i="61"/>
  <c r="L231" i="61" s="1"/>
  <c r="K227" i="61"/>
  <c r="L227" i="61" s="1"/>
  <c r="K223" i="61"/>
  <c r="L223" i="61" s="1"/>
  <c r="K219" i="61"/>
  <c r="L219" i="61" s="1"/>
  <c r="K215" i="61"/>
  <c r="L215" i="61" s="1"/>
  <c r="K211" i="61"/>
  <c r="L211" i="61" s="1"/>
  <c r="K207" i="61"/>
  <c r="L207" i="61" s="1"/>
  <c r="K203" i="61"/>
  <c r="L203" i="61" s="1"/>
  <c r="K199" i="61"/>
  <c r="L199" i="61" s="1"/>
  <c r="K195" i="61"/>
  <c r="L195" i="61" s="1"/>
  <c r="K190" i="61"/>
  <c r="L190" i="61" s="1"/>
  <c r="K186" i="61"/>
  <c r="L186" i="61" s="1"/>
  <c r="K182" i="61"/>
  <c r="L182" i="61" s="1"/>
  <c r="K178" i="61"/>
  <c r="L178" i="61" s="1"/>
  <c r="K174" i="61"/>
  <c r="L174" i="61" s="1"/>
  <c r="K170" i="61"/>
  <c r="L170" i="61" s="1"/>
  <c r="K166" i="61"/>
  <c r="L166" i="61" s="1"/>
  <c r="K162" i="61"/>
  <c r="L162" i="61" s="1"/>
  <c r="K158" i="61"/>
  <c r="L158" i="61" s="1"/>
  <c r="K154" i="61"/>
  <c r="L154" i="61" s="1"/>
  <c r="K150" i="61"/>
  <c r="L150" i="61" s="1"/>
  <c r="K146" i="61"/>
  <c r="L146" i="61" s="1"/>
  <c r="K142" i="61"/>
  <c r="L142" i="61" s="1"/>
  <c r="K138" i="61"/>
  <c r="L138" i="61" s="1"/>
  <c r="K134" i="61"/>
  <c r="L134" i="61" s="1"/>
  <c r="K130" i="61"/>
  <c r="L130" i="61" s="1"/>
  <c r="K126" i="61"/>
  <c r="L126" i="61" s="1"/>
  <c r="K122" i="61"/>
  <c r="L122" i="61" s="1"/>
  <c r="K118" i="61"/>
  <c r="L118" i="61" s="1"/>
  <c r="K115" i="61"/>
  <c r="L115" i="61" s="1"/>
  <c r="K111" i="61"/>
  <c r="L111" i="61" s="1"/>
  <c r="K107" i="61"/>
  <c r="L107" i="61" s="1"/>
  <c r="K103" i="61"/>
  <c r="L103" i="61" s="1"/>
  <c r="K99" i="61"/>
  <c r="L99" i="61" s="1"/>
  <c r="K96" i="61"/>
  <c r="L96" i="61" s="1"/>
  <c r="K92" i="61"/>
  <c r="L92" i="61" s="1"/>
  <c r="K159" i="61"/>
  <c r="L159" i="61" s="1"/>
  <c r="K155" i="61"/>
  <c r="L155" i="61" s="1"/>
  <c r="K151" i="61"/>
  <c r="L151" i="61" s="1"/>
  <c r="K147" i="61"/>
  <c r="L147" i="61" s="1"/>
  <c r="K143" i="61"/>
  <c r="L143" i="61" s="1"/>
  <c r="K139" i="61"/>
  <c r="L139" i="61" s="1"/>
  <c r="K135" i="61"/>
  <c r="L135" i="61" s="1"/>
  <c r="K131" i="61"/>
  <c r="L131" i="61" s="1"/>
  <c r="K127" i="61"/>
  <c r="L127" i="61" s="1"/>
  <c r="K123" i="61"/>
  <c r="L123" i="61" s="1"/>
  <c r="K119" i="61"/>
  <c r="L119" i="61" s="1"/>
  <c r="K93" i="61"/>
  <c r="L93" i="61" s="1"/>
  <c r="K88" i="61"/>
  <c r="L88" i="61" s="1"/>
  <c r="K84" i="61"/>
  <c r="L84" i="61" s="1"/>
  <c r="K80" i="61"/>
  <c r="L80" i="61" s="1"/>
  <c r="K76" i="61"/>
  <c r="L76" i="61" s="1"/>
  <c r="K72" i="61"/>
  <c r="L72" i="61" s="1"/>
  <c r="K68" i="61"/>
  <c r="L68" i="61" s="1"/>
  <c r="K64" i="61"/>
  <c r="L64" i="61" s="1"/>
  <c r="K60" i="61"/>
  <c r="L60" i="61" s="1"/>
  <c r="K56" i="61"/>
  <c r="L56" i="61" s="1"/>
  <c r="K52" i="61"/>
  <c r="L52" i="61" s="1"/>
  <c r="K48" i="61"/>
  <c r="L48" i="61" s="1"/>
  <c r="K44" i="61"/>
  <c r="L44" i="61" s="1"/>
  <c r="K40" i="61"/>
  <c r="L40" i="61" s="1"/>
  <c r="K36" i="61"/>
  <c r="L36" i="61" s="1"/>
  <c r="K34" i="61"/>
  <c r="L34" i="61" s="1"/>
  <c r="K32" i="61"/>
  <c r="L32" i="61" s="1"/>
  <c r="K30" i="61"/>
  <c r="L30" i="61" s="1"/>
  <c r="K28" i="61"/>
  <c r="L28" i="61" s="1"/>
  <c r="K26" i="61"/>
  <c r="L26" i="61" s="1"/>
  <c r="K24" i="61"/>
  <c r="L24" i="61" s="1"/>
  <c r="K22" i="61"/>
  <c r="L22" i="61" s="1"/>
  <c r="K20" i="61"/>
  <c r="L20" i="61" s="1"/>
  <c r="K18" i="61"/>
  <c r="L18" i="61" s="1"/>
  <c r="K16" i="61"/>
  <c r="L16" i="61" s="1"/>
  <c r="K29" i="61"/>
  <c r="L29" i="61" s="1"/>
  <c r="K27" i="61"/>
  <c r="L27" i="61" s="1"/>
  <c r="K25" i="61"/>
  <c r="L25" i="61" s="1"/>
  <c r="K23" i="61"/>
  <c r="L23" i="61" s="1"/>
  <c r="K21" i="61"/>
  <c r="L21" i="61" s="1"/>
  <c r="K19" i="61"/>
  <c r="L19" i="61" s="1"/>
  <c r="K17" i="61"/>
  <c r="L17" i="61" s="1"/>
  <c r="K15" i="61"/>
  <c r="K116" i="61"/>
  <c r="L116" i="61" s="1"/>
  <c r="K114" i="61"/>
  <c r="L114" i="61" s="1"/>
  <c r="K112" i="61"/>
  <c r="L112" i="61" s="1"/>
  <c r="K110" i="61"/>
  <c r="L110" i="61" s="1"/>
  <c r="K108" i="61"/>
  <c r="L108" i="61" s="1"/>
  <c r="K106" i="61"/>
  <c r="L106" i="61" s="1"/>
  <c r="K104" i="61"/>
  <c r="L104" i="61" s="1"/>
  <c r="K102" i="61"/>
  <c r="L102" i="61" s="1"/>
  <c r="K100" i="61"/>
  <c r="L100" i="61" s="1"/>
  <c r="K98" i="61"/>
  <c r="L98" i="61" s="1"/>
  <c r="K91" i="61"/>
  <c r="L91" i="61" s="1"/>
  <c r="K89" i="61"/>
  <c r="L89" i="61" s="1"/>
  <c r="K87" i="61"/>
  <c r="L87" i="61" s="1"/>
  <c r="K85" i="61"/>
  <c r="L85" i="61" s="1"/>
  <c r="K83" i="61"/>
  <c r="L83" i="61" s="1"/>
  <c r="K81" i="61"/>
  <c r="L81" i="61" s="1"/>
  <c r="K79" i="61"/>
  <c r="L79" i="61" s="1"/>
  <c r="K77" i="61"/>
  <c r="L77" i="61" s="1"/>
  <c r="K75" i="61"/>
  <c r="L75" i="61" s="1"/>
  <c r="K73" i="61"/>
  <c r="L73" i="61" s="1"/>
  <c r="K71" i="61"/>
  <c r="L71" i="61" s="1"/>
  <c r="K69" i="61"/>
  <c r="L69" i="61" s="1"/>
  <c r="K67" i="61"/>
  <c r="L67" i="61" s="1"/>
  <c r="K65" i="61"/>
  <c r="L65" i="61" s="1"/>
  <c r="K63" i="61"/>
  <c r="L63" i="61" s="1"/>
  <c r="K61" i="61"/>
  <c r="L61" i="61" s="1"/>
  <c r="K59" i="61"/>
  <c r="L59" i="61" s="1"/>
  <c r="K57" i="61"/>
  <c r="L57" i="61" s="1"/>
  <c r="K55" i="61"/>
  <c r="L55" i="61" s="1"/>
  <c r="K53" i="61"/>
  <c r="L53" i="61" s="1"/>
  <c r="K51" i="61"/>
  <c r="L51" i="61" s="1"/>
  <c r="K49" i="61"/>
  <c r="L49" i="61" s="1"/>
  <c r="K47" i="61"/>
  <c r="L47" i="61" s="1"/>
  <c r="K45" i="61"/>
  <c r="L45" i="61" s="1"/>
  <c r="K43" i="61"/>
  <c r="L43" i="61" s="1"/>
  <c r="K41" i="61"/>
  <c r="L41" i="61" s="1"/>
  <c r="K39" i="61"/>
  <c r="L39" i="61" s="1"/>
  <c r="K37" i="61"/>
  <c r="L37" i="61" s="1"/>
  <c r="K35" i="61"/>
  <c r="L35" i="61" s="1"/>
  <c r="K33" i="61"/>
  <c r="L33" i="61" s="1"/>
  <c r="K31" i="61"/>
  <c r="L31" i="61" s="1"/>
  <c r="K242" i="61" l="1"/>
  <c r="L242" i="61" s="1"/>
  <c r="K238" i="61"/>
  <c r="L238" i="61" s="1"/>
  <c r="K234" i="61"/>
  <c r="L234" i="61" s="1"/>
  <c r="K230" i="61"/>
  <c r="L230" i="61" s="1"/>
  <c r="K226" i="61"/>
  <c r="L226" i="61" s="1"/>
  <c r="K222" i="61"/>
  <c r="L222" i="61" s="1"/>
  <c r="K218" i="61"/>
  <c r="L218" i="61" s="1"/>
  <c r="K214" i="61"/>
  <c r="L214" i="61" s="1"/>
  <c r="K210" i="61"/>
  <c r="L210" i="61" s="1"/>
  <c r="K206" i="61"/>
  <c r="L206" i="61" s="1"/>
  <c r="K202" i="61"/>
  <c r="L202" i="61" s="1"/>
  <c r="K198" i="61"/>
  <c r="L198" i="61" s="1"/>
  <c r="K194" i="61"/>
  <c r="L194" i="61" s="1"/>
  <c r="K191" i="61"/>
  <c r="L191" i="61" s="1"/>
  <c r="K187" i="61"/>
  <c r="L187" i="61" s="1"/>
  <c r="K183" i="61"/>
  <c r="L183" i="61" s="1"/>
  <c r="K179" i="61"/>
  <c r="L179" i="61" s="1"/>
  <c r="K175" i="61"/>
  <c r="L175" i="61" s="1"/>
  <c r="K171" i="61"/>
  <c r="L171" i="61" s="1"/>
  <c r="K167" i="61"/>
  <c r="L167" i="61" s="1"/>
  <c r="K163" i="61"/>
  <c r="L163" i="61" s="1"/>
  <c r="K241" i="61"/>
  <c r="L241" i="61" s="1"/>
  <c r="K237" i="61"/>
  <c r="L237" i="61" s="1"/>
  <c r="K233" i="61"/>
  <c r="L233" i="61" s="1"/>
  <c r="K229" i="61"/>
  <c r="L229" i="61" s="1"/>
  <c r="K225" i="61"/>
  <c r="L225" i="61" s="1"/>
  <c r="K221" i="61"/>
  <c r="L221" i="61" s="1"/>
  <c r="K217" i="61"/>
  <c r="L217" i="61" s="1"/>
  <c r="K213" i="61"/>
  <c r="L213" i="61" s="1"/>
  <c r="K209" i="61"/>
  <c r="L209" i="61" s="1"/>
  <c r="K205" i="61"/>
  <c r="L205" i="61" s="1"/>
  <c r="K201" i="61"/>
  <c r="L201" i="61" s="1"/>
  <c r="K197" i="61"/>
  <c r="L197" i="61" s="1"/>
  <c r="K193" i="61"/>
  <c r="L193" i="61" s="1"/>
  <c r="K188" i="61"/>
  <c r="L188" i="61" s="1"/>
  <c r="K184" i="61"/>
  <c r="L184" i="61" s="1"/>
  <c r="K180" i="61"/>
  <c r="L180" i="61" s="1"/>
  <c r="K176" i="61"/>
  <c r="L176" i="61" s="1"/>
  <c r="K172" i="61"/>
  <c r="L172" i="61" s="1"/>
  <c r="K168" i="61"/>
  <c r="L168" i="61" s="1"/>
  <c r="K164" i="61"/>
  <c r="L164" i="61" s="1"/>
  <c r="K160" i="61"/>
  <c r="L160" i="61" s="1"/>
  <c r="K156" i="61"/>
  <c r="L156" i="61" s="1"/>
  <c r="K152" i="61"/>
  <c r="L152" i="61" s="1"/>
  <c r="K148" i="61"/>
  <c r="L148" i="61" s="1"/>
  <c r="K144" i="61"/>
  <c r="L144" i="61" s="1"/>
  <c r="K140" i="61"/>
  <c r="L140" i="61" s="1"/>
  <c r="K136" i="61"/>
  <c r="L136" i="61" s="1"/>
  <c r="K132" i="61"/>
  <c r="L132" i="61" s="1"/>
  <c r="K128" i="61"/>
  <c r="L128" i="61" s="1"/>
  <c r="K124" i="61"/>
  <c r="L124" i="61" s="1"/>
  <c r="K120" i="61"/>
  <c r="L120" i="61" s="1"/>
  <c r="K117" i="61"/>
  <c r="L117" i="61" s="1"/>
  <c r="K113" i="61"/>
  <c r="L113" i="61" s="1"/>
  <c r="K109" i="61"/>
  <c r="L109" i="61" s="1"/>
  <c r="K105" i="61"/>
  <c r="L105" i="61" s="1"/>
  <c r="K101" i="61"/>
  <c r="L101" i="61" s="1"/>
  <c r="K97" i="61"/>
  <c r="L97" i="61" s="1"/>
  <c r="K94" i="61"/>
  <c r="L94" i="61" s="1"/>
  <c r="K161" i="61"/>
  <c r="L161" i="61" s="1"/>
  <c r="K157" i="61"/>
  <c r="L157" i="61" s="1"/>
  <c r="K153" i="61"/>
  <c r="L153" i="61" s="1"/>
  <c r="K149" i="61"/>
  <c r="L149" i="61" s="1"/>
  <c r="K145" i="61"/>
  <c r="L145" i="61" s="1"/>
  <c r="K141" i="61"/>
  <c r="L141" i="61" s="1"/>
  <c r="K137" i="61"/>
  <c r="L137" i="61" s="1"/>
  <c r="K133" i="61"/>
  <c r="L133" i="61" s="1"/>
  <c r="K129" i="61"/>
  <c r="L129" i="61" s="1"/>
  <c r="K125" i="61"/>
  <c r="L125" i="61" s="1"/>
  <c r="K121" i="61"/>
  <c r="L121" i="61" s="1"/>
  <c r="K95" i="61"/>
  <c r="L95" i="61" s="1"/>
  <c r="K90" i="61"/>
  <c r="L90" i="61" s="1"/>
  <c r="K86" i="61"/>
  <c r="L86" i="61" s="1"/>
  <c r="K82" i="61"/>
  <c r="L82" i="61" s="1"/>
  <c r="K78" i="61"/>
  <c r="L78" i="61" s="1"/>
  <c r="K74" i="61"/>
  <c r="L74" i="61" s="1"/>
  <c r="K70" i="61"/>
  <c r="L70" i="61" s="1"/>
  <c r="K66" i="61"/>
  <c r="L66" i="61" s="1"/>
  <c r="K62" i="61"/>
  <c r="L62" i="61" s="1"/>
  <c r="K58" i="61"/>
  <c r="L58" i="61" s="1"/>
  <c r="K54" i="61"/>
  <c r="L54" i="61" s="1"/>
  <c r="K50" i="61"/>
  <c r="L50" i="61" s="1"/>
  <c r="K46" i="61"/>
  <c r="L46" i="61" s="1"/>
  <c r="K42" i="61"/>
  <c r="L42" i="61" s="1"/>
  <c r="K38" i="61"/>
  <c r="L38" i="61" s="1"/>
  <c r="K244" i="61"/>
  <c r="L15" i="61"/>
  <c r="L244" i="61" l="1"/>
  <c r="D246" i="60" l="1"/>
  <c r="H245" i="60"/>
  <c r="H244" i="60"/>
  <c r="H243" i="60"/>
  <c r="H242" i="60"/>
  <c r="H241" i="60"/>
  <c r="H240" i="60"/>
  <c r="H239" i="60"/>
  <c r="H238" i="60"/>
  <c r="H237" i="60"/>
  <c r="H236" i="60"/>
  <c r="H235" i="60"/>
  <c r="H234" i="60"/>
  <c r="H233" i="60"/>
  <c r="H232" i="60"/>
  <c r="H231" i="60"/>
  <c r="H230" i="60"/>
  <c r="H229" i="60"/>
  <c r="H228" i="60"/>
  <c r="H227" i="60"/>
  <c r="H226" i="60"/>
  <c r="H225" i="60"/>
  <c r="H224" i="60"/>
  <c r="H223" i="60"/>
  <c r="H222" i="60"/>
  <c r="H221" i="60"/>
  <c r="H220" i="60"/>
  <c r="H219" i="60"/>
  <c r="H218" i="60"/>
  <c r="H217" i="60"/>
  <c r="H216" i="60"/>
  <c r="H215" i="60"/>
  <c r="H214" i="60"/>
  <c r="H213" i="60"/>
  <c r="H212" i="60"/>
  <c r="H211" i="60"/>
  <c r="H210" i="60"/>
  <c r="H209" i="60"/>
  <c r="H208" i="60"/>
  <c r="H207" i="60"/>
  <c r="H206" i="60"/>
  <c r="H205" i="60"/>
  <c r="H204" i="60"/>
  <c r="H203" i="60"/>
  <c r="H202" i="60"/>
  <c r="H201" i="60"/>
  <c r="H200" i="60"/>
  <c r="H199" i="60"/>
  <c r="H198" i="60"/>
  <c r="H197" i="60"/>
  <c r="H196" i="60"/>
  <c r="H195" i="60"/>
  <c r="H193" i="60"/>
  <c r="H192" i="60"/>
  <c r="H191" i="60"/>
  <c r="H190" i="60"/>
  <c r="H189" i="60"/>
  <c r="H188" i="60"/>
  <c r="H187" i="60"/>
  <c r="H186" i="60"/>
  <c r="H185" i="60"/>
  <c r="H184" i="60"/>
  <c r="H183" i="60"/>
  <c r="H182" i="60"/>
  <c r="H181" i="60"/>
  <c r="H180" i="60"/>
  <c r="H179" i="60"/>
  <c r="H178" i="60"/>
  <c r="H177" i="60"/>
  <c r="H176" i="60"/>
  <c r="H175" i="60"/>
  <c r="H174" i="60"/>
  <c r="H173" i="60"/>
  <c r="H172" i="60"/>
  <c r="H171" i="60"/>
  <c r="H170" i="60"/>
  <c r="H169" i="60"/>
  <c r="H168" i="60"/>
  <c r="H167" i="60"/>
  <c r="H166" i="60"/>
  <c r="H165" i="60"/>
  <c r="H164" i="60"/>
  <c r="H163" i="60"/>
  <c r="H162" i="60"/>
  <c r="H161" i="60"/>
  <c r="H160" i="60"/>
  <c r="H159" i="60"/>
  <c r="H158" i="60"/>
  <c r="H157" i="60"/>
  <c r="H156" i="60"/>
  <c r="H155" i="60"/>
  <c r="H154" i="60"/>
  <c r="H153" i="60"/>
  <c r="H152" i="60"/>
  <c r="H151" i="60"/>
  <c r="H150" i="60"/>
  <c r="H149" i="60"/>
  <c r="H148" i="60"/>
  <c r="J246" i="60"/>
  <c r="H8" i="60" s="1"/>
  <c r="H147" i="60"/>
  <c r="H146" i="60"/>
  <c r="H145" i="60"/>
  <c r="H144" i="60"/>
  <c r="H143" i="60"/>
  <c r="H142" i="60"/>
  <c r="H141" i="60"/>
  <c r="H140" i="60"/>
  <c r="H139" i="60"/>
  <c r="H138" i="60"/>
  <c r="H137" i="60"/>
  <c r="H136" i="60"/>
  <c r="H135" i="60"/>
  <c r="H134" i="60"/>
  <c r="H133" i="60"/>
  <c r="H132" i="60"/>
  <c r="H131" i="60"/>
  <c r="H130" i="60"/>
  <c r="H129" i="60"/>
  <c r="H128" i="60"/>
  <c r="H127" i="60"/>
  <c r="H126" i="60"/>
  <c r="H125" i="60"/>
  <c r="H124" i="60"/>
  <c r="H123" i="60"/>
  <c r="H122" i="60"/>
  <c r="H121" i="60"/>
  <c r="I246" i="60"/>
  <c r="H9" i="60" s="1"/>
  <c r="H120" i="60"/>
  <c r="H119" i="60"/>
  <c r="H118" i="60"/>
  <c r="H117" i="60"/>
  <c r="H116" i="60"/>
  <c r="H115" i="60"/>
  <c r="H114" i="60"/>
  <c r="H113" i="60"/>
  <c r="H112" i="60"/>
  <c r="H111" i="60"/>
  <c r="H110" i="60"/>
  <c r="H109" i="60"/>
  <c r="H108" i="60"/>
  <c r="H107" i="60"/>
  <c r="H106" i="60"/>
  <c r="H105" i="60"/>
  <c r="H104" i="60"/>
  <c r="H103" i="60"/>
  <c r="H102" i="60"/>
  <c r="H101" i="60"/>
  <c r="H100" i="60"/>
  <c r="H98" i="60"/>
  <c r="H97" i="60"/>
  <c r="H96" i="60"/>
  <c r="H95" i="60"/>
  <c r="H94" i="60"/>
  <c r="H93" i="60"/>
  <c r="H92" i="60"/>
  <c r="H91" i="60"/>
  <c r="H90" i="60"/>
  <c r="H89" i="60"/>
  <c r="H88" i="60"/>
  <c r="H87" i="60"/>
  <c r="H86" i="60"/>
  <c r="H85" i="60"/>
  <c r="H84" i="60"/>
  <c r="H83" i="60"/>
  <c r="H82" i="60"/>
  <c r="H81" i="60"/>
  <c r="H80" i="60"/>
  <c r="H79" i="60"/>
  <c r="H78" i="60"/>
  <c r="H77" i="60"/>
  <c r="H76" i="60"/>
  <c r="H75" i="60"/>
  <c r="H74" i="60"/>
  <c r="H73" i="60"/>
  <c r="H72" i="60"/>
  <c r="H71" i="60"/>
  <c r="H70" i="60"/>
  <c r="H69" i="60"/>
  <c r="H68" i="60"/>
  <c r="H67" i="60"/>
  <c r="H66" i="60"/>
  <c r="H65" i="60"/>
  <c r="H64" i="60"/>
  <c r="H63" i="60"/>
  <c r="H62" i="60"/>
  <c r="H61" i="60"/>
  <c r="H60" i="60"/>
  <c r="H59" i="60"/>
  <c r="H58" i="60"/>
  <c r="H57" i="60"/>
  <c r="H56" i="60"/>
  <c r="H55" i="60"/>
  <c r="H54" i="60"/>
  <c r="H53" i="60"/>
  <c r="H52" i="60"/>
  <c r="H51" i="60"/>
  <c r="H50" i="60"/>
  <c r="H49" i="60"/>
  <c r="H48" i="60"/>
  <c r="H47" i="60"/>
  <c r="H46" i="60"/>
  <c r="H45" i="60"/>
  <c r="H44" i="60"/>
  <c r="H43" i="60"/>
  <c r="H42" i="60"/>
  <c r="H41" i="60"/>
  <c r="H40" i="60"/>
  <c r="H39" i="60"/>
  <c r="H38" i="60"/>
  <c r="H37" i="60"/>
  <c r="H36" i="60"/>
  <c r="H35" i="60"/>
  <c r="H34" i="60"/>
  <c r="H33" i="60"/>
  <c r="H32" i="60"/>
  <c r="H31" i="60"/>
  <c r="H30" i="60"/>
  <c r="H29" i="60"/>
  <c r="H28" i="60"/>
  <c r="H27" i="60"/>
  <c r="H26" i="60"/>
  <c r="H25" i="60"/>
  <c r="H24" i="60"/>
  <c r="H23" i="60"/>
  <c r="H22" i="60"/>
  <c r="H21" i="60"/>
  <c r="H20" i="60"/>
  <c r="H19" i="60"/>
  <c r="H18" i="60"/>
  <c r="H17" i="60"/>
  <c r="F14" i="60"/>
  <c r="H6" i="60"/>
  <c r="H246" i="60" l="1"/>
  <c r="H7" i="60" s="1"/>
  <c r="H10" i="60" s="1"/>
  <c r="I245" i="59"/>
  <c r="D245" i="59"/>
  <c r="H244" i="59"/>
  <c r="H243" i="59"/>
  <c r="H242" i="59"/>
  <c r="H241" i="59"/>
  <c r="H240" i="59"/>
  <c r="H239" i="59"/>
  <c r="H238" i="59"/>
  <c r="H237" i="59"/>
  <c r="H236" i="59"/>
  <c r="H235" i="59"/>
  <c r="H234" i="59"/>
  <c r="H233" i="59"/>
  <c r="H232" i="59"/>
  <c r="H231" i="59"/>
  <c r="H230" i="59"/>
  <c r="H229" i="59"/>
  <c r="H228" i="59"/>
  <c r="H227" i="59"/>
  <c r="H226" i="59"/>
  <c r="H225" i="59"/>
  <c r="H224" i="59"/>
  <c r="H223" i="59"/>
  <c r="H222" i="59"/>
  <c r="H221" i="59"/>
  <c r="H220" i="59"/>
  <c r="H219" i="59"/>
  <c r="H218" i="59"/>
  <c r="H217" i="59"/>
  <c r="H216" i="59"/>
  <c r="H215" i="59"/>
  <c r="H214" i="59"/>
  <c r="H213" i="59"/>
  <c r="H212" i="59"/>
  <c r="H211" i="59"/>
  <c r="H210" i="59"/>
  <c r="H209" i="59"/>
  <c r="H208" i="59"/>
  <c r="H207" i="59"/>
  <c r="H206" i="59"/>
  <c r="H205" i="59"/>
  <c r="H204" i="59"/>
  <c r="H203" i="59"/>
  <c r="H202" i="59"/>
  <c r="H201" i="59"/>
  <c r="H200" i="59"/>
  <c r="H199" i="59"/>
  <c r="H198" i="59"/>
  <c r="H197" i="59"/>
  <c r="H196" i="59"/>
  <c r="H195" i="59"/>
  <c r="H194" i="59"/>
  <c r="H192" i="59"/>
  <c r="H191" i="59"/>
  <c r="H190" i="59"/>
  <c r="H189" i="59"/>
  <c r="H188" i="59"/>
  <c r="H187" i="59"/>
  <c r="H186" i="59"/>
  <c r="H185" i="59"/>
  <c r="H184" i="59"/>
  <c r="H183" i="59"/>
  <c r="H182" i="59"/>
  <c r="H181" i="59"/>
  <c r="H180" i="59"/>
  <c r="H179" i="59"/>
  <c r="H178" i="59"/>
  <c r="H177" i="59"/>
  <c r="H176" i="59"/>
  <c r="H175" i="59"/>
  <c r="H174" i="59"/>
  <c r="H173" i="59"/>
  <c r="H172" i="59"/>
  <c r="H171" i="59"/>
  <c r="H170" i="59"/>
  <c r="H169" i="59"/>
  <c r="H168" i="59"/>
  <c r="H167" i="59"/>
  <c r="H166" i="59"/>
  <c r="H165" i="59"/>
  <c r="H164" i="59"/>
  <c r="H163" i="59"/>
  <c r="H162" i="59"/>
  <c r="H161" i="59"/>
  <c r="H160" i="59"/>
  <c r="H159" i="59"/>
  <c r="H158" i="59"/>
  <c r="H157" i="59"/>
  <c r="H156" i="59"/>
  <c r="H155" i="59"/>
  <c r="H154" i="59"/>
  <c r="H153" i="59"/>
  <c r="H152" i="59"/>
  <c r="H151" i="59"/>
  <c r="H150" i="59"/>
  <c r="H149" i="59"/>
  <c r="H148" i="59"/>
  <c r="H147" i="59"/>
  <c r="H146" i="59"/>
  <c r="H145" i="59"/>
  <c r="H144" i="59"/>
  <c r="H143" i="59"/>
  <c r="H142" i="59"/>
  <c r="H141" i="59"/>
  <c r="H140" i="59"/>
  <c r="H139" i="59"/>
  <c r="H138" i="59"/>
  <c r="H137" i="59"/>
  <c r="H136" i="59"/>
  <c r="H135" i="59"/>
  <c r="H134" i="59"/>
  <c r="H133" i="59"/>
  <c r="H132" i="59"/>
  <c r="H131" i="59"/>
  <c r="H130" i="59"/>
  <c r="H129" i="59"/>
  <c r="H128" i="59"/>
  <c r="H127" i="59"/>
  <c r="H126" i="59"/>
  <c r="H125" i="59"/>
  <c r="H124" i="59"/>
  <c r="H123" i="59"/>
  <c r="H122" i="59"/>
  <c r="H121" i="59"/>
  <c r="H120" i="59"/>
  <c r="H119" i="59"/>
  <c r="H118" i="59"/>
  <c r="H117" i="59"/>
  <c r="H116" i="59"/>
  <c r="H115" i="59"/>
  <c r="H114" i="59"/>
  <c r="H113" i="59"/>
  <c r="H112" i="59"/>
  <c r="H111" i="59"/>
  <c r="H110" i="59"/>
  <c r="H109" i="59"/>
  <c r="H108" i="59"/>
  <c r="H107" i="59"/>
  <c r="H106" i="59"/>
  <c r="H105" i="59"/>
  <c r="H104" i="59"/>
  <c r="H103" i="59"/>
  <c r="H102" i="59"/>
  <c r="H101" i="59"/>
  <c r="H100" i="59"/>
  <c r="H99" i="59"/>
  <c r="H97" i="59"/>
  <c r="H96" i="59"/>
  <c r="H95" i="59"/>
  <c r="H94" i="59"/>
  <c r="H93" i="59"/>
  <c r="H92" i="59"/>
  <c r="H91" i="59"/>
  <c r="H90" i="59"/>
  <c r="H89" i="59"/>
  <c r="H88" i="59"/>
  <c r="H87" i="59"/>
  <c r="H86" i="59"/>
  <c r="H85" i="59"/>
  <c r="H84" i="59"/>
  <c r="H83" i="59"/>
  <c r="H82" i="59"/>
  <c r="H81" i="59"/>
  <c r="H80" i="59"/>
  <c r="H79" i="59"/>
  <c r="H78" i="59"/>
  <c r="H77" i="59"/>
  <c r="H76" i="59"/>
  <c r="H75" i="59"/>
  <c r="H74" i="59"/>
  <c r="H73" i="59"/>
  <c r="H72" i="59"/>
  <c r="H71" i="59"/>
  <c r="H70" i="59"/>
  <c r="H69" i="59"/>
  <c r="H68" i="59"/>
  <c r="H67" i="59"/>
  <c r="H66" i="59"/>
  <c r="H65" i="59"/>
  <c r="H64" i="59"/>
  <c r="H63" i="59"/>
  <c r="H62" i="59"/>
  <c r="H61" i="59"/>
  <c r="H60" i="59"/>
  <c r="H59" i="59"/>
  <c r="H58" i="59"/>
  <c r="H57" i="59"/>
  <c r="H56" i="59"/>
  <c r="H55" i="59"/>
  <c r="H54" i="59"/>
  <c r="H53" i="59"/>
  <c r="H52" i="59"/>
  <c r="H51" i="59"/>
  <c r="H50" i="59"/>
  <c r="H49" i="59"/>
  <c r="H48" i="59"/>
  <c r="H47" i="59"/>
  <c r="H46" i="59"/>
  <c r="H45" i="59"/>
  <c r="H44" i="59"/>
  <c r="H43" i="59"/>
  <c r="H42" i="59"/>
  <c r="H41" i="59"/>
  <c r="H40" i="59"/>
  <c r="H39" i="59"/>
  <c r="H38" i="59"/>
  <c r="H37" i="59"/>
  <c r="H36" i="59"/>
  <c r="H35" i="59"/>
  <c r="H34" i="59"/>
  <c r="H33" i="59"/>
  <c r="H32" i="59"/>
  <c r="H31" i="59"/>
  <c r="H30" i="59"/>
  <c r="H29" i="59"/>
  <c r="H28" i="59"/>
  <c r="H27" i="59"/>
  <c r="H26" i="59"/>
  <c r="H25" i="59"/>
  <c r="H24" i="59"/>
  <c r="H23" i="59"/>
  <c r="H22" i="59"/>
  <c r="H21" i="59"/>
  <c r="H20" i="59"/>
  <c r="H19" i="59"/>
  <c r="H18" i="59"/>
  <c r="H17" i="59"/>
  <c r="H16" i="59"/>
  <c r="F14" i="59"/>
  <c r="F12" i="59"/>
  <c r="H8" i="59"/>
  <c r="H6" i="59"/>
  <c r="H5" i="59" s="1"/>
  <c r="H245" i="59" l="1"/>
  <c r="H7" i="59" s="1"/>
  <c r="H9" i="59" s="1"/>
  <c r="K246" i="60" l="1"/>
  <c r="L246" i="60"/>
  <c r="J245" i="59"/>
  <c r="K245" i="59"/>
  <c r="C246" i="58" l="1"/>
  <c r="G245" i="58"/>
  <c r="G244" i="58"/>
  <c r="G243" i="58"/>
  <c r="G242" i="58"/>
  <c r="G241" i="58"/>
  <c r="G240" i="58"/>
  <c r="G239" i="58"/>
  <c r="G238" i="58"/>
  <c r="G237" i="58"/>
  <c r="G236" i="58"/>
  <c r="G235" i="58"/>
  <c r="G234" i="58"/>
  <c r="G233" i="58"/>
  <c r="G232" i="58"/>
  <c r="G231" i="58"/>
  <c r="G230" i="58"/>
  <c r="G229" i="58"/>
  <c r="G228" i="58"/>
  <c r="G227" i="58"/>
  <c r="G226" i="58"/>
  <c r="G225" i="58"/>
  <c r="G224" i="58"/>
  <c r="G223" i="58"/>
  <c r="G222" i="58"/>
  <c r="G221" i="58"/>
  <c r="G220" i="58"/>
  <c r="G219" i="58"/>
  <c r="G218" i="58"/>
  <c r="G217" i="58"/>
  <c r="G216" i="58"/>
  <c r="G215" i="58"/>
  <c r="G214" i="58"/>
  <c r="G213" i="58"/>
  <c r="G212" i="58"/>
  <c r="G211" i="58"/>
  <c r="G210" i="58"/>
  <c r="G209" i="58"/>
  <c r="G208" i="58"/>
  <c r="G207" i="58"/>
  <c r="G206" i="58"/>
  <c r="G205" i="58"/>
  <c r="G204" i="58"/>
  <c r="G203" i="58"/>
  <c r="G202" i="58"/>
  <c r="G201" i="58"/>
  <c r="G200" i="58"/>
  <c r="G199" i="58"/>
  <c r="G198" i="58"/>
  <c r="G197" i="58"/>
  <c r="G196" i="58"/>
  <c r="G195" i="58"/>
  <c r="G193" i="58"/>
  <c r="G192" i="58"/>
  <c r="G191" i="58"/>
  <c r="G190" i="58"/>
  <c r="G189" i="58"/>
  <c r="G188" i="58"/>
  <c r="G187" i="58"/>
  <c r="G186" i="58"/>
  <c r="G185" i="58"/>
  <c r="G184" i="58"/>
  <c r="G183" i="58"/>
  <c r="G182" i="58"/>
  <c r="G181" i="58"/>
  <c r="G180" i="58"/>
  <c r="G179" i="58"/>
  <c r="G178" i="58"/>
  <c r="G177" i="58"/>
  <c r="G176" i="58"/>
  <c r="G175" i="58"/>
  <c r="G174" i="58"/>
  <c r="G173" i="58"/>
  <c r="G172" i="58"/>
  <c r="G171" i="58"/>
  <c r="G170" i="58"/>
  <c r="G169" i="58"/>
  <c r="G168" i="58"/>
  <c r="G167" i="58"/>
  <c r="G166" i="58"/>
  <c r="G165" i="58"/>
  <c r="G164" i="58"/>
  <c r="G163" i="58"/>
  <c r="G162" i="58"/>
  <c r="G161" i="58"/>
  <c r="G160" i="58"/>
  <c r="G159" i="58"/>
  <c r="G158" i="58"/>
  <c r="G157" i="58"/>
  <c r="G156" i="58"/>
  <c r="G155" i="58"/>
  <c r="G154" i="58"/>
  <c r="G153" i="58"/>
  <c r="G152" i="58"/>
  <c r="G151" i="58"/>
  <c r="G150" i="58"/>
  <c r="G149" i="58"/>
  <c r="G148" i="58"/>
  <c r="G147" i="58"/>
  <c r="G146" i="58"/>
  <c r="G145" i="58"/>
  <c r="G144" i="58"/>
  <c r="G143" i="58"/>
  <c r="G142" i="58"/>
  <c r="G141" i="58"/>
  <c r="G140" i="58"/>
  <c r="G139" i="58"/>
  <c r="G138" i="58"/>
  <c r="G137" i="58"/>
  <c r="G136" i="58"/>
  <c r="G135" i="58"/>
  <c r="G134" i="58"/>
  <c r="G133" i="58"/>
  <c r="G132" i="58"/>
  <c r="G131" i="58"/>
  <c r="G130" i="58"/>
  <c r="G129" i="58"/>
  <c r="G128" i="58"/>
  <c r="G127" i="58"/>
  <c r="G126" i="58"/>
  <c r="G125" i="58"/>
  <c r="G124" i="58"/>
  <c r="G123" i="58"/>
  <c r="G122" i="58"/>
  <c r="G121" i="58"/>
  <c r="G120" i="58"/>
  <c r="G119" i="58"/>
  <c r="G118" i="58"/>
  <c r="G117" i="58"/>
  <c r="G116" i="58"/>
  <c r="G115" i="58"/>
  <c r="G114" i="58"/>
  <c r="G113" i="58"/>
  <c r="G112" i="58"/>
  <c r="G111" i="58"/>
  <c r="G110" i="58"/>
  <c r="G109" i="58"/>
  <c r="G108" i="58"/>
  <c r="G107" i="58"/>
  <c r="G106" i="58"/>
  <c r="G105" i="58"/>
  <c r="G104" i="58"/>
  <c r="G103" i="58"/>
  <c r="G102" i="58"/>
  <c r="G101" i="58"/>
  <c r="G100" i="58"/>
  <c r="G98" i="58"/>
  <c r="G97" i="58"/>
  <c r="G96" i="58"/>
  <c r="G95" i="58"/>
  <c r="G94" i="58"/>
  <c r="G93" i="58"/>
  <c r="G92" i="58"/>
  <c r="G91" i="58"/>
  <c r="G90" i="58"/>
  <c r="G89" i="58"/>
  <c r="G88" i="58"/>
  <c r="G87" i="58"/>
  <c r="G86" i="58"/>
  <c r="G85" i="58"/>
  <c r="G84" i="58"/>
  <c r="G83" i="58"/>
  <c r="G82" i="58"/>
  <c r="G81" i="58"/>
  <c r="G80" i="58"/>
  <c r="G79" i="58"/>
  <c r="G78" i="58"/>
  <c r="G77" i="58"/>
  <c r="G76" i="58"/>
  <c r="G75" i="58"/>
  <c r="G74" i="58"/>
  <c r="G73" i="58"/>
  <c r="G72" i="58"/>
  <c r="G71" i="58"/>
  <c r="G70" i="58"/>
  <c r="G69" i="58"/>
  <c r="G68" i="58"/>
  <c r="G67" i="58"/>
  <c r="G66" i="58"/>
  <c r="G65" i="58"/>
  <c r="G64" i="58"/>
  <c r="G63" i="58"/>
  <c r="G62" i="58"/>
  <c r="G61" i="58"/>
  <c r="G60" i="58"/>
  <c r="G59" i="58"/>
  <c r="G58" i="58"/>
  <c r="G57" i="58"/>
  <c r="G56" i="58"/>
  <c r="G55" i="58"/>
  <c r="G54" i="58"/>
  <c r="G53" i="58"/>
  <c r="G52" i="58"/>
  <c r="G51" i="58"/>
  <c r="G50" i="58"/>
  <c r="G49" i="58"/>
  <c r="G48" i="58"/>
  <c r="G47" i="58"/>
  <c r="G46" i="58"/>
  <c r="G45" i="58"/>
  <c r="G44" i="58"/>
  <c r="G43" i="58"/>
  <c r="G42" i="58"/>
  <c r="G41" i="58"/>
  <c r="G40" i="58"/>
  <c r="G39" i="58"/>
  <c r="G38" i="58"/>
  <c r="G37" i="58"/>
  <c r="G36" i="58"/>
  <c r="G35" i="58"/>
  <c r="G34" i="58"/>
  <c r="G33" i="58"/>
  <c r="G32" i="58"/>
  <c r="G31" i="58"/>
  <c r="G30" i="58"/>
  <c r="G29" i="58"/>
  <c r="G28" i="58"/>
  <c r="G27" i="58"/>
  <c r="G26" i="58"/>
  <c r="G25" i="58"/>
  <c r="G24" i="58"/>
  <c r="G23" i="58"/>
  <c r="G22" i="58"/>
  <c r="G21" i="58"/>
  <c r="G20" i="58"/>
  <c r="G19" i="58"/>
  <c r="G18" i="58"/>
  <c r="G17" i="58"/>
  <c r="E15" i="58"/>
  <c r="E13" i="58"/>
  <c r="G6" i="58"/>
  <c r="G5" i="58"/>
  <c r="G246" i="58" l="1"/>
  <c r="G7" i="58" s="1"/>
  <c r="G9" i="58" l="1"/>
  <c r="G8" i="58"/>
  <c r="I244" i="58" l="1"/>
  <c r="J244" i="58" s="1"/>
  <c r="I241" i="58"/>
  <c r="J241" i="58" s="1"/>
  <c r="I239" i="58"/>
  <c r="J239" i="58" s="1"/>
  <c r="I237" i="58"/>
  <c r="J237" i="58" s="1"/>
  <c r="I234" i="58"/>
  <c r="J234" i="58" s="1"/>
  <c r="I232" i="58"/>
  <c r="J232" i="58" s="1"/>
  <c r="I230" i="58"/>
  <c r="J230" i="58" s="1"/>
  <c r="I228" i="58"/>
  <c r="I227" i="58"/>
  <c r="J227" i="58" s="1"/>
  <c r="I224" i="58"/>
  <c r="J224" i="58" s="1"/>
  <c r="I222" i="58"/>
  <c r="J222" i="58" s="1"/>
  <c r="I221" i="58"/>
  <c r="J221" i="58" s="1"/>
  <c r="I219" i="58"/>
  <c r="J219" i="58" s="1"/>
  <c r="I217" i="58"/>
  <c r="J217" i="58" s="1"/>
  <c r="I215" i="58"/>
  <c r="J215" i="58" s="1"/>
  <c r="I213" i="58"/>
  <c r="I212" i="58"/>
  <c r="J212" i="58" s="1"/>
  <c r="I210" i="58"/>
  <c r="J210" i="58" s="1"/>
  <c r="I207" i="58"/>
  <c r="J207" i="58" s="1"/>
  <c r="I204" i="58"/>
  <c r="J204" i="58" s="1"/>
  <c r="I202" i="58"/>
  <c r="J202" i="58" s="1"/>
  <c r="I200" i="58"/>
  <c r="J200" i="58" s="1"/>
  <c r="I198" i="58"/>
  <c r="J198" i="58" s="1"/>
  <c r="I196" i="58"/>
  <c r="J196" i="58" s="1"/>
  <c r="I194" i="58"/>
  <c r="J194" i="58" s="1"/>
  <c r="I193" i="58"/>
  <c r="J193" i="58" s="1"/>
  <c r="I191" i="58"/>
  <c r="J191" i="58" s="1"/>
  <c r="I189" i="58"/>
  <c r="J189" i="58" s="1"/>
  <c r="I187" i="58"/>
  <c r="J187" i="58" s="1"/>
  <c r="I185" i="58"/>
  <c r="I184" i="58"/>
  <c r="J184" i="58" s="1"/>
  <c r="I182" i="58"/>
  <c r="J182" i="58" s="1"/>
  <c r="I180" i="58"/>
  <c r="I179" i="58"/>
  <c r="J179" i="58" s="1"/>
  <c r="I177" i="58"/>
  <c r="J177" i="58" s="1"/>
  <c r="I175" i="58"/>
  <c r="J175" i="58" s="1"/>
  <c r="I173" i="58"/>
  <c r="J173" i="58" s="1"/>
  <c r="I171" i="58"/>
  <c r="J171" i="58" s="1"/>
  <c r="I245" i="58"/>
  <c r="J245" i="58" s="1"/>
  <c r="I243" i="58"/>
  <c r="I242" i="58"/>
  <c r="J242" i="58" s="1"/>
  <c r="I240" i="58"/>
  <c r="J240" i="58" s="1"/>
  <c r="I238" i="58"/>
  <c r="J238" i="58" s="1"/>
  <c r="I236" i="58"/>
  <c r="I235" i="58"/>
  <c r="J235" i="58" s="1"/>
  <c r="I233" i="58"/>
  <c r="J233" i="58" s="1"/>
  <c r="I231" i="58"/>
  <c r="J231" i="58" s="1"/>
  <c r="I229" i="58"/>
  <c r="J229" i="58" s="1"/>
  <c r="I220" i="58"/>
  <c r="J220" i="58" s="1"/>
  <c r="I218" i="58"/>
  <c r="J218" i="58" s="1"/>
  <c r="I216" i="58"/>
  <c r="J216" i="58" s="1"/>
  <c r="I214" i="58"/>
  <c r="J214" i="58" s="1"/>
  <c r="I192" i="58"/>
  <c r="J192" i="58" s="1"/>
  <c r="I190" i="58"/>
  <c r="J190" i="58" s="1"/>
  <c r="I188" i="58"/>
  <c r="J188" i="58" s="1"/>
  <c r="I186" i="58"/>
  <c r="J186" i="58" s="1"/>
  <c r="I178" i="58"/>
  <c r="J178" i="58" s="1"/>
  <c r="I176" i="58"/>
  <c r="J176" i="58" s="1"/>
  <c r="I174" i="58"/>
  <c r="J174" i="58" s="1"/>
  <c r="I172" i="58"/>
  <c r="J172" i="58" s="1"/>
  <c r="I170" i="58"/>
  <c r="I169" i="58"/>
  <c r="J169" i="58" s="1"/>
  <c r="I167" i="58"/>
  <c r="J167" i="58" s="1"/>
  <c r="I165" i="58"/>
  <c r="J165" i="58" s="1"/>
  <c r="I162" i="58"/>
  <c r="I161" i="58"/>
  <c r="J161" i="58" s="1"/>
  <c r="I159" i="58"/>
  <c r="J159" i="58" s="1"/>
  <c r="I157" i="58"/>
  <c r="J157" i="58" s="1"/>
  <c r="I155" i="58"/>
  <c r="J155" i="58" s="1"/>
  <c r="I153" i="58"/>
  <c r="J153" i="58" s="1"/>
  <c r="I150" i="58"/>
  <c r="J150" i="58" s="1"/>
  <c r="I148" i="58"/>
  <c r="I147" i="58"/>
  <c r="J147" i="58" s="1"/>
  <c r="I145" i="58"/>
  <c r="I144" i="58"/>
  <c r="J144" i="58" s="1"/>
  <c r="I143" i="58"/>
  <c r="J143" i="58" s="1"/>
  <c r="I141" i="58"/>
  <c r="J141" i="58" s="1"/>
  <c r="I139" i="58"/>
  <c r="I138" i="58"/>
  <c r="I137" i="58"/>
  <c r="I136" i="58"/>
  <c r="J136" i="58" s="1"/>
  <c r="I135" i="58"/>
  <c r="J135" i="58" s="1"/>
  <c r="I133" i="58"/>
  <c r="J133" i="58" s="1"/>
  <c r="I131" i="58"/>
  <c r="J131" i="58" s="1"/>
  <c r="I129" i="58"/>
  <c r="J129" i="58" s="1"/>
  <c r="I127" i="58"/>
  <c r="J127" i="58" s="1"/>
  <c r="I125" i="58"/>
  <c r="I124" i="58"/>
  <c r="J124" i="58" s="1"/>
  <c r="I122" i="58"/>
  <c r="J122" i="58" s="1"/>
  <c r="I118" i="58"/>
  <c r="J118" i="58" s="1"/>
  <c r="I116" i="58"/>
  <c r="J116" i="58" s="1"/>
  <c r="I114" i="58"/>
  <c r="J114" i="58" s="1"/>
  <c r="I112" i="58"/>
  <c r="I111" i="58"/>
  <c r="I110" i="58"/>
  <c r="J110" i="58" s="1"/>
  <c r="I109" i="58"/>
  <c r="I108" i="58"/>
  <c r="I107" i="58"/>
  <c r="J107" i="58" s="1"/>
  <c r="I105" i="58"/>
  <c r="J105" i="58" s="1"/>
  <c r="I103" i="58"/>
  <c r="J103" i="58" s="1"/>
  <c r="I101" i="58"/>
  <c r="J101" i="58" s="1"/>
  <c r="I99" i="58"/>
  <c r="J99" i="58" s="1"/>
  <c r="I98" i="58"/>
  <c r="J98" i="58" s="1"/>
  <c r="I96" i="58"/>
  <c r="J96" i="58" s="1"/>
  <c r="I92" i="58"/>
  <c r="J92" i="58" s="1"/>
  <c r="I90" i="58"/>
  <c r="J90" i="58" s="1"/>
  <c r="I88" i="58"/>
  <c r="J88" i="58" s="1"/>
  <c r="I87" i="58"/>
  <c r="I86" i="58"/>
  <c r="J86" i="58" s="1"/>
  <c r="I84" i="58"/>
  <c r="J84" i="58" s="1"/>
  <c r="I82" i="58"/>
  <c r="J82" i="58" s="1"/>
  <c r="I80" i="58"/>
  <c r="I79" i="58"/>
  <c r="J79" i="58" s="1"/>
  <c r="I76" i="58"/>
  <c r="J76" i="58" s="1"/>
  <c r="I74" i="58"/>
  <c r="J74" i="58" s="1"/>
  <c r="I72" i="58"/>
  <c r="J72" i="58" s="1"/>
  <c r="I226" i="58"/>
  <c r="J226" i="58" s="1"/>
  <c r="I225" i="58"/>
  <c r="J225" i="58" s="1"/>
  <c r="I223" i="58"/>
  <c r="J223" i="58" s="1"/>
  <c r="I211" i="58"/>
  <c r="J211" i="58" s="1"/>
  <c r="I209" i="58"/>
  <c r="I208" i="58"/>
  <c r="J208" i="58" s="1"/>
  <c r="I206" i="58"/>
  <c r="J206" i="58" s="1"/>
  <c r="I205" i="58"/>
  <c r="J205" i="58" s="1"/>
  <c r="I203" i="58"/>
  <c r="J203" i="58" s="1"/>
  <c r="I201" i="58"/>
  <c r="J201" i="58" s="1"/>
  <c r="I199" i="58"/>
  <c r="J199" i="58" s="1"/>
  <c r="I197" i="58"/>
  <c r="J197" i="58" s="1"/>
  <c r="I195" i="58"/>
  <c r="J195" i="58" s="1"/>
  <c r="I168" i="58"/>
  <c r="J168" i="58" s="1"/>
  <c r="I166" i="58"/>
  <c r="J166" i="58" s="1"/>
  <c r="I164" i="58"/>
  <c r="I163" i="58"/>
  <c r="J163" i="58" s="1"/>
  <c r="I146" i="58"/>
  <c r="J146" i="58" s="1"/>
  <c r="I142" i="58"/>
  <c r="J142" i="58" s="1"/>
  <c r="I140" i="58"/>
  <c r="J140" i="58" s="1"/>
  <c r="I134" i="58"/>
  <c r="J134" i="58" s="1"/>
  <c r="I132" i="58"/>
  <c r="J132" i="58" s="1"/>
  <c r="I130" i="58"/>
  <c r="J130" i="58" s="1"/>
  <c r="I128" i="58"/>
  <c r="J128" i="58" s="1"/>
  <c r="I126" i="58"/>
  <c r="J126" i="58" s="1"/>
  <c r="I106" i="58"/>
  <c r="J106" i="58" s="1"/>
  <c r="I104" i="58"/>
  <c r="J104" i="58" s="1"/>
  <c r="I102" i="58"/>
  <c r="J102" i="58" s="1"/>
  <c r="I100" i="58"/>
  <c r="J100" i="58" s="1"/>
  <c r="I78" i="58"/>
  <c r="I77" i="58"/>
  <c r="J77" i="58" s="1"/>
  <c r="I75" i="58"/>
  <c r="J75" i="58" s="1"/>
  <c r="I73" i="58"/>
  <c r="J73" i="58" s="1"/>
  <c r="I71" i="58"/>
  <c r="I70" i="58"/>
  <c r="J70" i="58" s="1"/>
  <c r="I67" i="58"/>
  <c r="J67" i="58" s="1"/>
  <c r="I65" i="58"/>
  <c r="J65" i="58" s="1"/>
  <c r="I63" i="58"/>
  <c r="J63" i="58" s="1"/>
  <c r="I61" i="58"/>
  <c r="J61" i="58" s="1"/>
  <c r="I59" i="58"/>
  <c r="J59" i="58" s="1"/>
  <c r="I57" i="58"/>
  <c r="J57" i="58" s="1"/>
  <c r="I56" i="58"/>
  <c r="J56" i="58" s="1"/>
  <c r="I54" i="58"/>
  <c r="I53" i="58"/>
  <c r="I52" i="58"/>
  <c r="J52" i="58" s="1"/>
  <c r="I50" i="58"/>
  <c r="J50" i="58" s="1"/>
  <c r="I48" i="58"/>
  <c r="J48" i="58" s="1"/>
  <c r="I44" i="58"/>
  <c r="J44" i="58" s="1"/>
  <c r="I42" i="58"/>
  <c r="J42" i="58" s="1"/>
  <c r="I37" i="58"/>
  <c r="I36" i="58"/>
  <c r="J36" i="58" s="1"/>
  <c r="I34" i="58"/>
  <c r="J34" i="58" s="1"/>
  <c r="I32" i="58"/>
  <c r="J32" i="58" s="1"/>
  <c r="I30" i="58"/>
  <c r="I29" i="58"/>
  <c r="J29" i="58" s="1"/>
  <c r="I27" i="58"/>
  <c r="J27" i="58" s="1"/>
  <c r="I25" i="58"/>
  <c r="J25" i="58" s="1"/>
  <c r="I23" i="58"/>
  <c r="J23" i="58" s="1"/>
  <c r="I21" i="58"/>
  <c r="J21" i="58" s="1"/>
  <c r="I20" i="58"/>
  <c r="J20" i="58" s="1"/>
  <c r="I18" i="58"/>
  <c r="J18" i="58" s="1"/>
  <c r="I183" i="58"/>
  <c r="J183" i="58" s="1"/>
  <c r="I181" i="58"/>
  <c r="J181" i="58" s="1"/>
  <c r="I160" i="58"/>
  <c r="J160" i="58" s="1"/>
  <c r="I158" i="58"/>
  <c r="J158" i="58" s="1"/>
  <c r="I156" i="58"/>
  <c r="J156" i="58" s="1"/>
  <c r="I154" i="58"/>
  <c r="J154" i="58" s="1"/>
  <c r="I152" i="58"/>
  <c r="I151" i="58"/>
  <c r="J151" i="58" s="1"/>
  <c r="I149" i="58"/>
  <c r="J149" i="58" s="1"/>
  <c r="I123" i="58"/>
  <c r="J123" i="58" s="1"/>
  <c r="I121" i="58"/>
  <c r="I120" i="58"/>
  <c r="I119" i="58"/>
  <c r="J119" i="58" s="1"/>
  <c r="I117" i="58"/>
  <c r="J117" i="58" s="1"/>
  <c r="I115" i="58"/>
  <c r="J115" i="58" s="1"/>
  <c r="I113" i="58"/>
  <c r="J113" i="58" s="1"/>
  <c r="I97" i="58"/>
  <c r="J97" i="58" s="1"/>
  <c r="I95" i="58"/>
  <c r="J95" i="58" s="1"/>
  <c r="I94" i="58"/>
  <c r="I93" i="58"/>
  <c r="J93" i="58" s="1"/>
  <c r="I91" i="58"/>
  <c r="J91" i="58" s="1"/>
  <c r="I89" i="58"/>
  <c r="J89" i="58" s="1"/>
  <c r="I85" i="58"/>
  <c r="J85" i="58" s="1"/>
  <c r="I83" i="58"/>
  <c r="J83" i="58" s="1"/>
  <c r="I81" i="58"/>
  <c r="J81" i="58" s="1"/>
  <c r="I69" i="58"/>
  <c r="J69" i="58" s="1"/>
  <c r="I68" i="58"/>
  <c r="J68" i="58" s="1"/>
  <c r="I66" i="58"/>
  <c r="J66" i="58" s="1"/>
  <c r="I64" i="58"/>
  <c r="J64" i="58" s="1"/>
  <c r="I62" i="58"/>
  <c r="J62" i="58" s="1"/>
  <c r="I60" i="58"/>
  <c r="J60" i="58" s="1"/>
  <c r="I58" i="58"/>
  <c r="J58" i="58" s="1"/>
  <c r="I55" i="58"/>
  <c r="J55" i="58" s="1"/>
  <c r="I51" i="58"/>
  <c r="J51" i="58" s="1"/>
  <c r="I49" i="58"/>
  <c r="J49" i="58" s="1"/>
  <c r="I47" i="58"/>
  <c r="I46" i="58"/>
  <c r="I45" i="58"/>
  <c r="J45" i="58" s="1"/>
  <c r="I43" i="58"/>
  <c r="J43" i="58" s="1"/>
  <c r="I41" i="58"/>
  <c r="I40" i="58"/>
  <c r="I39" i="58"/>
  <c r="I38" i="58"/>
  <c r="J38" i="58" s="1"/>
  <c r="I35" i="58"/>
  <c r="J35" i="58" s="1"/>
  <c r="I33" i="58"/>
  <c r="J33" i="58" s="1"/>
  <c r="I31" i="58"/>
  <c r="J31" i="58" s="1"/>
  <c r="I19" i="58"/>
  <c r="J19" i="58" s="1"/>
  <c r="I17" i="58"/>
  <c r="I28" i="58"/>
  <c r="J28" i="58" s="1"/>
  <c r="I26" i="58"/>
  <c r="J26" i="58" s="1"/>
  <c r="I24" i="58"/>
  <c r="J24" i="58" s="1"/>
  <c r="I22" i="58"/>
  <c r="J22" i="58" s="1"/>
  <c r="I246" i="58" l="1"/>
  <c r="J17" i="58"/>
  <c r="J39" i="58"/>
  <c r="J41" i="58"/>
  <c r="J47" i="58"/>
  <c r="J120" i="58"/>
  <c r="J54" i="58"/>
  <c r="J209" i="58"/>
  <c r="J108" i="58"/>
  <c r="J112" i="58"/>
  <c r="J125" i="58"/>
  <c r="J138" i="58"/>
  <c r="J162" i="58"/>
  <c r="J170" i="58"/>
  <c r="J180" i="58"/>
  <c r="J40" i="58"/>
  <c r="J46" i="58"/>
  <c r="J94" i="58"/>
  <c r="J121" i="58"/>
  <c r="J152" i="58"/>
  <c r="J30" i="58"/>
  <c r="J37" i="58"/>
  <c r="J53" i="58"/>
  <c r="J71" i="58"/>
  <c r="J78" i="58"/>
  <c r="J164" i="58"/>
  <c r="J80" i="58"/>
  <c r="J87" i="58"/>
  <c r="J109" i="58"/>
  <c r="J111" i="58"/>
  <c r="J137" i="58"/>
  <c r="J139" i="58"/>
  <c r="J145" i="58"/>
  <c r="J148" i="58"/>
  <c r="J236" i="58"/>
  <c r="J243" i="58"/>
  <c r="J185" i="58"/>
  <c r="J213" i="58"/>
  <c r="J228" i="58"/>
  <c r="J246" i="58" l="1"/>
  <c r="C246" i="57" l="1"/>
  <c r="G245" i="57"/>
  <c r="G244" i="57"/>
  <c r="G243" i="57"/>
  <c r="G242" i="57"/>
  <c r="G241" i="57"/>
  <c r="G240" i="57"/>
  <c r="G239" i="57"/>
  <c r="G238" i="57"/>
  <c r="G237" i="57"/>
  <c r="G236" i="57"/>
  <c r="G235" i="57"/>
  <c r="G234" i="57"/>
  <c r="G233" i="57"/>
  <c r="G232" i="57"/>
  <c r="G231" i="57"/>
  <c r="G230" i="57"/>
  <c r="G229" i="57"/>
  <c r="G228" i="57"/>
  <c r="G227" i="57"/>
  <c r="G226" i="57"/>
  <c r="G225" i="57"/>
  <c r="G224" i="57"/>
  <c r="G223" i="57"/>
  <c r="G222" i="57"/>
  <c r="G221" i="57"/>
  <c r="G220" i="57"/>
  <c r="G219" i="57"/>
  <c r="G218" i="57"/>
  <c r="G217" i="57"/>
  <c r="G216" i="57"/>
  <c r="G215" i="57"/>
  <c r="G214" i="57"/>
  <c r="G213" i="57"/>
  <c r="G212" i="57"/>
  <c r="G211" i="57"/>
  <c r="G210" i="57"/>
  <c r="G209" i="57"/>
  <c r="G208" i="57"/>
  <c r="G207" i="57"/>
  <c r="G206" i="57"/>
  <c r="G205" i="57"/>
  <c r="G204" i="57"/>
  <c r="G203" i="57"/>
  <c r="G202" i="57"/>
  <c r="G201" i="57"/>
  <c r="G200" i="57"/>
  <c r="G199" i="57"/>
  <c r="G198" i="57"/>
  <c r="G197" i="57"/>
  <c r="G196" i="57"/>
  <c r="G195" i="57"/>
  <c r="G193" i="57"/>
  <c r="G192" i="57"/>
  <c r="G191" i="57"/>
  <c r="G190" i="57"/>
  <c r="G189" i="57"/>
  <c r="G188" i="57"/>
  <c r="G187" i="57"/>
  <c r="G186" i="57"/>
  <c r="G185" i="57"/>
  <c r="G184" i="57"/>
  <c r="G183" i="57"/>
  <c r="G182" i="57"/>
  <c r="G181" i="57"/>
  <c r="G180" i="57"/>
  <c r="G179" i="57"/>
  <c r="G178" i="57"/>
  <c r="G177" i="57"/>
  <c r="G176" i="57"/>
  <c r="G175" i="57"/>
  <c r="G174" i="57"/>
  <c r="G173" i="57"/>
  <c r="G172" i="57"/>
  <c r="G171" i="57"/>
  <c r="G170" i="57"/>
  <c r="G169" i="57"/>
  <c r="G168" i="57"/>
  <c r="G167" i="57"/>
  <c r="G166" i="57"/>
  <c r="G165" i="57"/>
  <c r="G164" i="57"/>
  <c r="G163" i="57"/>
  <c r="G162" i="57"/>
  <c r="G161" i="57"/>
  <c r="G160" i="57"/>
  <c r="G159" i="57"/>
  <c r="G158" i="57"/>
  <c r="G157" i="57"/>
  <c r="G156" i="57"/>
  <c r="G155" i="57"/>
  <c r="G154" i="57"/>
  <c r="G153" i="57"/>
  <c r="G152" i="57"/>
  <c r="G151" i="57"/>
  <c r="G150" i="57"/>
  <c r="G149" i="57"/>
  <c r="G148" i="57"/>
  <c r="G147" i="57"/>
  <c r="G146" i="57"/>
  <c r="G145" i="57"/>
  <c r="G144" i="57"/>
  <c r="G143" i="57"/>
  <c r="G142" i="57"/>
  <c r="G141" i="57"/>
  <c r="G140" i="57"/>
  <c r="G139" i="57"/>
  <c r="G138" i="57"/>
  <c r="G137" i="57"/>
  <c r="G136" i="57"/>
  <c r="G135" i="57"/>
  <c r="G134" i="57"/>
  <c r="G133" i="57"/>
  <c r="G132" i="57"/>
  <c r="G131" i="57"/>
  <c r="G130" i="57"/>
  <c r="G129" i="57"/>
  <c r="G128" i="57"/>
  <c r="G127" i="57"/>
  <c r="G126" i="57"/>
  <c r="G125" i="57"/>
  <c r="G124" i="57"/>
  <c r="G123" i="57"/>
  <c r="G122" i="57"/>
  <c r="G121" i="57"/>
  <c r="G120" i="57"/>
  <c r="G119" i="57"/>
  <c r="G118" i="57"/>
  <c r="G117" i="57"/>
  <c r="G116" i="57"/>
  <c r="G115" i="57"/>
  <c r="G114" i="57"/>
  <c r="G113" i="57"/>
  <c r="G112" i="57"/>
  <c r="G111" i="57"/>
  <c r="G110" i="57"/>
  <c r="G109" i="57"/>
  <c r="G108" i="57"/>
  <c r="G107" i="57"/>
  <c r="G106" i="57"/>
  <c r="G105" i="57"/>
  <c r="G104" i="57"/>
  <c r="G103" i="57"/>
  <c r="G102" i="57"/>
  <c r="G101" i="57"/>
  <c r="G100" i="57"/>
  <c r="G98" i="57"/>
  <c r="G97" i="57"/>
  <c r="G96" i="57"/>
  <c r="G95" i="57"/>
  <c r="G94" i="57"/>
  <c r="G93" i="57"/>
  <c r="G92" i="57"/>
  <c r="G91" i="57"/>
  <c r="G90" i="57"/>
  <c r="G89" i="57"/>
  <c r="G88" i="57"/>
  <c r="G87" i="57"/>
  <c r="G86" i="57"/>
  <c r="G85" i="57"/>
  <c r="G84" i="57"/>
  <c r="G83" i="57"/>
  <c r="G82" i="57"/>
  <c r="G81" i="57"/>
  <c r="G80" i="57"/>
  <c r="G79" i="57"/>
  <c r="G78" i="57"/>
  <c r="G77" i="57"/>
  <c r="G76" i="57"/>
  <c r="G75" i="57"/>
  <c r="G74" i="57"/>
  <c r="G73" i="57"/>
  <c r="G72" i="57"/>
  <c r="G71" i="57"/>
  <c r="G70" i="57"/>
  <c r="G69" i="57"/>
  <c r="G68" i="57"/>
  <c r="G67" i="57"/>
  <c r="G66" i="57"/>
  <c r="G65" i="57"/>
  <c r="G64" i="57"/>
  <c r="G63" i="57"/>
  <c r="G62" i="57"/>
  <c r="G61" i="57"/>
  <c r="G60" i="57"/>
  <c r="G59" i="57"/>
  <c r="G58" i="57"/>
  <c r="G57" i="57"/>
  <c r="G56" i="57"/>
  <c r="G55" i="57"/>
  <c r="G54" i="57"/>
  <c r="G53" i="57"/>
  <c r="G52" i="57"/>
  <c r="G51" i="57"/>
  <c r="G50" i="57"/>
  <c r="G49" i="57"/>
  <c r="G48" i="57"/>
  <c r="G47" i="57"/>
  <c r="G46" i="57"/>
  <c r="G45" i="57"/>
  <c r="G44" i="57"/>
  <c r="G43" i="57"/>
  <c r="G42" i="57"/>
  <c r="G41" i="57"/>
  <c r="G40" i="57"/>
  <c r="G39" i="57"/>
  <c r="G38" i="57"/>
  <c r="G37" i="57"/>
  <c r="G36" i="57"/>
  <c r="G35" i="57"/>
  <c r="G34" i="57"/>
  <c r="G33" i="57"/>
  <c r="G32" i="57"/>
  <c r="G31" i="57"/>
  <c r="G30" i="57"/>
  <c r="G29" i="57"/>
  <c r="G28" i="57"/>
  <c r="G27" i="57"/>
  <c r="G26" i="57"/>
  <c r="G25" i="57"/>
  <c r="G24" i="57"/>
  <c r="G23" i="57"/>
  <c r="G22" i="57"/>
  <c r="G21" i="57"/>
  <c r="G20" i="57"/>
  <c r="G19" i="57"/>
  <c r="G18" i="57"/>
  <c r="G17" i="57"/>
  <c r="G246" i="57" s="1"/>
  <c r="E15" i="57"/>
  <c r="E13" i="57"/>
  <c r="G7" i="57"/>
  <c r="G8" i="57" s="1"/>
  <c r="G6" i="57"/>
  <c r="G5" i="57"/>
  <c r="G9" i="57" l="1"/>
  <c r="H228" i="57"/>
  <c r="H222" i="57"/>
  <c r="H213" i="57"/>
  <c r="H185" i="57"/>
  <c r="H243" i="57"/>
  <c r="H236" i="57"/>
  <c r="H226" i="57"/>
  <c r="H209" i="57"/>
  <c r="H206" i="57"/>
  <c r="H170" i="57"/>
  <c r="H150" i="57"/>
  <c r="H149" i="57"/>
  <c r="H148" i="57"/>
  <c r="H147" i="57"/>
  <c r="H146" i="57"/>
  <c r="H145" i="57"/>
  <c r="H144" i="57"/>
  <c r="H143" i="57"/>
  <c r="H136" i="57"/>
  <c r="H180" i="57"/>
  <c r="H162" i="57"/>
  <c r="H139" i="57"/>
  <c r="H138" i="57"/>
  <c r="H125" i="57"/>
  <c r="H120" i="57"/>
  <c r="H95" i="57"/>
  <c r="H94" i="57"/>
  <c r="H87" i="57"/>
  <c r="H47" i="57"/>
  <c r="H46" i="57"/>
  <c r="H112" i="57"/>
  <c r="H71" i="57"/>
  <c r="H54" i="57"/>
  <c r="H53" i="57"/>
  <c r="H30" i="57"/>
  <c r="H21" i="57"/>
  <c r="H246" i="57" s="1"/>
  <c r="I245" i="57" l="1"/>
  <c r="J245" i="57" s="1"/>
  <c r="I243" i="57"/>
  <c r="J243" i="57" s="1"/>
  <c r="I242" i="57"/>
  <c r="J242" i="57" s="1"/>
  <c r="I240" i="57"/>
  <c r="J240" i="57" s="1"/>
  <c r="I238" i="57"/>
  <c r="J238" i="57" s="1"/>
  <c r="I236" i="57"/>
  <c r="J236" i="57" s="1"/>
  <c r="I235" i="57"/>
  <c r="J235" i="57" s="1"/>
  <c r="I233" i="57"/>
  <c r="J233" i="57" s="1"/>
  <c r="I231" i="57"/>
  <c r="J231" i="57" s="1"/>
  <c r="I229" i="57"/>
  <c r="J229" i="57" s="1"/>
  <c r="I226" i="57"/>
  <c r="J226" i="57" s="1"/>
  <c r="I225" i="57"/>
  <c r="J225" i="57" s="1"/>
  <c r="I223" i="57"/>
  <c r="J223" i="57" s="1"/>
  <c r="I220" i="57"/>
  <c r="J220" i="57" s="1"/>
  <c r="I218" i="57"/>
  <c r="J218" i="57" s="1"/>
  <c r="I216" i="57"/>
  <c r="J216" i="57" s="1"/>
  <c r="I214" i="57"/>
  <c r="J214" i="57" s="1"/>
  <c r="I211" i="57"/>
  <c r="J211" i="57" s="1"/>
  <c r="I209" i="57"/>
  <c r="J209" i="57" s="1"/>
  <c r="I208" i="57"/>
  <c r="J208" i="57" s="1"/>
  <c r="I206" i="57"/>
  <c r="J206" i="57" s="1"/>
  <c r="I205" i="57"/>
  <c r="J205" i="57" s="1"/>
  <c r="I203" i="57"/>
  <c r="J203" i="57" s="1"/>
  <c r="I201" i="57"/>
  <c r="J201" i="57" s="1"/>
  <c r="I199" i="57"/>
  <c r="J199" i="57" s="1"/>
  <c r="I197" i="57"/>
  <c r="J197" i="57" s="1"/>
  <c r="I195" i="57"/>
  <c r="J195" i="57" s="1"/>
  <c r="I192" i="57"/>
  <c r="J192" i="57" s="1"/>
  <c r="I190" i="57"/>
  <c r="J190" i="57" s="1"/>
  <c r="I188" i="57"/>
  <c r="J188" i="57" s="1"/>
  <c r="I186" i="57"/>
  <c r="J186" i="57" s="1"/>
  <c r="I183" i="57"/>
  <c r="J183" i="57" s="1"/>
  <c r="I244" i="57"/>
  <c r="J244" i="57" s="1"/>
  <c r="I241" i="57"/>
  <c r="J241" i="57" s="1"/>
  <c r="I239" i="57"/>
  <c r="J239" i="57" s="1"/>
  <c r="I237" i="57"/>
  <c r="J237" i="57" s="1"/>
  <c r="I234" i="57"/>
  <c r="J234" i="57" s="1"/>
  <c r="I232" i="57"/>
  <c r="J232" i="57" s="1"/>
  <c r="I230" i="57"/>
  <c r="J230" i="57" s="1"/>
  <c r="I228" i="57"/>
  <c r="J228" i="57" s="1"/>
  <c r="I227" i="57"/>
  <c r="J227" i="57" s="1"/>
  <c r="I224" i="57"/>
  <c r="J224" i="57" s="1"/>
  <c r="I222" i="57"/>
  <c r="J222" i="57" s="1"/>
  <c r="I221" i="57"/>
  <c r="J221" i="57" s="1"/>
  <c r="I219" i="57"/>
  <c r="J219" i="57" s="1"/>
  <c r="I217" i="57"/>
  <c r="J217" i="57" s="1"/>
  <c r="I215" i="57"/>
  <c r="J215" i="57" s="1"/>
  <c r="I213" i="57"/>
  <c r="J213" i="57" s="1"/>
  <c r="I212" i="57"/>
  <c r="J212" i="57" s="1"/>
  <c r="I210" i="57"/>
  <c r="J210" i="57" s="1"/>
  <c r="I207" i="57"/>
  <c r="J207" i="57" s="1"/>
  <c r="I204" i="57"/>
  <c r="J204" i="57" s="1"/>
  <c r="I202" i="57"/>
  <c r="J202" i="57" s="1"/>
  <c r="I200" i="57"/>
  <c r="J200" i="57" s="1"/>
  <c r="I198" i="57"/>
  <c r="J198" i="57" s="1"/>
  <c r="I196" i="57"/>
  <c r="J196" i="57" s="1"/>
  <c r="I194" i="57"/>
  <c r="J194" i="57" s="1"/>
  <c r="I193" i="57"/>
  <c r="J193" i="57" s="1"/>
  <c r="I191" i="57"/>
  <c r="J191" i="57" s="1"/>
  <c r="I189" i="57"/>
  <c r="J189" i="57" s="1"/>
  <c r="I187" i="57"/>
  <c r="J187" i="57" s="1"/>
  <c r="I185" i="57"/>
  <c r="J185" i="57" s="1"/>
  <c r="I184" i="57"/>
  <c r="J184" i="57" s="1"/>
  <c r="I182" i="57"/>
  <c r="J182" i="57" s="1"/>
  <c r="I180" i="57"/>
  <c r="J180" i="57" s="1"/>
  <c r="I179" i="57"/>
  <c r="J179" i="57" s="1"/>
  <c r="I177" i="57"/>
  <c r="J177" i="57" s="1"/>
  <c r="I175" i="57"/>
  <c r="J175" i="57" s="1"/>
  <c r="I173" i="57"/>
  <c r="J173" i="57" s="1"/>
  <c r="I171" i="57"/>
  <c r="J171" i="57" s="1"/>
  <c r="I181" i="57"/>
  <c r="J181" i="57" s="1"/>
  <c r="I168" i="57"/>
  <c r="J168" i="57" s="1"/>
  <c r="I166" i="57"/>
  <c r="J166" i="57" s="1"/>
  <c r="I164" i="57"/>
  <c r="J164" i="57" s="1"/>
  <c r="I162" i="57"/>
  <c r="J162" i="57" s="1"/>
  <c r="I161" i="57"/>
  <c r="J161" i="57" s="1"/>
  <c r="I159" i="57"/>
  <c r="J159" i="57" s="1"/>
  <c r="I157" i="57"/>
  <c r="J157" i="57" s="1"/>
  <c r="I155" i="57"/>
  <c r="J155" i="57" s="1"/>
  <c r="I153" i="57"/>
  <c r="J153" i="57" s="1"/>
  <c r="I151" i="57"/>
  <c r="J151" i="57" s="1"/>
  <c r="I141" i="57"/>
  <c r="J141" i="57" s="1"/>
  <c r="I139" i="57"/>
  <c r="J139" i="57" s="1"/>
  <c r="I138" i="57"/>
  <c r="J138" i="57" s="1"/>
  <c r="I137" i="57"/>
  <c r="J137" i="57" s="1"/>
  <c r="I134" i="57"/>
  <c r="J134" i="57" s="1"/>
  <c r="I132" i="57"/>
  <c r="J132" i="57" s="1"/>
  <c r="I130" i="57"/>
  <c r="J130" i="57" s="1"/>
  <c r="I178" i="57"/>
  <c r="J178" i="57" s="1"/>
  <c r="I176" i="57"/>
  <c r="J176" i="57" s="1"/>
  <c r="I174" i="57"/>
  <c r="J174" i="57" s="1"/>
  <c r="I172" i="57"/>
  <c r="J172" i="57" s="1"/>
  <c r="I170" i="57"/>
  <c r="J170" i="57" s="1"/>
  <c r="I169" i="57"/>
  <c r="J169" i="57" s="1"/>
  <c r="I167" i="57"/>
  <c r="J167" i="57" s="1"/>
  <c r="I165" i="57"/>
  <c r="J165" i="57" s="1"/>
  <c r="I163" i="57"/>
  <c r="J163" i="57" s="1"/>
  <c r="I160" i="57"/>
  <c r="J160" i="57" s="1"/>
  <c r="I158" i="57"/>
  <c r="J158" i="57" s="1"/>
  <c r="I156" i="57"/>
  <c r="J156" i="57" s="1"/>
  <c r="I154" i="57"/>
  <c r="J154" i="57" s="1"/>
  <c r="I152" i="57"/>
  <c r="J152" i="57" s="1"/>
  <c r="I150" i="57"/>
  <c r="J150" i="57" s="1"/>
  <c r="I149" i="57"/>
  <c r="J149" i="57" s="1"/>
  <c r="I148" i="57"/>
  <c r="J148" i="57" s="1"/>
  <c r="I147" i="57"/>
  <c r="J147" i="57" s="1"/>
  <c r="I146" i="57"/>
  <c r="J146" i="57" s="1"/>
  <c r="I145" i="57"/>
  <c r="J145" i="57" s="1"/>
  <c r="I144" i="57"/>
  <c r="J144" i="57" s="1"/>
  <c r="I143" i="57"/>
  <c r="J143" i="57" s="1"/>
  <c r="I142" i="57"/>
  <c r="J142" i="57" s="1"/>
  <c r="I140" i="57"/>
  <c r="J140" i="57" s="1"/>
  <c r="I136" i="57"/>
  <c r="J136" i="57" s="1"/>
  <c r="I135" i="57"/>
  <c r="J135" i="57" s="1"/>
  <c r="I128" i="57"/>
  <c r="J128" i="57" s="1"/>
  <c r="I126" i="57"/>
  <c r="J126" i="57" s="1"/>
  <c r="I123" i="57"/>
  <c r="J123" i="57" s="1"/>
  <c r="I121" i="57"/>
  <c r="J121" i="57" s="1"/>
  <c r="I118" i="57"/>
  <c r="J118" i="57" s="1"/>
  <c r="I116" i="57"/>
  <c r="J116" i="57" s="1"/>
  <c r="I114" i="57"/>
  <c r="J114" i="57" s="1"/>
  <c r="I112" i="57"/>
  <c r="J112" i="57" s="1"/>
  <c r="I111" i="57"/>
  <c r="J111" i="57" s="1"/>
  <c r="I109" i="57"/>
  <c r="J109" i="57" s="1"/>
  <c r="I107" i="57"/>
  <c r="J107" i="57" s="1"/>
  <c r="I105" i="57"/>
  <c r="J105" i="57" s="1"/>
  <c r="I103" i="57"/>
  <c r="J103" i="57" s="1"/>
  <c r="I101" i="57"/>
  <c r="J101" i="57" s="1"/>
  <c r="I99" i="57"/>
  <c r="J99" i="57" s="1"/>
  <c r="I98" i="57"/>
  <c r="J98" i="57" s="1"/>
  <c r="I96" i="57"/>
  <c r="J96" i="57" s="1"/>
  <c r="I92" i="57"/>
  <c r="J92" i="57" s="1"/>
  <c r="I90" i="57"/>
  <c r="J90" i="57" s="1"/>
  <c r="I88" i="57"/>
  <c r="J88" i="57" s="1"/>
  <c r="I85" i="57"/>
  <c r="J85" i="57" s="1"/>
  <c r="I83" i="57"/>
  <c r="J83" i="57" s="1"/>
  <c r="I81" i="57"/>
  <c r="J81" i="57" s="1"/>
  <c r="I79" i="57"/>
  <c r="J79" i="57" s="1"/>
  <c r="I77" i="57"/>
  <c r="J77" i="57" s="1"/>
  <c r="I75" i="57"/>
  <c r="J75" i="57" s="1"/>
  <c r="I73" i="57"/>
  <c r="J73" i="57" s="1"/>
  <c r="I71" i="57"/>
  <c r="J71" i="57" s="1"/>
  <c r="I70" i="57"/>
  <c r="J70" i="57" s="1"/>
  <c r="I68" i="57"/>
  <c r="J68" i="57" s="1"/>
  <c r="I66" i="57"/>
  <c r="J66" i="57" s="1"/>
  <c r="I64" i="57"/>
  <c r="J64" i="57" s="1"/>
  <c r="I62" i="57"/>
  <c r="J62" i="57" s="1"/>
  <c r="I60" i="57"/>
  <c r="J60" i="57" s="1"/>
  <c r="I58" i="57"/>
  <c r="J58" i="57" s="1"/>
  <c r="I56" i="57"/>
  <c r="J56" i="57" s="1"/>
  <c r="I54" i="57"/>
  <c r="J54" i="57" s="1"/>
  <c r="I53" i="57"/>
  <c r="J53" i="57" s="1"/>
  <c r="I52" i="57"/>
  <c r="J52" i="57" s="1"/>
  <c r="I50" i="57"/>
  <c r="J50" i="57" s="1"/>
  <c r="I48" i="57"/>
  <c r="J48" i="57" s="1"/>
  <c r="I44" i="57"/>
  <c r="J44" i="57" s="1"/>
  <c r="I42" i="57"/>
  <c r="J42" i="57" s="1"/>
  <c r="I40" i="57"/>
  <c r="J40" i="57" s="1"/>
  <c r="I38" i="57"/>
  <c r="J38" i="57" s="1"/>
  <c r="I36" i="57"/>
  <c r="J36" i="57" s="1"/>
  <c r="I34" i="57"/>
  <c r="J34" i="57" s="1"/>
  <c r="I32" i="57"/>
  <c r="J32" i="57" s="1"/>
  <c r="I30" i="57"/>
  <c r="J30" i="57" s="1"/>
  <c r="I29" i="57"/>
  <c r="J29" i="57" s="1"/>
  <c r="I27" i="57"/>
  <c r="J27" i="57" s="1"/>
  <c r="I25" i="57"/>
  <c r="J25" i="57" s="1"/>
  <c r="I23" i="57"/>
  <c r="J23" i="57" s="1"/>
  <c r="I21" i="57"/>
  <c r="J21" i="57" s="1"/>
  <c r="I20" i="57"/>
  <c r="J20" i="57" s="1"/>
  <c r="I18" i="57"/>
  <c r="J18" i="57" s="1"/>
  <c r="I133" i="57"/>
  <c r="J133" i="57" s="1"/>
  <c r="I131" i="57"/>
  <c r="J131" i="57" s="1"/>
  <c r="I129" i="57"/>
  <c r="J129" i="57" s="1"/>
  <c r="I127" i="57"/>
  <c r="J127" i="57" s="1"/>
  <c r="I125" i="57"/>
  <c r="J125" i="57" s="1"/>
  <c r="I124" i="57"/>
  <c r="J124" i="57" s="1"/>
  <c r="I122" i="57"/>
  <c r="J122" i="57" s="1"/>
  <c r="I120" i="57"/>
  <c r="J120" i="57" s="1"/>
  <c r="I119" i="57"/>
  <c r="J119" i="57" s="1"/>
  <c r="I117" i="57"/>
  <c r="J117" i="57" s="1"/>
  <c r="I115" i="57"/>
  <c r="J115" i="57" s="1"/>
  <c r="I113" i="57"/>
  <c r="J113" i="57" s="1"/>
  <c r="I110" i="57"/>
  <c r="J110" i="57" s="1"/>
  <c r="I108" i="57"/>
  <c r="J108" i="57" s="1"/>
  <c r="I106" i="57"/>
  <c r="J106" i="57" s="1"/>
  <c r="I104" i="57"/>
  <c r="J104" i="57" s="1"/>
  <c r="I102" i="57"/>
  <c r="J102" i="57" s="1"/>
  <c r="I100" i="57"/>
  <c r="J100" i="57" s="1"/>
  <c r="I97" i="57"/>
  <c r="J97" i="57" s="1"/>
  <c r="I95" i="57"/>
  <c r="J95" i="57" s="1"/>
  <c r="I94" i="57"/>
  <c r="J94" i="57" s="1"/>
  <c r="I93" i="57"/>
  <c r="J93" i="57" s="1"/>
  <c r="I91" i="57"/>
  <c r="J91" i="57" s="1"/>
  <c r="I89" i="57"/>
  <c r="J89" i="57" s="1"/>
  <c r="I87" i="57"/>
  <c r="J87" i="57" s="1"/>
  <c r="I86" i="57"/>
  <c r="J86" i="57" s="1"/>
  <c r="I84" i="57"/>
  <c r="J84" i="57" s="1"/>
  <c r="I82" i="57"/>
  <c r="J82" i="57" s="1"/>
  <c r="I80" i="57"/>
  <c r="J80" i="57" s="1"/>
  <c r="I78" i="57"/>
  <c r="J78" i="57" s="1"/>
  <c r="I76" i="57"/>
  <c r="J76" i="57" s="1"/>
  <c r="I74" i="57"/>
  <c r="J74" i="57" s="1"/>
  <c r="I72" i="57"/>
  <c r="J72" i="57" s="1"/>
  <c r="I69" i="57"/>
  <c r="J69" i="57" s="1"/>
  <c r="I67" i="57"/>
  <c r="J67" i="57" s="1"/>
  <c r="I65" i="57"/>
  <c r="J65" i="57" s="1"/>
  <c r="I63" i="57"/>
  <c r="J63" i="57" s="1"/>
  <c r="I61" i="57"/>
  <c r="J61" i="57" s="1"/>
  <c r="I59" i="57"/>
  <c r="J59" i="57" s="1"/>
  <c r="I57" i="57"/>
  <c r="J57" i="57" s="1"/>
  <c r="I55" i="57"/>
  <c r="J55" i="57" s="1"/>
  <c r="I51" i="57"/>
  <c r="J51" i="57" s="1"/>
  <c r="I49" i="57"/>
  <c r="J49" i="57" s="1"/>
  <c r="I47" i="57"/>
  <c r="J47" i="57" s="1"/>
  <c r="I46" i="57"/>
  <c r="J46" i="57" s="1"/>
  <c r="I45" i="57"/>
  <c r="J45" i="57" s="1"/>
  <c r="I43" i="57"/>
  <c r="J43" i="57" s="1"/>
  <c r="I41" i="57"/>
  <c r="J41" i="57" s="1"/>
  <c r="I39" i="57"/>
  <c r="J39" i="57" s="1"/>
  <c r="I37" i="57"/>
  <c r="J37" i="57" s="1"/>
  <c r="I35" i="57"/>
  <c r="J35" i="57" s="1"/>
  <c r="I33" i="57"/>
  <c r="J33" i="57" s="1"/>
  <c r="I31" i="57"/>
  <c r="J31" i="57" s="1"/>
  <c r="I28" i="57"/>
  <c r="J28" i="57" s="1"/>
  <c r="I26" i="57"/>
  <c r="J26" i="57" s="1"/>
  <c r="I24" i="57"/>
  <c r="J24" i="57" s="1"/>
  <c r="I22" i="57"/>
  <c r="J22" i="57" s="1"/>
  <c r="I19" i="57"/>
  <c r="J19" i="57" s="1"/>
  <c r="I17" i="57"/>
  <c r="I246" i="57" l="1"/>
  <c r="J17" i="57"/>
  <c r="J246" i="57" s="1"/>
  <c r="C246" i="56" l="1"/>
  <c r="G245" i="56"/>
  <c r="G244" i="56"/>
  <c r="G243" i="56"/>
  <c r="G242" i="56"/>
  <c r="G241" i="56"/>
  <c r="G240" i="56"/>
  <c r="G239" i="56"/>
  <c r="G238" i="56"/>
  <c r="G237" i="56"/>
  <c r="G236" i="56"/>
  <c r="G235" i="56"/>
  <c r="G234" i="56"/>
  <c r="G233" i="56"/>
  <c r="G232" i="56"/>
  <c r="G231" i="56"/>
  <c r="G230" i="56"/>
  <c r="G229" i="56"/>
  <c r="G228" i="56"/>
  <c r="G227" i="56"/>
  <c r="G226" i="56"/>
  <c r="G225" i="56"/>
  <c r="G224" i="56"/>
  <c r="G223" i="56"/>
  <c r="G222" i="56"/>
  <c r="G221" i="56"/>
  <c r="G220" i="56"/>
  <c r="G219" i="56"/>
  <c r="G218" i="56"/>
  <c r="G217" i="56"/>
  <c r="G216" i="56"/>
  <c r="G215" i="56"/>
  <c r="G214" i="56"/>
  <c r="G213" i="56"/>
  <c r="G212" i="56"/>
  <c r="G211" i="56"/>
  <c r="G210" i="56"/>
  <c r="G209" i="56"/>
  <c r="G208" i="56"/>
  <c r="G207" i="56"/>
  <c r="G206" i="56"/>
  <c r="G205" i="56"/>
  <c r="G204" i="56"/>
  <c r="G203" i="56"/>
  <c r="G202" i="56"/>
  <c r="G201" i="56"/>
  <c r="G200" i="56"/>
  <c r="G199" i="56"/>
  <c r="G198" i="56"/>
  <c r="G197" i="56"/>
  <c r="G196" i="56"/>
  <c r="G195" i="56"/>
  <c r="G193" i="56"/>
  <c r="G192" i="56"/>
  <c r="G191" i="56"/>
  <c r="G190" i="56"/>
  <c r="G189" i="56"/>
  <c r="G188" i="56"/>
  <c r="G187" i="56"/>
  <c r="G186" i="56"/>
  <c r="G185" i="56"/>
  <c r="G184" i="56"/>
  <c r="G183" i="56"/>
  <c r="G182" i="56"/>
  <c r="G181" i="56"/>
  <c r="G180" i="56"/>
  <c r="G179" i="56"/>
  <c r="G178" i="56"/>
  <c r="G177" i="56"/>
  <c r="G176" i="56"/>
  <c r="G175" i="56"/>
  <c r="G174" i="56"/>
  <c r="G173" i="56"/>
  <c r="G172" i="56"/>
  <c r="G171" i="56"/>
  <c r="G170" i="56"/>
  <c r="G169" i="56"/>
  <c r="G168" i="56"/>
  <c r="G167" i="56"/>
  <c r="G166" i="56"/>
  <c r="G165" i="56"/>
  <c r="G164" i="56"/>
  <c r="G163" i="56"/>
  <c r="G162" i="56"/>
  <c r="G161" i="56"/>
  <c r="G160" i="56"/>
  <c r="G159" i="56"/>
  <c r="G158" i="56"/>
  <c r="G157" i="56"/>
  <c r="G156" i="56"/>
  <c r="G155" i="56"/>
  <c r="G154" i="56"/>
  <c r="G153" i="56"/>
  <c r="G152" i="56"/>
  <c r="G151" i="56"/>
  <c r="G150" i="56"/>
  <c r="G149" i="56"/>
  <c r="G148" i="56"/>
  <c r="G147" i="56"/>
  <c r="G146" i="56"/>
  <c r="G145" i="56"/>
  <c r="G144" i="56"/>
  <c r="G143" i="56"/>
  <c r="G142" i="56"/>
  <c r="G141" i="56"/>
  <c r="G140" i="56"/>
  <c r="G139" i="56"/>
  <c r="G138" i="56"/>
  <c r="G137" i="56"/>
  <c r="G136" i="56"/>
  <c r="G135" i="56"/>
  <c r="G134" i="56"/>
  <c r="G133" i="56"/>
  <c r="G132" i="56"/>
  <c r="G131" i="56"/>
  <c r="G130" i="56"/>
  <c r="G129" i="56"/>
  <c r="G128" i="56"/>
  <c r="G127" i="56"/>
  <c r="G126" i="56"/>
  <c r="G125" i="56"/>
  <c r="G124" i="56"/>
  <c r="G123" i="56"/>
  <c r="G122" i="56"/>
  <c r="G121" i="56"/>
  <c r="G120" i="56"/>
  <c r="G119" i="56"/>
  <c r="G118" i="56"/>
  <c r="G117" i="56"/>
  <c r="G116" i="56"/>
  <c r="G115" i="56"/>
  <c r="G114" i="56"/>
  <c r="G113" i="56"/>
  <c r="G112" i="56"/>
  <c r="G111" i="56"/>
  <c r="G110" i="56"/>
  <c r="G109" i="56"/>
  <c r="G108" i="56"/>
  <c r="G107" i="56"/>
  <c r="G106" i="56"/>
  <c r="G105" i="56"/>
  <c r="G104" i="56"/>
  <c r="G103" i="56"/>
  <c r="G102" i="56"/>
  <c r="G101" i="56"/>
  <c r="G100" i="56"/>
  <c r="G98" i="56"/>
  <c r="G97" i="56"/>
  <c r="G96" i="56"/>
  <c r="G95" i="56"/>
  <c r="G94" i="56"/>
  <c r="G93" i="56"/>
  <c r="G92" i="56"/>
  <c r="G91" i="56"/>
  <c r="G90" i="56"/>
  <c r="G89" i="56"/>
  <c r="G88" i="56"/>
  <c r="G87" i="56"/>
  <c r="G86" i="56"/>
  <c r="G85" i="56"/>
  <c r="G84" i="56"/>
  <c r="G83" i="56"/>
  <c r="G82" i="56"/>
  <c r="G81" i="56"/>
  <c r="G80" i="56"/>
  <c r="G79" i="56"/>
  <c r="G78" i="56"/>
  <c r="G77" i="56"/>
  <c r="G76" i="56"/>
  <c r="G75" i="56"/>
  <c r="G74" i="56"/>
  <c r="G73" i="56"/>
  <c r="G72" i="56"/>
  <c r="G71" i="56"/>
  <c r="G70" i="56"/>
  <c r="G69" i="56"/>
  <c r="G68" i="56"/>
  <c r="G67" i="56"/>
  <c r="G66" i="56"/>
  <c r="G65" i="56"/>
  <c r="G64" i="56"/>
  <c r="G63" i="56"/>
  <c r="G62" i="56"/>
  <c r="G61" i="56"/>
  <c r="G60" i="56"/>
  <c r="G59" i="56"/>
  <c r="G58" i="56"/>
  <c r="G57" i="56"/>
  <c r="G56" i="56"/>
  <c r="G55" i="56"/>
  <c r="G54" i="56"/>
  <c r="G53" i="56"/>
  <c r="G52" i="56"/>
  <c r="G51" i="56"/>
  <c r="G50" i="56"/>
  <c r="G49" i="56"/>
  <c r="G48" i="56"/>
  <c r="G47" i="56"/>
  <c r="G46" i="56"/>
  <c r="G45" i="56"/>
  <c r="G44" i="56"/>
  <c r="G43" i="56"/>
  <c r="G42" i="56"/>
  <c r="G41" i="56"/>
  <c r="G40" i="56"/>
  <c r="G39" i="56"/>
  <c r="G38" i="56"/>
  <c r="G37" i="56"/>
  <c r="G36" i="56"/>
  <c r="G35" i="56"/>
  <c r="G34" i="56"/>
  <c r="G33" i="56"/>
  <c r="G32" i="56"/>
  <c r="G31" i="56"/>
  <c r="G30" i="56"/>
  <c r="G29" i="56"/>
  <c r="G28" i="56"/>
  <c r="G27" i="56"/>
  <c r="G26" i="56"/>
  <c r="G25" i="56"/>
  <c r="G24" i="56"/>
  <c r="G23" i="56"/>
  <c r="G22" i="56"/>
  <c r="G21" i="56"/>
  <c r="G20" i="56"/>
  <c r="G19" i="56"/>
  <c r="G18" i="56"/>
  <c r="G17" i="56"/>
  <c r="G246" i="56" s="1"/>
  <c r="G7" i="56" s="1"/>
  <c r="E15" i="56"/>
  <c r="E13" i="56"/>
  <c r="G6" i="56"/>
  <c r="G5" i="56" l="1"/>
  <c r="H236" i="56" l="1"/>
  <c r="H231" i="56"/>
  <c r="H211" i="56"/>
  <c r="H210" i="56"/>
  <c r="H209" i="56"/>
  <c r="H185" i="56"/>
  <c r="H180" i="56"/>
  <c r="H213" i="56"/>
  <c r="H162" i="56"/>
  <c r="H159" i="56"/>
  <c r="H148" i="56"/>
  <c r="H145" i="56"/>
  <c r="H144" i="56"/>
  <c r="H136" i="56"/>
  <c r="H125" i="56"/>
  <c r="H120" i="56"/>
  <c r="H71" i="56"/>
  <c r="H30" i="56"/>
  <c r="H21" i="56"/>
  <c r="H138" i="56"/>
  <c r="H112" i="56"/>
  <c r="H94" i="56"/>
  <c r="H87" i="56"/>
  <c r="H53" i="56"/>
  <c r="H46" i="56"/>
  <c r="G9" i="56"/>
  <c r="I245" i="56" l="1"/>
  <c r="J245" i="56" s="1"/>
  <c r="I243" i="56"/>
  <c r="J243" i="56" s="1"/>
  <c r="I241" i="56"/>
  <c r="J241" i="56" s="1"/>
  <c r="I239" i="56"/>
  <c r="J239" i="56" s="1"/>
  <c r="I237" i="56"/>
  <c r="J237" i="56" s="1"/>
  <c r="I234" i="56"/>
  <c r="J234" i="56" s="1"/>
  <c r="I232" i="56"/>
  <c r="J232" i="56" s="1"/>
  <c r="I229" i="56"/>
  <c r="J229" i="56" s="1"/>
  <c r="I227" i="56"/>
  <c r="J227" i="56" s="1"/>
  <c r="I225" i="56"/>
  <c r="J225" i="56" s="1"/>
  <c r="I223" i="56"/>
  <c r="J223" i="56" s="1"/>
  <c r="I221" i="56"/>
  <c r="J221" i="56" s="1"/>
  <c r="I219" i="56"/>
  <c r="J219" i="56" s="1"/>
  <c r="I217" i="56"/>
  <c r="J217" i="56" s="1"/>
  <c r="I215" i="56"/>
  <c r="J215" i="56" s="1"/>
  <c r="I213" i="56"/>
  <c r="J213" i="56" s="1"/>
  <c r="I212" i="56"/>
  <c r="J212" i="56" s="1"/>
  <c r="I207" i="56"/>
  <c r="J207" i="56" s="1"/>
  <c r="I205" i="56"/>
  <c r="J205" i="56" s="1"/>
  <c r="I203" i="56"/>
  <c r="J203" i="56" s="1"/>
  <c r="I201" i="56"/>
  <c r="J201" i="56" s="1"/>
  <c r="I199" i="56"/>
  <c r="J199" i="56" s="1"/>
  <c r="I197" i="56"/>
  <c r="J197" i="56" s="1"/>
  <c r="I195" i="56"/>
  <c r="J195" i="56" s="1"/>
  <c r="I192" i="56"/>
  <c r="J192" i="56" s="1"/>
  <c r="I190" i="56"/>
  <c r="J190" i="56" s="1"/>
  <c r="I188" i="56"/>
  <c r="J188" i="56" s="1"/>
  <c r="I186" i="56"/>
  <c r="J186" i="56" s="1"/>
  <c r="I183" i="56"/>
  <c r="J183" i="56" s="1"/>
  <c r="I181" i="56"/>
  <c r="J181" i="56" s="1"/>
  <c r="I178" i="56"/>
  <c r="J178" i="56" s="1"/>
  <c r="I176" i="56"/>
  <c r="J176" i="56" s="1"/>
  <c r="I174" i="56"/>
  <c r="J174" i="56" s="1"/>
  <c r="I172" i="56"/>
  <c r="J172" i="56" s="1"/>
  <c r="I170" i="56"/>
  <c r="J170" i="56" s="1"/>
  <c r="I211" i="56"/>
  <c r="J211" i="56" s="1"/>
  <c r="I210" i="56"/>
  <c r="J210" i="56" s="1"/>
  <c r="I209" i="56"/>
  <c r="J209" i="56" s="1"/>
  <c r="I208" i="56"/>
  <c r="J208" i="56" s="1"/>
  <c r="I206" i="56"/>
  <c r="J206" i="56" s="1"/>
  <c r="I204" i="56"/>
  <c r="J204" i="56" s="1"/>
  <c r="I202" i="56"/>
  <c r="J202" i="56" s="1"/>
  <c r="I200" i="56"/>
  <c r="J200" i="56" s="1"/>
  <c r="I198" i="56"/>
  <c r="J198" i="56" s="1"/>
  <c r="I196" i="56"/>
  <c r="J196" i="56" s="1"/>
  <c r="I194" i="56"/>
  <c r="J194" i="56" s="1"/>
  <c r="I169" i="56"/>
  <c r="J169" i="56" s="1"/>
  <c r="I167" i="56"/>
  <c r="J167" i="56" s="1"/>
  <c r="I165" i="56"/>
  <c r="J165" i="56" s="1"/>
  <c r="I163" i="56"/>
  <c r="J163" i="56" s="1"/>
  <c r="I244" i="56"/>
  <c r="J244" i="56" s="1"/>
  <c r="I242" i="56"/>
  <c r="J242" i="56" s="1"/>
  <c r="I240" i="56"/>
  <c r="J240" i="56" s="1"/>
  <c r="I238" i="56"/>
  <c r="J238" i="56" s="1"/>
  <c r="I236" i="56"/>
  <c r="J236" i="56" s="1"/>
  <c r="I235" i="56"/>
  <c r="J235" i="56" s="1"/>
  <c r="I233" i="56"/>
  <c r="J233" i="56" s="1"/>
  <c r="I231" i="56"/>
  <c r="J231" i="56" s="1"/>
  <c r="I230" i="56"/>
  <c r="J230" i="56" s="1"/>
  <c r="I228" i="56"/>
  <c r="J228" i="56" s="1"/>
  <c r="I226" i="56"/>
  <c r="J226" i="56" s="1"/>
  <c r="I224" i="56"/>
  <c r="J224" i="56" s="1"/>
  <c r="I222" i="56"/>
  <c r="J222" i="56" s="1"/>
  <c r="I220" i="56"/>
  <c r="J220" i="56" s="1"/>
  <c r="I218" i="56"/>
  <c r="J218" i="56" s="1"/>
  <c r="I216" i="56"/>
  <c r="J216" i="56" s="1"/>
  <c r="I214" i="56"/>
  <c r="J214" i="56" s="1"/>
  <c r="I193" i="56"/>
  <c r="J193" i="56" s="1"/>
  <c r="I191" i="56"/>
  <c r="J191" i="56" s="1"/>
  <c r="I189" i="56"/>
  <c r="J189" i="56" s="1"/>
  <c r="I187" i="56"/>
  <c r="J187" i="56" s="1"/>
  <c r="I185" i="56"/>
  <c r="J185" i="56" s="1"/>
  <c r="I184" i="56"/>
  <c r="J184" i="56" s="1"/>
  <c r="I182" i="56"/>
  <c r="J182" i="56" s="1"/>
  <c r="I180" i="56"/>
  <c r="J180" i="56" s="1"/>
  <c r="I179" i="56"/>
  <c r="J179" i="56" s="1"/>
  <c r="I177" i="56"/>
  <c r="J177" i="56" s="1"/>
  <c r="I175" i="56"/>
  <c r="J175" i="56" s="1"/>
  <c r="I173" i="56"/>
  <c r="J173" i="56" s="1"/>
  <c r="I171" i="56"/>
  <c r="J171" i="56" s="1"/>
  <c r="I168" i="56"/>
  <c r="J168" i="56" s="1"/>
  <c r="I166" i="56"/>
  <c r="J166" i="56" s="1"/>
  <c r="I164" i="56"/>
  <c r="J164" i="56" s="1"/>
  <c r="I162" i="56"/>
  <c r="J162" i="56" s="1"/>
  <c r="I161" i="56"/>
  <c r="J161" i="56" s="1"/>
  <c r="I159" i="56"/>
  <c r="J159" i="56" s="1"/>
  <c r="I158" i="56"/>
  <c r="J158" i="56" s="1"/>
  <c r="I156" i="56"/>
  <c r="J156" i="56" s="1"/>
  <c r="I154" i="56"/>
  <c r="J154" i="56" s="1"/>
  <c r="I157" i="56"/>
  <c r="J157" i="56" s="1"/>
  <c r="I155" i="56"/>
  <c r="J155" i="56" s="1"/>
  <c r="I153" i="56"/>
  <c r="J153" i="56" s="1"/>
  <c r="I151" i="56"/>
  <c r="J151" i="56" s="1"/>
  <c r="I149" i="56"/>
  <c r="J149" i="56" s="1"/>
  <c r="I146" i="56"/>
  <c r="J146" i="56" s="1"/>
  <c r="I142" i="56"/>
  <c r="J142" i="56" s="1"/>
  <c r="I140" i="56"/>
  <c r="J140" i="56" s="1"/>
  <c r="I138" i="56"/>
  <c r="J138" i="56" s="1"/>
  <c r="I137" i="56"/>
  <c r="J137" i="56" s="1"/>
  <c r="I134" i="56"/>
  <c r="J134" i="56" s="1"/>
  <c r="I132" i="56"/>
  <c r="J132" i="56" s="1"/>
  <c r="I130" i="56"/>
  <c r="J130" i="56" s="1"/>
  <c r="I128" i="56"/>
  <c r="J128" i="56" s="1"/>
  <c r="I126" i="56"/>
  <c r="J126" i="56" s="1"/>
  <c r="I123" i="56"/>
  <c r="J123" i="56" s="1"/>
  <c r="I121" i="56"/>
  <c r="J121" i="56" s="1"/>
  <c r="I118" i="56"/>
  <c r="J118" i="56" s="1"/>
  <c r="I116" i="56"/>
  <c r="J116" i="56" s="1"/>
  <c r="I114" i="56"/>
  <c r="J114" i="56" s="1"/>
  <c r="I112" i="56"/>
  <c r="J112" i="56" s="1"/>
  <c r="I111" i="56"/>
  <c r="J111" i="56" s="1"/>
  <c r="I109" i="56"/>
  <c r="J109" i="56" s="1"/>
  <c r="I107" i="56"/>
  <c r="J107" i="56" s="1"/>
  <c r="I105" i="56"/>
  <c r="J105" i="56" s="1"/>
  <c r="I103" i="56"/>
  <c r="J103" i="56" s="1"/>
  <c r="I101" i="56"/>
  <c r="J101" i="56" s="1"/>
  <c r="I99" i="56"/>
  <c r="J99" i="56" s="1"/>
  <c r="I98" i="56"/>
  <c r="J98" i="56" s="1"/>
  <c r="I96" i="56"/>
  <c r="J96" i="56" s="1"/>
  <c r="I94" i="56"/>
  <c r="J94" i="56" s="1"/>
  <c r="I93" i="56"/>
  <c r="J93" i="56" s="1"/>
  <c r="I91" i="56"/>
  <c r="J91" i="56" s="1"/>
  <c r="I89" i="56"/>
  <c r="J89" i="56" s="1"/>
  <c r="I87" i="56"/>
  <c r="J87" i="56" s="1"/>
  <c r="I86" i="56"/>
  <c r="J86" i="56" s="1"/>
  <c r="I84" i="56"/>
  <c r="J84" i="56" s="1"/>
  <c r="I82" i="56"/>
  <c r="J82" i="56" s="1"/>
  <c r="I80" i="56"/>
  <c r="J80" i="56" s="1"/>
  <c r="I78" i="56"/>
  <c r="J78" i="56" s="1"/>
  <c r="I76" i="56"/>
  <c r="J76" i="56" s="1"/>
  <c r="I74" i="56"/>
  <c r="J74" i="56" s="1"/>
  <c r="I72" i="56"/>
  <c r="J72" i="56" s="1"/>
  <c r="I69" i="56"/>
  <c r="J69" i="56" s="1"/>
  <c r="I67" i="56"/>
  <c r="J67" i="56" s="1"/>
  <c r="I65" i="56"/>
  <c r="J65" i="56" s="1"/>
  <c r="I63" i="56"/>
  <c r="J63" i="56" s="1"/>
  <c r="I61" i="56"/>
  <c r="J61" i="56" s="1"/>
  <c r="I59" i="56"/>
  <c r="J59" i="56" s="1"/>
  <c r="I57" i="56"/>
  <c r="J57" i="56" s="1"/>
  <c r="I55" i="56"/>
  <c r="J55" i="56" s="1"/>
  <c r="I53" i="56"/>
  <c r="J53" i="56" s="1"/>
  <c r="I52" i="56"/>
  <c r="J52" i="56" s="1"/>
  <c r="I50" i="56"/>
  <c r="J50" i="56" s="1"/>
  <c r="I48" i="56"/>
  <c r="J48" i="56" s="1"/>
  <c r="I46" i="56"/>
  <c r="J46" i="56" s="1"/>
  <c r="I45" i="56"/>
  <c r="J45" i="56" s="1"/>
  <c r="I43" i="56"/>
  <c r="J43" i="56" s="1"/>
  <c r="I41" i="56"/>
  <c r="J41" i="56" s="1"/>
  <c r="I39" i="56"/>
  <c r="J39" i="56" s="1"/>
  <c r="I37" i="56"/>
  <c r="J37" i="56" s="1"/>
  <c r="I35" i="56"/>
  <c r="J35" i="56" s="1"/>
  <c r="I33" i="56"/>
  <c r="J33" i="56" s="1"/>
  <c r="I31" i="56"/>
  <c r="J31" i="56" s="1"/>
  <c r="I28" i="56"/>
  <c r="J28" i="56" s="1"/>
  <c r="I26" i="56"/>
  <c r="J26" i="56" s="1"/>
  <c r="I24" i="56"/>
  <c r="J24" i="56" s="1"/>
  <c r="I22" i="56"/>
  <c r="J22" i="56" s="1"/>
  <c r="I19" i="56"/>
  <c r="J19" i="56" s="1"/>
  <c r="I17" i="56"/>
  <c r="I160" i="56"/>
  <c r="J160" i="56" s="1"/>
  <c r="I152" i="56"/>
  <c r="J152" i="56" s="1"/>
  <c r="I150" i="56"/>
  <c r="J150" i="56" s="1"/>
  <c r="I148" i="56"/>
  <c r="J148" i="56" s="1"/>
  <c r="I147" i="56"/>
  <c r="J147" i="56" s="1"/>
  <c r="I145" i="56"/>
  <c r="J145" i="56" s="1"/>
  <c r="I144" i="56"/>
  <c r="J144" i="56" s="1"/>
  <c r="I143" i="56"/>
  <c r="J143" i="56" s="1"/>
  <c r="I141" i="56"/>
  <c r="J141" i="56" s="1"/>
  <c r="I139" i="56"/>
  <c r="J139" i="56" s="1"/>
  <c r="I136" i="56"/>
  <c r="J136" i="56" s="1"/>
  <c r="I135" i="56"/>
  <c r="J135" i="56" s="1"/>
  <c r="I133" i="56"/>
  <c r="J133" i="56" s="1"/>
  <c r="I131" i="56"/>
  <c r="J131" i="56" s="1"/>
  <c r="I129" i="56"/>
  <c r="J129" i="56" s="1"/>
  <c r="I127" i="56"/>
  <c r="J127" i="56" s="1"/>
  <c r="I125" i="56"/>
  <c r="J125" i="56" s="1"/>
  <c r="I124" i="56"/>
  <c r="J124" i="56" s="1"/>
  <c r="I122" i="56"/>
  <c r="J122" i="56" s="1"/>
  <c r="I120" i="56"/>
  <c r="J120" i="56" s="1"/>
  <c r="I119" i="56"/>
  <c r="J119" i="56" s="1"/>
  <c r="I117" i="56"/>
  <c r="J117" i="56" s="1"/>
  <c r="I115" i="56"/>
  <c r="J115" i="56" s="1"/>
  <c r="I113" i="56"/>
  <c r="J113" i="56" s="1"/>
  <c r="I110" i="56"/>
  <c r="J110" i="56" s="1"/>
  <c r="I108" i="56"/>
  <c r="J108" i="56" s="1"/>
  <c r="I106" i="56"/>
  <c r="J106" i="56" s="1"/>
  <c r="I104" i="56"/>
  <c r="J104" i="56" s="1"/>
  <c r="I102" i="56"/>
  <c r="J102" i="56" s="1"/>
  <c r="I100" i="56"/>
  <c r="J100" i="56" s="1"/>
  <c r="I97" i="56"/>
  <c r="J97" i="56" s="1"/>
  <c r="I95" i="56"/>
  <c r="J95" i="56" s="1"/>
  <c r="I92" i="56"/>
  <c r="J92" i="56" s="1"/>
  <c r="I90" i="56"/>
  <c r="J90" i="56" s="1"/>
  <c r="I88" i="56"/>
  <c r="J88" i="56" s="1"/>
  <c r="I85" i="56"/>
  <c r="J85" i="56" s="1"/>
  <c r="I83" i="56"/>
  <c r="J83" i="56" s="1"/>
  <c r="I81" i="56"/>
  <c r="J81" i="56" s="1"/>
  <c r="I79" i="56"/>
  <c r="J79" i="56" s="1"/>
  <c r="I77" i="56"/>
  <c r="J77" i="56" s="1"/>
  <c r="I75" i="56"/>
  <c r="J75" i="56" s="1"/>
  <c r="I73" i="56"/>
  <c r="J73" i="56" s="1"/>
  <c r="I71" i="56"/>
  <c r="J71" i="56" s="1"/>
  <c r="I70" i="56"/>
  <c r="J70" i="56" s="1"/>
  <c r="I68" i="56"/>
  <c r="J68" i="56" s="1"/>
  <c r="I66" i="56"/>
  <c r="J66" i="56" s="1"/>
  <c r="I64" i="56"/>
  <c r="J64" i="56" s="1"/>
  <c r="I62" i="56"/>
  <c r="J62" i="56" s="1"/>
  <c r="I60" i="56"/>
  <c r="J60" i="56" s="1"/>
  <c r="I58" i="56"/>
  <c r="J58" i="56" s="1"/>
  <c r="I56" i="56"/>
  <c r="J56" i="56" s="1"/>
  <c r="I54" i="56"/>
  <c r="J54" i="56" s="1"/>
  <c r="I51" i="56"/>
  <c r="J51" i="56" s="1"/>
  <c r="I49" i="56"/>
  <c r="J49" i="56" s="1"/>
  <c r="I47" i="56"/>
  <c r="J47" i="56" s="1"/>
  <c r="I44" i="56"/>
  <c r="J44" i="56" s="1"/>
  <c r="I42" i="56"/>
  <c r="J42" i="56" s="1"/>
  <c r="I40" i="56"/>
  <c r="J40" i="56" s="1"/>
  <c r="I38" i="56"/>
  <c r="J38" i="56" s="1"/>
  <c r="I36" i="56"/>
  <c r="J36" i="56" s="1"/>
  <c r="I34" i="56"/>
  <c r="J34" i="56" s="1"/>
  <c r="I32" i="56"/>
  <c r="J32" i="56" s="1"/>
  <c r="I30" i="56"/>
  <c r="J30" i="56" s="1"/>
  <c r="I29" i="56"/>
  <c r="J29" i="56" s="1"/>
  <c r="I27" i="56"/>
  <c r="J27" i="56" s="1"/>
  <c r="I25" i="56"/>
  <c r="J25" i="56" s="1"/>
  <c r="I23" i="56"/>
  <c r="J23" i="56" s="1"/>
  <c r="I21" i="56"/>
  <c r="J21" i="56" s="1"/>
  <c r="I20" i="56"/>
  <c r="J20" i="56" s="1"/>
  <c r="I18" i="56"/>
  <c r="J18" i="56" s="1"/>
  <c r="H246" i="56"/>
  <c r="I246" i="56" l="1"/>
  <c r="J17" i="56"/>
  <c r="J246" i="56" s="1"/>
  <c r="C246" i="55" l="1"/>
  <c r="G245" i="55"/>
  <c r="G244" i="55"/>
  <c r="G243" i="55"/>
  <c r="G242" i="55"/>
  <c r="G241" i="55"/>
  <c r="G240" i="55"/>
  <c r="G239" i="55"/>
  <c r="G238" i="55"/>
  <c r="G237" i="55"/>
  <c r="G236" i="55"/>
  <c r="G235" i="55"/>
  <c r="G234" i="55"/>
  <c r="G233" i="55"/>
  <c r="G232" i="55"/>
  <c r="G231" i="55"/>
  <c r="G230" i="55"/>
  <c r="G229" i="55"/>
  <c r="G228" i="55"/>
  <c r="G227" i="55"/>
  <c r="G226" i="55"/>
  <c r="G225" i="55"/>
  <c r="G224" i="55"/>
  <c r="G223" i="55"/>
  <c r="G222" i="55"/>
  <c r="G221" i="55"/>
  <c r="G220" i="55"/>
  <c r="G219" i="55"/>
  <c r="G218" i="55"/>
  <c r="G217" i="55"/>
  <c r="G216" i="55"/>
  <c r="G215" i="55"/>
  <c r="G214" i="55"/>
  <c r="G213" i="55"/>
  <c r="G212" i="55"/>
  <c r="G211" i="55"/>
  <c r="G210" i="55"/>
  <c r="G209" i="55"/>
  <c r="G208" i="55"/>
  <c r="G207" i="55"/>
  <c r="G206" i="55"/>
  <c r="G205" i="55"/>
  <c r="G204" i="55"/>
  <c r="G203" i="55"/>
  <c r="G202" i="55"/>
  <c r="G201" i="55"/>
  <c r="G200" i="55"/>
  <c r="G199" i="55"/>
  <c r="G198" i="55"/>
  <c r="G197" i="55"/>
  <c r="G196" i="55"/>
  <c r="G195" i="55"/>
  <c r="G193" i="55"/>
  <c r="G192" i="55"/>
  <c r="G191" i="55"/>
  <c r="G190" i="55"/>
  <c r="G189" i="55"/>
  <c r="G188" i="55"/>
  <c r="G187" i="55"/>
  <c r="G186" i="55"/>
  <c r="G185" i="55"/>
  <c r="G184" i="55"/>
  <c r="G183" i="55"/>
  <c r="G182" i="55"/>
  <c r="G181" i="55"/>
  <c r="G180" i="55"/>
  <c r="G179" i="55"/>
  <c r="G178" i="55"/>
  <c r="G177" i="55"/>
  <c r="G176" i="55"/>
  <c r="G175" i="55"/>
  <c r="G174" i="55"/>
  <c r="G173" i="55"/>
  <c r="G172" i="55"/>
  <c r="G171" i="55"/>
  <c r="G170" i="55"/>
  <c r="G169" i="55"/>
  <c r="G168" i="55"/>
  <c r="G167" i="55"/>
  <c r="G166" i="55"/>
  <c r="G165" i="55"/>
  <c r="G164" i="55"/>
  <c r="G163" i="55"/>
  <c r="G162" i="55"/>
  <c r="G161" i="55"/>
  <c r="G160" i="55"/>
  <c r="G159" i="55"/>
  <c r="G158" i="55"/>
  <c r="G157" i="55"/>
  <c r="G156" i="55"/>
  <c r="G155" i="55"/>
  <c r="G154" i="55"/>
  <c r="G153" i="55"/>
  <c r="G152" i="55"/>
  <c r="G151" i="55"/>
  <c r="G150" i="55"/>
  <c r="G149" i="55"/>
  <c r="G148" i="55"/>
  <c r="G147" i="55"/>
  <c r="G146" i="55"/>
  <c r="G145" i="55"/>
  <c r="G144" i="55"/>
  <c r="G143" i="55"/>
  <c r="G142" i="55"/>
  <c r="G141" i="55"/>
  <c r="G140" i="55"/>
  <c r="G139" i="55"/>
  <c r="G138" i="55"/>
  <c r="G137" i="55"/>
  <c r="G136" i="55"/>
  <c r="G135" i="55"/>
  <c r="G134" i="55"/>
  <c r="G133" i="55"/>
  <c r="G132" i="55"/>
  <c r="G131" i="55"/>
  <c r="G130" i="55"/>
  <c r="G129" i="55"/>
  <c r="G128" i="55"/>
  <c r="G127" i="55"/>
  <c r="G126" i="55"/>
  <c r="G125" i="55"/>
  <c r="G124" i="55"/>
  <c r="G123" i="55"/>
  <c r="G122" i="55"/>
  <c r="G121" i="55"/>
  <c r="G120" i="55"/>
  <c r="G119" i="55"/>
  <c r="G118" i="55"/>
  <c r="G117" i="55"/>
  <c r="G116" i="55"/>
  <c r="G115" i="55"/>
  <c r="G114" i="55"/>
  <c r="G113" i="55"/>
  <c r="G112" i="55"/>
  <c r="G111" i="55"/>
  <c r="G110" i="55"/>
  <c r="G109" i="55"/>
  <c r="G108" i="55"/>
  <c r="G107" i="55"/>
  <c r="G106" i="55"/>
  <c r="G105" i="55"/>
  <c r="G104" i="55"/>
  <c r="G103" i="55"/>
  <c r="G102" i="55"/>
  <c r="G101" i="55"/>
  <c r="G100" i="55"/>
  <c r="G99" i="55"/>
  <c r="G98" i="55"/>
  <c r="G97" i="55"/>
  <c r="G96" i="55"/>
  <c r="G95" i="55"/>
  <c r="G94" i="55"/>
  <c r="G93" i="55"/>
  <c r="G92" i="55"/>
  <c r="G91" i="55"/>
  <c r="G90" i="55"/>
  <c r="G89" i="55"/>
  <c r="G88" i="55"/>
  <c r="G87" i="55"/>
  <c r="G86" i="55"/>
  <c r="G85" i="55"/>
  <c r="G84" i="55"/>
  <c r="G83" i="55"/>
  <c r="G82" i="55"/>
  <c r="G81" i="55"/>
  <c r="G80" i="55"/>
  <c r="G79" i="55"/>
  <c r="G78" i="55"/>
  <c r="G77" i="55"/>
  <c r="G76" i="55"/>
  <c r="G75" i="55"/>
  <c r="G74" i="55"/>
  <c r="G73" i="55"/>
  <c r="G72" i="55"/>
  <c r="G71" i="55"/>
  <c r="G70" i="55"/>
  <c r="G69" i="55"/>
  <c r="G68" i="55"/>
  <c r="G67" i="55"/>
  <c r="G66" i="55"/>
  <c r="G65" i="55"/>
  <c r="G64" i="55"/>
  <c r="G63" i="55"/>
  <c r="G62" i="55"/>
  <c r="G61" i="55"/>
  <c r="G60" i="55"/>
  <c r="G59" i="55"/>
  <c r="G58" i="55"/>
  <c r="G57" i="55"/>
  <c r="G56" i="55"/>
  <c r="G55" i="55"/>
  <c r="G54" i="55"/>
  <c r="G53" i="55"/>
  <c r="G52" i="55"/>
  <c r="G51" i="55"/>
  <c r="G50" i="55"/>
  <c r="G49" i="55"/>
  <c r="G48" i="55"/>
  <c r="G47" i="55"/>
  <c r="G46" i="55"/>
  <c r="G45" i="55"/>
  <c r="G44" i="55"/>
  <c r="G43" i="55"/>
  <c r="G42" i="55"/>
  <c r="G41" i="55"/>
  <c r="G40" i="55"/>
  <c r="G39" i="55"/>
  <c r="G38" i="55"/>
  <c r="G37" i="55"/>
  <c r="G36" i="55"/>
  <c r="G35" i="55"/>
  <c r="G34" i="55"/>
  <c r="G33" i="55"/>
  <c r="G32" i="55"/>
  <c r="G31" i="55"/>
  <c r="G30" i="55"/>
  <c r="G29" i="55"/>
  <c r="G28" i="55"/>
  <c r="G27" i="55"/>
  <c r="G26" i="55"/>
  <c r="G25" i="55"/>
  <c r="G24" i="55"/>
  <c r="G23" i="55"/>
  <c r="G22" i="55"/>
  <c r="G21" i="55"/>
  <c r="G20" i="55"/>
  <c r="G19" i="55"/>
  <c r="G18" i="55"/>
  <c r="G17" i="55"/>
  <c r="G246" i="55" s="1"/>
  <c r="G7" i="55" s="1"/>
  <c r="G8" i="55" s="1"/>
  <c r="E15" i="55"/>
  <c r="E13" i="55"/>
  <c r="G11" i="55"/>
  <c r="G12" i="55" s="1"/>
  <c r="G6" i="55"/>
  <c r="G9" i="55" s="1"/>
  <c r="J30" i="55" l="1"/>
  <c r="J34" i="55"/>
  <c r="J38" i="55"/>
  <c r="J42" i="55"/>
  <c r="J78" i="55"/>
  <c r="J82" i="55"/>
  <c r="J86" i="55"/>
  <c r="J90" i="55"/>
  <c r="J96" i="55"/>
  <c r="J100" i="55"/>
  <c r="J104" i="55"/>
  <c r="J108" i="55"/>
  <c r="I245" i="55"/>
  <c r="I243" i="55"/>
  <c r="I241" i="55"/>
  <c r="I239" i="55"/>
  <c r="I237" i="55"/>
  <c r="I234" i="55"/>
  <c r="I232" i="55"/>
  <c r="J232" i="55" s="1"/>
  <c r="I229" i="55"/>
  <c r="I227" i="55"/>
  <c r="I225" i="55"/>
  <c r="I222" i="55"/>
  <c r="J222" i="55" s="1"/>
  <c r="I220" i="55"/>
  <c r="I218" i="55"/>
  <c r="J218" i="55" s="1"/>
  <c r="I216" i="55"/>
  <c r="I214" i="55"/>
  <c r="J214" i="55" s="1"/>
  <c r="I212" i="55"/>
  <c r="I207" i="55"/>
  <c r="I205" i="55"/>
  <c r="I203" i="55"/>
  <c r="I201" i="55"/>
  <c r="I199" i="55"/>
  <c r="I197" i="55"/>
  <c r="I195" i="55"/>
  <c r="I192" i="55"/>
  <c r="I190" i="55"/>
  <c r="I188" i="55"/>
  <c r="I186" i="55"/>
  <c r="I183" i="55"/>
  <c r="I181" i="55"/>
  <c r="J181" i="55" s="1"/>
  <c r="I244" i="55"/>
  <c r="I242" i="55"/>
  <c r="J242" i="55" s="1"/>
  <c r="I240" i="55"/>
  <c r="I238" i="55"/>
  <c r="J238" i="55" s="1"/>
  <c r="I236" i="55"/>
  <c r="I235" i="55"/>
  <c r="J235" i="55" s="1"/>
  <c r="I233" i="55"/>
  <c r="I231" i="55"/>
  <c r="I230" i="55"/>
  <c r="I228" i="55"/>
  <c r="J228" i="55" s="1"/>
  <c r="I226" i="55"/>
  <c r="I224" i="55"/>
  <c r="J224" i="55" s="1"/>
  <c r="I223" i="55"/>
  <c r="I221" i="55"/>
  <c r="J221" i="55" s="1"/>
  <c r="I219" i="55"/>
  <c r="I217" i="55"/>
  <c r="J217" i="55" s="1"/>
  <c r="I215" i="55"/>
  <c r="I213" i="55"/>
  <c r="J213" i="55" s="1"/>
  <c r="I211" i="55"/>
  <c r="I210" i="55"/>
  <c r="J210" i="55" s="1"/>
  <c r="I209" i="55"/>
  <c r="I208" i="55"/>
  <c r="J208" i="55" s="1"/>
  <c r="I206" i="55"/>
  <c r="I204" i="55"/>
  <c r="J204" i="55" s="1"/>
  <c r="I202" i="55"/>
  <c r="I200" i="55"/>
  <c r="J200" i="55" s="1"/>
  <c r="I198" i="55"/>
  <c r="I196" i="55"/>
  <c r="J196" i="55" s="1"/>
  <c r="I194" i="55"/>
  <c r="J194" i="55" s="1"/>
  <c r="I193" i="55"/>
  <c r="I191" i="55"/>
  <c r="I189" i="55"/>
  <c r="I187" i="55"/>
  <c r="I185" i="55"/>
  <c r="J185" i="55" s="1"/>
  <c r="I184" i="55"/>
  <c r="I182" i="55"/>
  <c r="I180" i="55"/>
  <c r="I179" i="55"/>
  <c r="J179" i="55" s="1"/>
  <c r="I177" i="55"/>
  <c r="J177" i="55" s="1"/>
  <c r="I175" i="55"/>
  <c r="J175" i="55" s="1"/>
  <c r="I173" i="55"/>
  <c r="J173" i="55" s="1"/>
  <c r="I171" i="55"/>
  <c r="J171" i="55" s="1"/>
  <c r="I168" i="55"/>
  <c r="J168" i="55" s="1"/>
  <c r="I166" i="55"/>
  <c r="J166" i="55" s="1"/>
  <c r="I164" i="55"/>
  <c r="J164" i="55" s="1"/>
  <c r="I163" i="55"/>
  <c r="J163" i="55" s="1"/>
  <c r="I160" i="55"/>
  <c r="I157" i="55"/>
  <c r="I155" i="55"/>
  <c r="I153" i="55"/>
  <c r="I151" i="55"/>
  <c r="I145" i="55"/>
  <c r="I144" i="55"/>
  <c r="I143" i="55"/>
  <c r="I141" i="55"/>
  <c r="I139" i="55"/>
  <c r="I138" i="55"/>
  <c r="I137" i="55"/>
  <c r="I134" i="55"/>
  <c r="I132" i="55"/>
  <c r="I130" i="55"/>
  <c r="I128" i="55"/>
  <c r="I126" i="55"/>
  <c r="I123" i="55"/>
  <c r="J123" i="55" s="1"/>
  <c r="I178" i="55"/>
  <c r="I176" i="55"/>
  <c r="J176" i="55" s="1"/>
  <c r="I174" i="55"/>
  <c r="I172" i="55"/>
  <c r="J172" i="55" s="1"/>
  <c r="I170" i="55"/>
  <c r="I169" i="55"/>
  <c r="J169" i="55" s="1"/>
  <c r="I167" i="55"/>
  <c r="I165" i="55"/>
  <c r="J165" i="55" s="1"/>
  <c r="I162" i="55"/>
  <c r="I161" i="55"/>
  <c r="I159" i="55"/>
  <c r="I158" i="55"/>
  <c r="J158" i="55" s="1"/>
  <c r="I156" i="55"/>
  <c r="I154" i="55"/>
  <c r="J154" i="55" s="1"/>
  <c r="I152" i="55"/>
  <c r="I150" i="55"/>
  <c r="J150" i="55" s="1"/>
  <c r="I149" i="55"/>
  <c r="I148" i="55"/>
  <c r="I147" i="55"/>
  <c r="I146" i="55"/>
  <c r="J146" i="55" s="1"/>
  <c r="I142" i="55"/>
  <c r="I140" i="55"/>
  <c r="J140" i="55" s="1"/>
  <c r="I136" i="55"/>
  <c r="I135" i="55"/>
  <c r="J135" i="55" s="1"/>
  <c r="I133" i="55"/>
  <c r="I131" i="55"/>
  <c r="J131" i="55" s="1"/>
  <c r="I129" i="55"/>
  <c r="I127" i="55"/>
  <c r="J127" i="55" s="1"/>
  <c r="I125" i="55"/>
  <c r="I124" i="55"/>
  <c r="J124" i="55" s="1"/>
  <c r="I121" i="55"/>
  <c r="I118" i="55"/>
  <c r="J118" i="55" s="1"/>
  <c r="I116" i="55"/>
  <c r="J116" i="55" s="1"/>
  <c r="I114" i="55"/>
  <c r="J114" i="55" s="1"/>
  <c r="I112" i="55"/>
  <c r="J112" i="55" s="1"/>
  <c r="I111" i="55"/>
  <c r="I108" i="55"/>
  <c r="I106" i="55"/>
  <c r="J106" i="55" s="1"/>
  <c r="I104" i="55"/>
  <c r="I102" i="55"/>
  <c r="J102" i="55" s="1"/>
  <c r="I100" i="55"/>
  <c r="I97" i="55"/>
  <c r="I95" i="55"/>
  <c r="I92" i="55"/>
  <c r="J92" i="55" s="1"/>
  <c r="I90" i="55"/>
  <c r="I88" i="55"/>
  <c r="J88" i="55" s="1"/>
  <c r="I85" i="55"/>
  <c r="I83" i="55"/>
  <c r="I81" i="55"/>
  <c r="I79" i="55"/>
  <c r="I76" i="55"/>
  <c r="J76" i="55" s="1"/>
  <c r="I74" i="55"/>
  <c r="J74" i="55" s="1"/>
  <c r="I72" i="55"/>
  <c r="J72" i="55" s="1"/>
  <c r="I70" i="55"/>
  <c r="J70" i="55" s="1"/>
  <c r="I68" i="55"/>
  <c r="J68" i="55" s="1"/>
  <c r="I66" i="55"/>
  <c r="J66" i="55" s="1"/>
  <c r="I64" i="55"/>
  <c r="J64" i="55" s="1"/>
  <c r="I62" i="55"/>
  <c r="J62" i="55" s="1"/>
  <c r="I60" i="55"/>
  <c r="J60" i="55" s="1"/>
  <c r="I58" i="55"/>
  <c r="J58" i="55" s="1"/>
  <c r="I56" i="55"/>
  <c r="J56" i="55" s="1"/>
  <c r="I54" i="55"/>
  <c r="J54" i="55" s="1"/>
  <c r="I52" i="55"/>
  <c r="J52" i="55" s="1"/>
  <c r="I50" i="55"/>
  <c r="J50" i="55" s="1"/>
  <c r="I48" i="55"/>
  <c r="J48" i="55" s="1"/>
  <c r="I46" i="55"/>
  <c r="J46" i="55" s="1"/>
  <c r="I45" i="55"/>
  <c r="I43" i="55"/>
  <c r="I41" i="55"/>
  <c r="I40" i="55"/>
  <c r="J40" i="55" s="1"/>
  <c r="I38" i="55"/>
  <c r="I35" i="55"/>
  <c r="I33" i="55"/>
  <c r="I31" i="55"/>
  <c r="I28" i="55"/>
  <c r="J28" i="55" s="1"/>
  <c r="I26" i="55"/>
  <c r="J26" i="55" s="1"/>
  <c r="I24" i="55"/>
  <c r="J24" i="55" s="1"/>
  <c r="I22" i="55"/>
  <c r="J22" i="55" s="1"/>
  <c r="I19" i="55"/>
  <c r="I17" i="55"/>
  <c r="I122" i="55"/>
  <c r="J122" i="55" s="1"/>
  <c r="I120" i="55"/>
  <c r="I119" i="55"/>
  <c r="I117" i="55"/>
  <c r="J117" i="55" s="1"/>
  <c r="I115" i="55"/>
  <c r="I113" i="55"/>
  <c r="J113" i="55" s="1"/>
  <c r="I110" i="55"/>
  <c r="I109" i="55"/>
  <c r="J109" i="55" s="1"/>
  <c r="I107" i="55"/>
  <c r="I105" i="55"/>
  <c r="J105" i="55" s="1"/>
  <c r="I103" i="55"/>
  <c r="I101" i="55"/>
  <c r="J101" i="55" s="1"/>
  <c r="I99" i="55"/>
  <c r="I98" i="55"/>
  <c r="J98" i="55" s="1"/>
  <c r="I96" i="55"/>
  <c r="I94" i="55"/>
  <c r="J94" i="55" s="1"/>
  <c r="I93" i="55"/>
  <c r="I91" i="55"/>
  <c r="J91" i="55" s="1"/>
  <c r="I89" i="55"/>
  <c r="I87" i="55"/>
  <c r="I86" i="55"/>
  <c r="I84" i="55"/>
  <c r="J84" i="55" s="1"/>
  <c r="I82" i="55"/>
  <c r="I80" i="55"/>
  <c r="J80" i="55" s="1"/>
  <c r="I78" i="55"/>
  <c r="I77" i="55"/>
  <c r="J77" i="55" s="1"/>
  <c r="I75" i="55"/>
  <c r="I73" i="55"/>
  <c r="J73" i="55" s="1"/>
  <c r="I71" i="55"/>
  <c r="I69" i="55"/>
  <c r="J69" i="55" s="1"/>
  <c r="I67" i="55"/>
  <c r="I65" i="55"/>
  <c r="J65" i="55" s="1"/>
  <c r="I63" i="55"/>
  <c r="I61" i="55"/>
  <c r="J61" i="55" s="1"/>
  <c r="I59" i="55"/>
  <c r="I57" i="55"/>
  <c r="J57" i="55" s="1"/>
  <c r="I55" i="55"/>
  <c r="I53" i="55"/>
  <c r="J53" i="55" s="1"/>
  <c r="I51" i="55"/>
  <c r="I49" i="55"/>
  <c r="J49" i="55" s="1"/>
  <c r="I47" i="55"/>
  <c r="I44" i="55"/>
  <c r="J44" i="55" s="1"/>
  <c r="I42" i="55"/>
  <c r="I39" i="55"/>
  <c r="I37" i="55"/>
  <c r="I36" i="55"/>
  <c r="J36" i="55" s="1"/>
  <c r="I34" i="55"/>
  <c r="I32" i="55"/>
  <c r="J32" i="55" s="1"/>
  <c r="I30" i="55"/>
  <c r="I29" i="55"/>
  <c r="J29" i="55" s="1"/>
  <c r="I27" i="55"/>
  <c r="I25" i="55"/>
  <c r="J25" i="55" s="1"/>
  <c r="I23" i="55"/>
  <c r="I21" i="55"/>
  <c r="J21" i="55" s="1"/>
  <c r="I20" i="55"/>
  <c r="J20" i="55" s="1"/>
  <c r="I18" i="55"/>
  <c r="J18" i="55" s="1"/>
  <c r="H236" i="55"/>
  <c r="H231" i="55"/>
  <c r="H224" i="55"/>
  <c r="H211" i="55"/>
  <c r="H210" i="55"/>
  <c r="H209" i="55"/>
  <c r="H185" i="55"/>
  <c r="H170" i="55"/>
  <c r="H162" i="55"/>
  <c r="H159" i="55"/>
  <c r="J159" i="55" s="1"/>
  <c r="H150" i="55"/>
  <c r="H149" i="55"/>
  <c r="H148" i="55"/>
  <c r="H147" i="55"/>
  <c r="J147" i="55" s="1"/>
  <c r="H136" i="55"/>
  <c r="H125" i="55"/>
  <c r="H180" i="55"/>
  <c r="H145" i="55"/>
  <c r="H144" i="55"/>
  <c r="H139" i="55"/>
  <c r="H138" i="55"/>
  <c r="H120" i="55"/>
  <c r="H110" i="55"/>
  <c r="H99" i="55"/>
  <c r="H94" i="55"/>
  <c r="H87" i="55"/>
  <c r="H78" i="55"/>
  <c r="H37" i="55"/>
  <c r="J37" i="55" s="1"/>
  <c r="H30" i="55"/>
  <c r="H21" i="55"/>
  <c r="H112" i="55"/>
  <c r="H46" i="55"/>
  <c r="H41" i="55"/>
  <c r="J19" i="55"/>
  <c r="J23" i="55"/>
  <c r="J27" i="55"/>
  <c r="J31" i="55"/>
  <c r="J33" i="55"/>
  <c r="J35" i="55"/>
  <c r="J39" i="55"/>
  <c r="J41" i="55"/>
  <c r="J43" i="55"/>
  <c r="J45" i="55"/>
  <c r="J47" i="55"/>
  <c r="J51" i="55"/>
  <c r="J55" i="55"/>
  <c r="J59" i="55"/>
  <c r="J63" i="55"/>
  <c r="J67" i="55"/>
  <c r="J71" i="55"/>
  <c r="J75" i="55"/>
  <c r="J79" i="55"/>
  <c r="J81" i="55"/>
  <c r="J83" i="55"/>
  <c r="J85" i="55"/>
  <c r="J89" i="55"/>
  <c r="J93" i="55"/>
  <c r="J95" i="55"/>
  <c r="J97" i="55"/>
  <c r="J103" i="55"/>
  <c r="J107" i="55"/>
  <c r="J111" i="55"/>
  <c r="J115" i="55"/>
  <c r="J119" i="55"/>
  <c r="J121" i="55"/>
  <c r="J17" i="55"/>
  <c r="J125" i="55"/>
  <c r="J126" i="55"/>
  <c r="J128" i="55"/>
  <c r="J130" i="55"/>
  <c r="J132" i="55"/>
  <c r="J134" i="55"/>
  <c r="J136" i="55"/>
  <c r="J142" i="55"/>
  <c r="J148" i="55"/>
  <c r="J152" i="55"/>
  <c r="J156" i="55"/>
  <c r="J160" i="55"/>
  <c r="J162" i="55"/>
  <c r="G5" i="55"/>
  <c r="J129" i="55"/>
  <c r="J133" i="55"/>
  <c r="J137" i="55"/>
  <c r="J141" i="55"/>
  <c r="J143" i="55"/>
  <c r="J149" i="55"/>
  <c r="J151" i="55"/>
  <c r="J153" i="55"/>
  <c r="J155" i="55"/>
  <c r="J157" i="55"/>
  <c r="J161" i="55"/>
  <c r="J182" i="55"/>
  <c r="J184" i="55"/>
  <c r="J186" i="55"/>
  <c r="J188" i="55"/>
  <c r="J190" i="55"/>
  <c r="J192" i="55"/>
  <c r="J195" i="55"/>
  <c r="J197" i="55"/>
  <c r="J199" i="55"/>
  <c r="J201" i="55"/>
  <c r="J203" i="55"/>
  <c r="J205" i="55"/>
  <c r="J207" i="55"/>
  <c r="J215" i="55"/>
  <c r="J219" i="55"/>
  <c r="J223" i="55"/>
  <c r="J225" i="55"/>
  <c r="J227" i="55"/>
  <c r="J229" i="55"/>
  <c r="J233" i="55"/>
  <c r="J237" i="55"/>
  <c r="J239" i="55"/>
  <c r="J241" i="55"/>
  <c r="J243" i="55"/>
  <c r="J245" i="55"/>
  <c r="J167" i="55"/>
  <c r="J170" i="55"/>
  <c r="J174" i="55"/>
  <c r="J178" i="55"/>
  <c r="J183" i="55"/>
  <c r="J187" i="55"/>
  <c r="J189" i="55"/>
  <c r="J191" i="55"/>
  <c r="J193" i="55"/>
  <c r="J198" i="55"/>
  <c r="J202" i="55"/>
  <c r="J206" i="55"/>
  <c r="J212" i="55"/>
  <c r="J216" i="55"/>
  <c r="J220" i="55"/>
  <c r="J226" i="55"/>
  <c r="J230" i="55"/>
  <c r="J234" i="55"/>
  <c r="J240" i="55"/>
  <c r="J244" i="55"/>
  <c r="H246" i="55" l="1"/>
  <c r="J87" i="55"/>
  <c r="J246" i="55" s="1"/>
  <c r="J120" i="55"/>
  <c r="I246" i="55"/>
  <c r="J139" i="55"/>
  <c r="J145" i="55"/>
  <c r="J231" i="55"/>
  <c r="J99" i="55"/>
  <c r="J110" i="55"/>
  <c r="J138" i="55"/>
  <c r="J144" i="55"/>
  <c r="J180" i="55"/>
  <c r="J209" i="55"/>
  <c r="J211" i="55"/>
  <c r="J236" i="55"/>
  <c r="C246" i="54" l="1"/>
  <c r="G245" i="54"/>
  <c r="G244" i="54"/>
  <c r="G243" i="54"/>
  <c r="G242" i="54"/>
  <c r="G241" i="54"/>
  <c r="G240" i="54"/>
  <c r="G239" i="54"/>
  <c r="G238" i="54"/>
  <c r="G237" i="54"/>
  <c r="G236" i="54"/>
  <c r="G235" i="54"/>
  <c r="G234" i="54"/>
  <c r="G233" i="54"/>
  <c r="G232" i="54"/>
  <c r="G231" i="54"/>
  <c r="G230" i="54"/>
  <c r="G229" i="54"/>
  <c r="G228" i="54"/>
  <c r="G227" i="54"/>
  <c r="G226" i="54"/>
  <c r="G225" i="54"/>
  <c r="G224" i="54"/>
  <c r="G223" i="54"/>
  <c r="G222" i="54"/>
  <c r="G221" i="54"/>
  <c r="G220" i="54"/>
  <c r="G219" i="54"/>
  <c r="G218" i="54"/>
  <c r="G217" i="54"/>
  <c r="G216" i="54"/>
  <c r="G215" i="54"/>
  <c r="G214" i="54"/>
  <c r="G213" i="54"/>
  <c r="G212" i="54"/>
  <c r="G211" i="54"/>
  <c r="G210" i="54"/>
  <c r="G209" i="54"/>
  <c r="G208" i="54"/>
  <c r="G207" i="54"/>
  <c r="G206" i="54"/>
  <c r="G205" i="54"/>
  <c r="G204" i="54"/>
  <c r="G203" i="54"/>
  <c r="G202" i="54"/>
  <c r="G201" i="54"/>
  <c r="G200" i="54"/>
  <c r="G199" i="54"/>
  <c r="G198" i="54"/>
  <c r="G197" i="54"/>
  <c r="G196" i="54"/>
  <c r="G195" i="54"/>
  <c r="G194" i="54"/>
  <c r="G193" i="54"/>
  <c r="G192" i="54"/>
  <c r="G191" i="54"/>
  <c r="G190" i="54"/>
  <c r="G189" i="54"/>
  <c r="G188" i="54"/>
  <c r="G187" i="54"/>
  <c r="G186" i="54"/>
  <c r="G185" i="54"/>
  <c r="G184" i="54"/>
  <c r="G183" i="54"/>
  <c r="G182" i="54"/>
  <c r="G181" i="54"/>
  <c r="G180" i="54"/>
  <c r="G179" i="54"/>
  <c r="G178" i="54"/>
  <c r="G177" i="54"/>
  <c r="G176" i="54"/>
  <c r="G175" i="54"/>
  <c r="G174" i="54"/>
  <c r="G173" i="54"/>
  <c r="G172" i="54"/>
  <c r="G171" i="54"/>
  <c r="G170" i="54"/>
  <c r="G169" i="54"/>
  <c r="G168" i="54"/>
  <c r="G167" i="54"/>
  <c r="G166" i="54"/>
  <c r="G165" i="54"/>
  <c r="G164" i="54"/>
  <c r="G163" i="54"/>
  <c r="G162" i="54"/>
  <c r="G161" i="54"/>
  <c r="G160" i="54"/>
  <c r="G159" i="54"/>
  <c r="G158" i="54"/>
  <c r="G157" i="54"/>
  <c r="G156" i="54"/>
  <c r="G155" i="54"/>
  <c r="G154" i="54"/>
  <c r="G153" i="54"/>
  <c r="G152" i="54"/>
  <c r="G151" i="54"/>
  <c r="G150" i="54"/>
  <c r="G149" i="54"/>
  <c r="G148" i="54"/>
  <c r="G147" i="54"/>
  <c r="G146" i="54"/>
  <c r="G145" i="54"/>
  <c r="G144" i="54"/>
  <c r="G143" i="54"/>
  <c r="G142" i="54"/>
  <c r="G141" i="54"/>
  <c r="G140" i="54"/>
  <c r="G139" i="54"/>
  <c r="G138" i="54"/>
  <c r="G137" i="54"/>
  <c r="G136" i="54"/>
  <c r="G135" i="54"/>
  <c r="G134" i="54"/>
  <c r="G133" i="54"/>
  <c r="G132" i="54"/>
  <c r="G131" i="54"/>
  <c r="G130" i="54"/>
  <c r="G129" i="54"/>
  <c r="G128" i="54"/>
  <c r="G127" i="54"/>
  <c r="G126" i="54"/>
  <c r="G125" i="54"/>
  <c r="G124" i="54"/>
  <c r="G123" i="54"/>
  <c r="G122" i="54"/>
  <c r="G121" i="54"/>
  <c r="G120" i="54"/>
  <c r="G119" i="54"/>
  <c r="G118" i="54"/>
  <c r="G117" i="54"/>
  <c r="G116" i="54"/>
  <c r="G115" i="54"/>
  <c r="G114" i="54"/>
  <c r="G113" i="54"/>
  <c r="G112" i="54"/>
  <c r="G111" i="54"/>
  <c r="G110" i="54"/>
  <c r="G109" i="54"/>
  <c r="G108" i="54"/>
  <c r="G107" i="54"/>
  <c r="G106" i="54"/>
  <c r="G105" i="54"/>
  <c r="G104" i="54"/>
  <c r="G103" i="54"/>
  <c r="G102" i="54"/>
  <c r="G101" i="54"/>
  <c r="G100" i="54"/>
  <c r="G99" i="54"/>
  <c r="G98" i="54"/>
  <c r="G97" i="54"/>
  <c r="G96" i="54"/>
  <c r="G95" i="54"/>
  <c r="G94" i="54"/>
  <c r="G93" i="54"/>
  <c r="G92" i="54"/>
  <c r="G91" i="54"/>
  <c r="G90" i="54"/>
  <c r="G89" i="54"/>
  <c r="G88" i="54"/>
  <c r="G87" i="54"/>
  <c r="G86" i="54"/>
  <c r="G85" i="54"/>
  <c r="G84" i="54"/>
  <c r="G83" i="54"/>
  <c r="G82" i="54"/>
  <c r="G81" i="54"/>
  <c r="G80" i="54"/>
  <c r="G79" i="54"/>
  <c r="G78" i="54"/>
  <c r="G77" i="54"/>
  <c r="G76" i="54"/>
  <c r="G75" i="54"/>
  <c r="G74" i="54"/>
  <c r="G73" i="54"/>
  <c r="G72" i="54"/>
  <c r="G71" i="54"/>
  <c r="G70" i="54"/>
  <c r="G69" i="54"/>
  <c r="G68" i="54"/>
  <c r="G67" i="54"/>
  <c r="G66" i="54"/>
  <c r="G65" i="54"/>
  <c r="G64" i="54"/>
  <c r="G63" i="54"/>
  <c r="G62" i="54"/>
  <c r="G61" i="54"/>
  <c r="G60" i="54"/>
  <c r="G59" i="54"/>
  <c r="G58" i="54"/>
  <c r="G57" i="54"/>
  <c r="G56" i="54"/>
  <c r="G55" i="54"/>
  <c r="G54" i="54"/>
  <c r="G53" i="54"/>
  <c r="G52" i="54"/>
  <c r="G51" i="54"/>
  <c r="G50" i="54"/>
  <c r="G49" i="54"/>
  <c r="G48" i="54"/>
  <c r="G47" i="54"/>
  <c r="G46" i="54"/>
  <c r="G45" i="54"/>
  <c r="G44" i="54"/>
  <c r="G43" i="54"/>
  <c r="G42" i="54"/>
  <c r="G41" i="54"/>
  <c r="G40" i="54"/>
  <c r="G39" i="54"/>
  <c r="G38" i="54"/>
  <c r="G37" i="54"/>
  <c r="G36" i="54"/>
  <c r="G35" i="54"/>
  <c r="G34" i="54"/>
  <c r="G33" i="54"/>
  <c r="G32" i="54"/>
  <c r="G31" i="54"/>
  <c r="G30" i="54"/>
  <c r="G29" i="54"/>
  <c r="G28" i="54"/>
  <c r="G27" i="54"/>
  <c r="G26" i="54"/>
  <c r="G25" i="54"/>
  <c r="G24" i="54"/>
  <c r="G23" i="54"/>
  <c r="G22" i="54"/>
  <c r="G21" i="54"/>
  <c r="G20" i="54"/>
  <c r="G19" i="54"/>
  <c r="G18" i="54"/>
  <c r="G17" i="54"/>
  <c r="G246" i="54" s="1"/>
  <c r="E15" i="54"/>
  <c r="E13" i="54"/>
  <c r="G11" i="54"/>
  <c r="G12" i="54" s="1"/>
  <c r="G7" i="54"/>
  <c r="G8" i="54" s="1"/>
  <c r="G6" i="54"/>
  <c r="G5" i="54"/>
  <c r="H236" i="54" l="1"/>
  <c r="H231" i="54"/>
  <c r="H226" i="54"/>
  <c r="H211" i="54"/>
  <c r="H210" i="54"/>
  <c r="H209" i="54"/>
  <c r="H195" i="54"/>
  <c r="H194" i="54"/>
  <c r="H185" i="54"/>
  <c r="H205" i="54"/>
  <c r="H180" i="54"/>
  <c r="H155" i="54"/>
  <c r="H148" i="54"/>
  <c r="H145" i="54"/>
  <c r="H144" i="54"/>
  <c r="H139" i="54"/>
  <c r="H138" i="54"/>
  <c r="H162" i="54"/>
  <c r="H159" i="54"/>
  <c r="H112" i="54"/>
  <c r="H97" i="54"/>
  <c r="H69" i="54"/>
  <c r="H39" i="54"/>
  <c r="H136" i="54"/>
  <c r="H125" i="54"/>
  <c r="H120" i="54"/>
  <c r="H110" i="54"/>
  <c r="H99" i="54"/>
  <c r="H87" i="54"/>
  <c r="H78" i="54"/>
  <c r="H71" i="54"/>
  <c r="H47" i="54"/>
  <c r="H46" i="54"/>
  <c r="H41" i="54"/>
  <c r="H37" i="54"/>
  <c r="H30" i="54"/>
  <c r="H21" i="54"/>
  <c r="H246" i="54" s="1"/>
  <c r="G9" i="54"/>
  <c r="I245" i="54" l="1"/>
  <c r="J245" i="54" s="1"/>
  <c r="I243" i="54"/>
  <c r="J243" i="54" s="1"/>
  <c r="I241" i="54"/>
  <c r="J241" i="54" s="1"/>
  <c r="I239" i="54"/>
  <c r="J239" i="54" s="1"/>
  <c r="I237" i="54"/>
  <c r="J237" i="54" s="1"/>
  <c r="I234" i="54"/>
  <c r="J234" i="54" s="1"/>
  <c r="I232" i="54"/>
  <c r="J232" i="54" s="1"/>
  <c r="I229" i="54"/>
  <c r="J229" i="54" s="1"/>
  <c r="I227" i="54"/>
  <c r="J227" i="54" s="1"/>
  <c r="I224" i="54"/>
  <c r="J224" i="54" s="1"/>
  <c r="I222" i="54"/>
  <c r="J222" i="54" s="1"/>
  <c r="I220" i="54"/>
  <c r="J220" i="54" s="1"/>
  <c r="I218" i="54"/>
  <c r="J218" i="54" s="1"/>
  <c r="I216" i="54"/>
  <c r="J216" i="54" s="1"/>
  <c r="I214" i="54"/>
  <c r="J214" i="54" s="1"/>
  <c r="I212" i="54"/>
  <c r="J212" i="54" s="1"/>
  <c r="I207" i="54"/>
  <c r="J207" i="54" s="1"/>
  <c r="I205" i="54"/>
  <c r="J205" i="54" s="1"/>
  <c r="I204" i="54"/>
  <c r="J204" i="54" s="1"/>
  <c r="I202" i="54"/>
  <c r="J202" i="54" s="1"/>
  <c r="I200" i="54"/>
  <c r="J200" i="54" s="1"/>
  <c r="I198" i="54"/>
  <c r="J198" i="54" s="1"/>
  <c r="I196" i="54"/>
  <c r="J196" i="54" s="1"/>
  <c r="I192" i="54"/>
  <c r="J192" i="54" s="1"/>
  <c r="I190" i="54"/>
  <c r="J190" i="54" s="1"/>
  <c r="I188" i="54"/>
  <c r="J188" i="54" s="1"/>
  <c r="I186" i="54"/>
  <c r="J186" i="54" s="1"/>
  <c r="I183" i="54"/>
  <c r="J183" i="54" s="1"/>
  <c r="I181" i="54"/>
  <c r="J181" i="54" s="1"/>
  <c r="I244" i="54"/>
  <c r="J244" i="54" s="1"/>
  <c r="I242" i="54"/>
  <c r="J242" i="54" s="1"/>
  <c r="I240" i="54"/>
  <c r="J240" i="54" s="1"/>
  <c r="I238" i="54"/>
  <c r="J238" i="54" s="1"/>
  <c r="I236" i="54"/>
  <c r="J236" i="54" s="1"/>
  <c r="I235" i="54"/>
  <c r="J235" i="54" s="1"/>
  <c r="I233" i="54"/>
  <c r="J233" i="54" s="1"/>
  <c r="I231" i="54"/>
  <c r="J231" i="54" s="1"/>
  <c r="I230" i="54"/>
  <c r="J230" i="54" s="1"/>
  <c r="I228" i="54"/>
  <c r="J228" i="54" s="1"/>
  <c r="I226" i="54"/>
  <c r="J226" i="54" s="1"/>
  <c r="I225" i="54"/>
  <c r="J225" i="54" s="1"/>
  <c r="I223" i="54"/>
  <c r="J223" i="54" s="1"/>
  <c r="I221" i="54"/>
  <c r="J221" i="54" s="1"/>
  <c r="I219" i="54"/>
  <c r="J219" i="54" s="1"/>
  <c r="I217" i="54"/>
  <c r="J217" i="54" s="1"/>
  <c r="I215" i="54"/>
  <c r="J215" i="54" s="1"/>
  <c r="I213" i="54"/>
  <c r="J213" i="54" s="1"/>
  <c r="I211" i="54"/>
  <c r="J211" i="54" s="1"/>
  <c r="I210" i="54"/>
  <c r="J210" i="54" s="1"/>
  <c r="I209" i="54"/>
  <c r="J209" i="54" s="1"/>
  <c r="I208" i="54"/>
  <c r="J208" i="54" s="1"/>
  <c r="I206" i="54"/>
  <c r="J206" i="54" s="1"/>
  <c r="I203" i="54"/>
  <c r="J203" i="54" s="1"/>
  <c r="I201" i="54"/>
  <c r="J201" i="54" s="1"/>
  <c r="I199" i="54"/>
  <c r="J199" i="54" s="1"/>
  <c r="I197" i="54"/>
  <c r="J197" i="54" s="1"/>
  <c r="I195" i="54"/>
  <c r="J195" i="54" s="1"/>
  <c r="I194" i="54"/>
  <c r="J194" i="54" s="1"/>
  <c r="I193" i="54"/>
  <c r="J193" i="54" s="1"/>
  <c r="I191" i="54"/>
  <c r="J191" i="54" s="1"/>
  <c r="I189" i="54"/>
  <c r="J189" i="54" s="1"/>
  <c r="I187" i="54"/>
  <c r="J187" i="54" s="1"/>
  <c r="I185" i="54"/>
  <c r="J185" i="54" s="1"/>
  <c r="I184" i="54"/>
  <c r="J184" i="54" s="1"/>
  <c r="I182" i="54"/>
  <c r="J182" i="54" s="1"/>
  <c r="I180" i="54"/>
  <c r="J180" i="54" s="1"/>
  <c r="I179" i="54"/>
  <c r="J179" i="54" s="1"/>
  <c r="I177" i="54"/>
  <c r="J177" i="54" s="1"/>
  <c r="I175" i="54"/>
  <c r="J175" i="54" s="1"/>
  <c r="I173" i="54"/>
  <c r="J173" i="54" s="1"/>
  <c r="I171" i="54"/>
  <c r="J171" i="54" s="1"/>
  <c r="I169" i="54"/>
  <c r="J169" i="54" s="1"/>
  <c r="I167" i="54"/>
  <c r="J167" i="54" s="1"/>
  <c r="I165" i="54"/>
  <c r="J165" i="54" s="1"/>
  <c r="I178" i="54"/>
  <c r="J178" i="54" s="1"/>
  <c r="I176" i="54"/>
  <c r="J176" i="54" s="1"/>
  <c r="I174" i="54"/>
  <c r="J174" i="54" s="1"/>
  <c r="I172" i="54"/>
  <c r="J172" i="54" s="1"/>
  <c r="I170" i="54"/>
  <c r="J170" i="54" s="1"/>
  <c r="I168" i="54"/>
  <c r="J168" i="54" s="1"/>
  <c r="I166" i="54"/>
  <c r="J166" i="54" s="1"/>
  <c r="I164" i="54"/>
  <c r="J164" i="54" s="1"/>
  <c r="I162" i="54"/>
  <c r="J162" i="54" s="1"/>
  <c r="I161" i="54"/>
  <c r="J161" i="54" s="1"/>
  <c r="I159" i="54"/>
  <c r="J159" i="54" s="1"/>
  <c r="I158" i="54"/>
  <c r="J158" i="54" s="1"/>
  <c r="I156" i="54"/>
  <c r="J156" i="54" s="1"/>
  <c r="I153" i="54"/>
  <c r="J153" i="54" s="1"/>
  <c r="I151" i="54"/>
  <c r="J151" i="54" s="1"/>
  <c r="I149" i="54"/>
  <c r="J149" i="54" s="1"/>
  <c r="I146" i="54"/>
  <c r="J146" i="54" s="1"/>
  <c r="I142" i="54"/>
  <c r="J142" i="54" s="1"/>
  <c r="I140" i="54"/>
  <c r="J140" i="54" s="1"/>
  <c r="I136" i="54"/>
  <c r="J136" i="54" s="1"/>
  <c r="I135" i="54"/>
  <c r="J135" i="54" s="1"/>
  <c r="I133" i="54"/>
  <c r="J133" i="54" s="1"/>
  <c r="I131" i="54"/>
  <c r="J131" i="54" s="1"/>
  <c r="I163" i="54"/>
  <c r="J163" i="54" s="1"/>
  <c r="I160" i="54"/>
  <c r="J160" i="54" s="1"/>
  <c r="I157" i="54"/>
  <c r="J157" i="54" s="1"/>
  <c r="I155" i="54"/>
  <c r="J155" i="54" s="1"/>
  <c r="I154" i="54"/>
  <c r="J154" i="54" s="1"/>
  <c r="I152" i="54"/>
  <c r="J152" i="54" s="1"/>
  <c r="I150" i="54"/>
  <c r="J150" i="54" s="1"/>
  <c r="I148" i="54"/>
  <c r="J148" i="54" s="1"/>
  <c r="I147" i="54"/>
  <c r="J147" i="54" s="1"/>
  <c r="I145" i="54"/>
  <c r="J145" i="54" s="1"/>
  <c r="I144" i="54"/>
  <c r="J144" i="54" s="1"/>
  <c r="I143" i="54"/>
  <c r="J143" i="54" s="1"/>
  <c r="I141" i="54"/>
  <c r="J141" i="54" s="1"/>
  <c r="I139" i="54"/>
  <c r="J139" i="54" s="1"/>
  <c r="I138" i="54"/>
  <c r="J138" i="54" s="1"/>
  <c r="I137" i="54"/>
  <c r="J137" i="54" s="1"/>
  <c r="I129" i="54"/>
  <c r="J129" i="54" s="1"/>
  <c r="I127" i="54"/>
  <c r="J127" i="54" s="1"/>
  <c r="I125" i="54"/>
  <c r="J125" i="54" s="1"/>
  <c r="I124" i="54"/>
  <c r="J124" i="54" s="1"/>
  <c r="I122" i="54"/>
  <c r="J122" i="54" s="1"/>
  <c r="I120" i="54"/>
  <c r="J120" i="54" s="1"/>
  <c r="I119" i="54"/>
  <c r="J119" i="54" s="1"/>
  <c r="I117" i="54"/>
  <c r="J117" i="54" s="1"/>
  <c r="I115" i="54"/>
  <c r="J115" i="54" s="1"/>
  <c r="I113" i="54"/>
  <c r="J113" i="54" s="1"/>
  <c r="I110" i="54"/>
  <c r="J110" i="54" s="1"/>
  <c r="I109" i="54"/>
  <c r="J109" i="54" s="1"/>
  <c r="I107" i="54"/>
  <c r="J107" i="54" s="1"/>
  <c r="I105" i="54"/>
  <c r="J105" i="54" s="1"/>
  <c r="I103" i="54"/>
  <c r="J103" i="54" s="1"/>
  <c r="I101" i="54"/>
  <c r="J101" i="54" s="1"/>
  <c r="I99" i="54"/>
  <c r="J99" i="54" s="1"/>
  <c r="I98" i="54"/>
  <c r="J98" i="54" s="1"/>
  <c r="I95" i="54"/>
  <c r="J95" i="54" s="1"/>
  <c r="I93" i="54"/>
  <c r="J93" i="54" s="1"/>
  <c r="I91" i="54"/>
  <c r="J91" i="54" s="1"/>
  <c r="I89" i="54"/>
  <c r="J89" i="54" s="1"/>
  <c r="I87" i="54"/>
  <c r="J87" i="54" s="1"/>
  <c r="I86" i="54"/>
  <c r="J86" i="54" s="1"/>
  <c r="I84" i="54"/>
  <c r="J84" i="54" s="1"/>
  <c r="I82" i="54"/>
  <c r="J82" i="54" s="1"/>
  <c r="I80" i="54"/>
  <c r="J80" i="54" s="1"/>
  <c r="I78" i="54"/>
  <c r="J78" i="54" s="1"/>
  <c r="I77" i="54"/>
  <c r="J77" i="54" s="1"/>
  <c r="I75" i="54"/>
  <c r="J75" i="54" s="1"/>
  <c r="I73" i="54"/>
  <c r="J73" i="54" s="1"/>
  <c r="I71" i="54"/>
  <c r="J71" i="54" s="1"/>
  <c r="I70" i="54"/>
  <c r="J70" i="54" s="1"/>
  <c r="I67" i="54"/>
  <c r="J67" i="54" s="1"/>
  <c r="I65" i="54"/>
  <c r="J65" i="54" s="1"/>
  <c r="I63" i="54"/>
  <c r="J63" i="54" s="1"/>
  <c r="I61" i="54"/>
  <c r="J61" i="54" s="1"/>
  <c r="I59" i="54"/>
  <c r="J59" i="54" s="1"/>
  <c r="I57" i="54"/>
  <c r="J57" i="54" s="1"/>
  <c r="I55" i="54"/>
  <c r="J55" i="54" s="1"/>
  <c r="I53" i="54"/>
  <c r="J53" i="54" s="1"/>
  <c r="I51" i="54"/>
  <c r="J51" i="54" s="1"/>
  <c r="I49" i="54"/>
  <c r="J49" i="54" s="1"/>
  <c r="I47" i="54"/>
  <c r="J47" i="54" s="1"/>
  <c r="I46" i="54"/>
  <c r="J46" i="54" s="1"/>
  <c r="I45" i="54"/>
  <c r="J45" i="54" s="1"/>
  <c r="I43" i="54"/>
  <c r="J43" i="54" s="1"/>
  <c r="I41" i="54"/>
  <c r="J41" i="54" s="1"/>
  <c r="I40" i="54"/>
  <c r="J40" i="54" s="1"/>
  <c r="I37" i="54"/>
  <c r="J37" i="54" s="1"/>
  <c r="I36" i="54"/>
  <c r="J36" i="54" s="1"/>
  <c r="I34" i="54"/>
  <c r="J34" i="54" s="1"/>
  <c r="I32" i="54"/>
  <c r="J32" i="54" s="1"/>
  <c r="I30" i="54"/>
  <c r="J30" i="54" s="1"/>
  <c r="I29" i="54"/>
  <c r="J29" i="54" s="1"/>
  <c r="I27" i="54"/>
  <c r="J27" i="54" s="1"/>
  <c r="I25" i="54"/>
  <c r="J25" i="54" s="1"/>
  <c r="I23" i="54"/>
  <c r="J23" i="54" s="1"/>
  <c r="I21" i="54"/>
  <c r="J21" i="54" s="1"/>
  <c r="I20" i="54"/>
  <c r="J20" i="54" s="1"/>
  <c r="I18" i="54"/>
  <c r="J18" i="54" s="1"/>
  <c r="I134" i="54"/>
  <c r="J134" i="54" s="1"/>
  <c r="I132" i="54"/>
  <c r="J132" i="54" s="1"/>
  <c r="I130" i="54"/>
  <c r="J130" i="54" s="1"/>
  <c r="I128" i="54"/>
  <c r="J128" i="54" s="1"/>
  <c r="I126" i="54"/>
  <c r="J126" i="54" s="1"/>
  <c r="I123" i="54"/>
  <c r="J123" i="54" s="1"/>
  <c r="I121" i="54"/>
  <c r="J121" i="54" s="1"/>
  <c r="I118" i="54"/>
  <c r="J118" i="54" s="1"/>
  <c r="I116" i="54"/>
  <c r="J116" i="54" s="1"/>
  <c r="I114" i="54"/>
  <c r="J114" i="54" s="1"/>
  <c r="I112" i="54"/>
  <c r="J112" i="54" s="1"/>
  <c r="I111" i="54"/>
  <c r="J111" i="54" s="1"/>
  <c r="I108" i="54"/>
  <c r="J108" i="54" s="1"/>
  <c r="I106" i="54"/>
  <c r="J106" i="54" s="1"/>
  <c r="I104" i="54"/>
  <c r="J104" i="54" s="1"/>
  <c r="I102" i="54"/>
  <c r="J102" i="54" s="1"/>
  <c r="I100" i="54"/>
  <c r="J100" i="54" s="1"/>
  <c r="I97" i="54"/>
  <c r="J97" i="54" s="1"/>
  <c r="I96" i="54"/>
  <c r="J96" i="54" s="1"/>
  <c r="I94" i="54"/>
  <c r="J94" i="54" s="1"/>
  <c r="I92" i="54"/>
  <c r="J92" i="54" s="1"/>
  <c r="I90" i="54"/>
  <c r="J90" i="54" s="1"/>
  <c r="I88" i="54"/>
  <c r="J88" i="54" s="1"/>
  <c r="I85" i="54"/>
  <c r="J85" i="54" s="1"/>
  <c r="I83" i="54"/>
  <c r="J83" i="54" s="1"/>
  <c r="I81" i="54"/>
  <c r="J81" i="54" s="1"/>
  <c r="I79" i="54"/>
  <c r="J79" i="54" s="1"/>
  <c r="I76" i="54"/>
  <c r="J76" i="54" s="1"/>
  <c r="I74" i="54"/>
  <c r="J74" i="54" s="1"/>
  <c r="I72" i="54"/>
  <c r="J72" i="54" s="1"/>
  <c r="I69" i="54"/>
  <c r="J69" i="54" s="1"/>
  <c r="I68" i="54"/>
  <c r="J68" i="54" s="1"/>
  <c r="I66" i="54"/>
  <c r="J66" i="54" s="1"/>
  <c r="I64" i="54"/>
  <c r="J64" i="54" s="1"/>
  <c r="I62" i="54"/>
  <c r="J62" i="54" s="1"/>
  <c r="I60" i="54"/>
  <c r="J60" i="54" s="1"/>
  <c r="I58" i="54"/>
  <c r="J58" i="54" s="1"/>
  <c r="I56" i="54"/>
  <c r="J56" i="54" s="1"/>
  <c r="I54" i="54"/>
  <c r="J54" i="54" s="1"/>
  <c r="I52" i="54"/>
  <c r="J52" i="54" s="1"/>
  <c r="I50" i="54"/>
  <c r="J50" i="54" s="1"/>
  <c r="I48" i="54"/>
  <c r="J48" i="54" s="1"/>
  <c r="I44" i="54"/>
  <c r="J44" i="54" s="1"/>
  <c r="I42" i="54"/>
  <c r="J42" i="54" s="1"/>
  <c r="I39" i="54"/>
  <c r="J39" i="54" s="1"/>
  <c r="I38" i="54"/>
  <c r="J38" i="54" s="1"/>
  <c r="I35" i="54"/>
  <c r="J35" i="54" s="1"/>
  <c r="I33" i="54"/>
  <c r="J33" i="54" s="1"/>
  <c r="I31" i="54"/>
  <c r="J31" i="54" s="1"/>
  <c r="I28" i="54"/>
  <c r="J28" i="54" s="1"/>
  <c r="I26" i="54"/>
  <c r="J26" i="54" s="1"/>
  <c r="I24" i="54"/>
  <c r="J24" i="54" s="1"/>
  <c r="I22" i="54"/>
  <c r="J22" i="54" s="1"/>
  <c r="I19" i="54"/>
  <c r="J19" i="54" s="1"/>
  <c r="I17" i="54"/>
  <c r="I246" i="54" l="1"/>
  <c r="J17" i="54"/>
  <c r="J246" i="54" s="1"/>
  <c r="C243" i="53" l="1"/>
  <c r="G242" i="53"/>
  <c r="G241" i="53"/>
  <c r="G240" i="53"/>
  <c r="G239" i="53"/>
  <c r="G238" i="53"/>
  <c r="G237" i="53"/>
  <c r="G236" i="53"/>
  <c r="G235" i="53"/>
  <c r="G234" i="53"/>
  <c r="G233" i="53"/>
  <c r="G232" i="53"/>
  <c r="G231" i="53"/>
  <c r="G230" i="53"/>
  <c r="G229" i="53"/>
  <c r="G228" i="53"/>
  <c r="G227" i="53"/>
  <c r="G226" i="53"/>
  <c r="G225" i="53"/>
  <c r="G224" i="53"/>
  <c r="G223" i="53"/>
  <c r="G222" i="53"/>
  <c r="G221" i="53"/>
  <c r="G220" i="53"/>
  <c r="G219" i="53"/>
  <c r="G218" i="53"/>
  <c r="G217" i="53"/>
  <c r="G216" i="53"/>
  <c r="G215" i="53"/>
  <c r="G214" i="53"/>
  <c r="G213" i="53"/>
  <c r="G212" i="53"/>
  <c r="G211" i="53"/>
  <c r="G210" i="53"/>
  <c r="G209" i="53"/>
  <c r="G208" i="53"/>
  <c r="G207" i="53"/>
  <c r="G206" i="53"/>
  <c r="G205" i="53"/>
  <c r="G204" i="53"/>
  <c r="G203" i="53"/>
  <c r="G202" i="53"/>
  <c r="G201" i="53"/>
  <c r="G200" i="53"/>
  <c r="G199" i="53"/>
  <c r="G198" i="53"/>
  <c r="G197" i="53"/>
  <c r="G196" i="53"/>
  <c r="G195" i="53"/>
  <c r="G194" i="53"/>
  <c r="G193" i="53"/>
  <c r="G192" i="53"/>
  <c r="G191" i="53"/>
  <c r="G190" i="53"/>
  <c r="G189" i="53"/>
  <c r="G188" i="53"/>
  <c r="G187" i="53"/>
  <c r="G186" i="53"/>
  <c r="G185" i="53"/>
  <c r="G184" i="53"/>
  <c r="G183" i="53"/>
  <c r="G182" i="53"/>
  <c r="G181" i="53"/>
  <c r="G180" i="53"/>
  <c r="G179" i="53"/>
  <c r="G178" i="53"/>
  <c r="G177" i="53"/>
  <c r="G176" i="53"/>
  <c r="G175" i="53"/>
  <c r="G174" i="53"/>
  <c r="G173" i="53"/>
  <c r="G172" i="53"/>
  <c r="G171" i="53"/>
  <c r="G170" i="53"/>
  <c r="G169" i="53"/>
  <c r="G168" i="53"/>
  <c r="G167" i="53"/>
  <c r="G166" i="53"/>
  <c r="G165" i="53"/>
  <c r="G164" i="53"/>
  <c r="G163" i="53"/>
  <c r="G162" i="53"/>
  <c r="G161" i="53"/>
  <c r="G160" i="53"/>
  <c r="G159" i="53"/>
  <c r="G158" i="53"/>
  <c r="G157" i="53"/>
  <c r="G156" i="53"/>
  <c r="G155" i="53"/>
  <c r="G154" i="53"/>
  <c r="G153" i="53"/>
  <c r="G152" i="53"/>
  <c r="G151" i="53"/>
  <c r="G150" i="53"/>
  <c r="G149" i="53"/>
  <c r="G148" i="53"/>
  <c r="G147" i="53"/>
  <c r="G146" i="53"/>
  <c r="G145" i="53"/>
  <c r="G144" i="53"/>
  <c r="G143" i="53"/>
  <c r="G142" i="53"/>
  <c r="G141" i="53"/>
  <c r="G140" i="53"/>
  <c r="G139" i="53"/>
  <c r="G138" i="53"/>
  <c r="G137" i="53"/>
  <c r="G136" i="53"/>
  <c r="G135" i="53"/>
  <c r="G134" i="53"/>
  <c r="G133" i="53"/>
  <c r="G132" i="53"/>
  <c r="G131" i="53"/>
  <c r="G130" i="53"/>
  <c r="G129" i="53"/>
  <c r="G128" i="53"/>
  <c r="G127" i="53"/>
  <c r="G126" i="53"/>
  <c r="G125" i="53"/>
  <c r="G124" i="53"/>
  <c r="G123" i="53"/>
  <c r="G122" i="53"/>
  <c r="G121" i="53"/>
  <c r="G120" i="53"/>
  <c r="G119" i="53"/>
  <c r="G118" i="53"/>
  <c r="G117" i="53"/>
  <c r="G116" i="53"/>
  <c r="G115" i="53"/>
  <c r="G114" i="53"/>
  <c r="G113" i="53"/>
  <c r="G112" i="53"/>
  <c r="G111" i="53"/>
  <c r="G110" i="53"/>
  <c r="G109" i="53"/>
  <c r="G108" i="53"/>
  <c r="G107" i="53"/>
  <c r="G106" i="53"/>
  <c r="G105" i="53"/>
  <c r="G104" i="53"/>
  <c r="G103" i="53"/>
  <c r="G102" i="53"/>
  <c r="G101" i="53"/>
  <c r="G100" i="53"/>
  <c r="G99" i="53"/>
  <c r="G98" i="53"/>
  <c r="G97" i="53"/>
  <c r="G96" i="53"/>
  <c r="G95" i="53"/>
  <c r="G94" i="53"/>
  <c r="G93" i="53"/>
  <c r="G92" i="53"/>
  <c r="G91" i="53"/>
  <c r="G90" i="53"/>
  <c r="G89" i="53"/>
  <c r="G88" i="53"/>
  <c r="G87" i="53"/>
  <c r="G86" i="53"/>
  <c r="G85" i="53"/>
  <c r="G84" i="53"/>
  <c r="G83" i="53"/>
  <c r="G82" i="53"/>
  <c r="G81" i="53"/>
  <c r="G80" i="53"/>
  <c r="G79" i="53"/>
  <c r="G78" i="53"/>
  <c r="G77" i="53"/>
  <c r="G76" i="53"/>
  <c r="G75" i="53"/>
  <c r="G74" i="53"/>
  <c r="G73" i="53"/>
  <c r="G72" i="53"/>
  <c r="G71" i="53"/>
  <c r="G70" i="53"/>
  <c r="G69" i="53"/>
  <c r="G68" i="53"/>
  <c r="G67" i="53"/>
  <c r="G66" i="53"/>
  <c r="G65" i="53"/>
  <c r="G64" i="53"/>
  <c r="G63" i="53"/>
  <c r="G62" i="53"/>
  <c r="G61" i="53"/>
  <c r="G60" i="53"/>
  <c r="G59" i="53"/>
  <c r="G58" i="53"/>
  <c r="G57" i="53"/>
  <c r="G56" i="53"/>
  <c r="G55" i="53"/>
  <c r="G54" i="53"/>
  <c r="G53" i="53"/>
  <c r="G52" i="53"/>
  <c r="G51" i="53"/>
  <c r="G50" i="53"/>
  <c r="G49" i="53"/>
  <c r="G48" i="53"/>
  <c r="G47" i="53"/>
  <c r="G46" i="53"/>
  <c r="G45" i="53"/>
  <c r="G44" i="53"/>
  <c r="G43" i="53"/>
  <c r="G42" i="53"/>
  <c r="G41" i="53"/>
  <c r="G40" i="53"/>
  <c r="G39" i="53"/>
  <c r="G38" i="53"/>
  <c r="G37" i="53"/>
  <c r="G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9" i="53"/>
  <c r="G18" i="53"/>
  <c r="G17" i="53"/>
  <c r="G16" i="53"/>
  <c r="G15" i="53"/>
  <c r="G14" i="53"/>
  <c r="G243" i="53" s="1"/>
  <c r="G7" i="53" s="1"/>
  <c r="G10" i="53"/>
  <c r="G11" i="53" s="1"/>
  <c r="G6" i="53"/>
  <c r="G5" i="53"/>
  <c r="G8" i="53" l="1"/>
  <c r="C243" i="52"/>
  <c r="G242" i="52"/>
  <c r="G241" i="52"/>
  <c r="G240" i="52"/>
  <c r="G239" i="52"/>
  <c r="G238" i="52"/>
  <c r="G237" i="52"/>
  <c r="G236" i="52"/>
  <c r="G235" i="52"/>
  <c r="G234" i="52"/>
  <c r="G233" i="52"/>
  <c r="G232" i="52"/>
  <c r="G231" i="52"/>
  <c r="G230" i="52"/>
  <c r="G229" i="52"/>
  <c r="G228" i="52"/>
  <c r="G227" i="52"/>
  <c r="G226" i="52"/>
  <c r="G225" i="52"/>
  <c r="G224" i="52"/>
  <c r="G223" i="52"/>
  <c r="G222" i="52"/>
  <c r="G221" i="52"/>
  <c r="G220" i="52"/>
  <c r="G219" i="52"/>
  <c r="G218" i="52"/>
  <c r="G217" i="52"/>
  <c r="G216" i="52"/>
  <c r="G215" i="52"/>
  <c r="G214" i="52"/>
  <c r="G213" i="52"/>
  <c r="G212" i="52"/>
  <c r="G211" i="52"/>
  <c r="G210" i="52"/>
  <c r="G209" i="52"/>
  <c r="G208" i="52"/>
  <c r="G207" i="52"/>
  <c r="G206" i="52"/>
  <c r="G205" i="52"/>
  <c r="G204" i="52"/>
  <c r="G203" i="52"/>
  <c r="G202" i="52"/>
  <c r="G201" i="52"/>
  <c r="G200" i="52"/>
  <c r="G199" i="52"/>
  <c r="G198" i="52"/>
  <c r="G197" i="52"/>
  <c r="G196" i="52"/>
  <c r="G195" i="52"/>
  <c r="G194" i="52"/>
  <c r="G193" i="52"/>
  <c r="G192" i="52"/>
  <c r="G191" i="52"/>
  <c r="G190" i="52"/>
  <c r="G189" i="52"/>
  <c r="G188" i="52"/>
  <c r="G187" i="52"/>
  <c r="G186" i="52"/>
  <c r="G185" i="52"/>
  <c r="G184" i="52"/>
  <c r="G183" i="52"/>
  <c r="G182" i="52"/>
  <c r="G181" i="52"/>
  <c r="G180" i="52"/>
  <c r="G179" i="52"/>
  <c r="G178" i="52"/>
  <c r="G177" i="52"/>
  <c r="G176" i="52"/>
  <c r="G175" i="52"/>
  <c r="G174" i="52"/>
  <c r="G173" i="52"/>
  <c r="G172" i="52"/>
  <c r="G171" i="52"/>
  <c r="G170" i="52"/>
  <c r="G169" i="52"/>
  <c r="G168" i="52"/>
  <c r="G167" i="52"/>
  <c r="G166" i="52"/>
  <c r="G165" i="52"/>
  <c r="G164" i="52"/>
  <c r="G163" i="52"/>
  <c r="G162" i="52"/>
  <c r="G161" i="52"/>
  <c r="G160" i="52"/>
  <c r="G159" i="52"/>
  <c r="G158" i="52"/>
  <c r="G157" i="52"/>
  <c r="G156" i="52"/>
  <c r="G155" i="52"/>
  <c r="G154" i="52"/>
  <c r="G153" i="52"/>
  <c r="G152" i="52"/>
  <c r="G151" i="52"/>
  <c r="G150" i="52"/>
  <c r="G149" i="52"/>
  <c r="G148" i="52"/>
  <c r="G147" i="52"/>
  <c r="G146" i="52"/>
  <c r="G145" i="52"/>
  <c r="G144" i="52"/>
  <c r="G143" i="52"/>
  <c r="G142" i="52"/>
  <c r="G141" i="52"/>
  <c r="G140" i="52"/>
  <c r="G139" i="52"/>
  <c r="G138" i="52"/>
  <c r="G137" i="52"/>
  <c r="G136" i="52"/>
  <c r="G135" i="52"/>
  <c r="G134" i="52"/>
  <c r="G133" i="52"/>
  <c r="G132" i="52"/>
  <c r="G131" i="52"/>
  <c r="G130" i="52"/>
  <c r="G129" i="52"/>
  <c r="G128" i="52"/>
  <c r="G127" i="52"/>
  <c r="G126" i="52"/>
  <c r="G125" i="52"/>
  <c r="G124" i="52"/>
  <c r="G123" i="52"/>
  <c r="G122" i="52"/>
  <c r="G121" i="52"/>
  <c r="G120" i="52"/>
  <c r="G119" i="52"/>
  <c r="G118" i="52"/>
  <c r="G117" i="52"/>
  <c r="G116" i="52"/>
  <c r="G115" i="52"/>
  <c r="G114" i="52"/>
  <c r="G113" i="52"/>
  <c r="G112" i="52"/>
  <c r="G111" i="52"/>
  <c r="G110" i="52"/>
  <c r="G109" i="52"/>
  <c r="G108" i="52"/>
  <c r="G107" i="52"/>
  <c r="G106" i="52"/>
  <c r="G105" i="52"/>
  <c r="G104" i="52"/>
  <c r="G103" i="52"/>
  <c r="G102" i="52"/>
  <c r="G101" i="52"/>
  <c r="G100" i="52"/>
  <c r="G99" i="52"/>
  <c r="G98" i="52"/>
  <c r="G97" i="52"/>
  <c r="G96" i="52"/>
  <c r="G95" i="52"/>
  <c r="G94" i="52"/>
  <c r="G93" i="52"/>
  <c r="G92" i="52"/>
  <c r="G91" i="52"/>
  <c r="G90" i="52"/>
  <c r="G89" i="52"/>
  <c r="G88" i="52"/>
  <c r="G87" i="52"/>
  <c r="G86" i="52"/>
  <c r="G85" i="52"/>
  <c r="G84" i="52"/>
  <c r="G83" i="52"/>
  <c r="G82" i="52"/>
  <c r="G81" i="52"/>
  <c r="G80" i="52"/>
  <c r="G79" i="52"/>
  <c r="G78" i="52"/>
  <c r="G77" i="52"/>
  <c r="G76" i="52"/>
  <c r="G75" i="52"/>
  <c r="G74" i="52"/>
  <c r="G73" i="52"/>
  <c r="G72" i="52"/>
  <c r="G71" i="52"/>
  <c r="G70" i="52"/>
  <c r="G69" i="52"/>
  <c r="G68" i="52"/>
  <c r="G67" i="52"/>
  <c r="G66" i="52"/>
  <c r="G65" i="52"/>
  <c r="G64" i="52"/>
  <c r="G63" i="52"/>
  <c r="G62" i="52"/>
  <c r="G61" i="52"/>
  <c r="G60" i="52"/>
  <c r="G59" i="52"/>
  <c r="G58" i="52"/>
  <c r="G57" i="52"/>
  <c r="G56" i="52"/>
  <c r="G55" i="52"/>
  <c r="G54" i="52"/>
  <c r="G53" i="52"/>
  <c r="G52" i="52"/>
  <c r="G51" i="52"/>
  <c r="G50" i="52"/>
  <c r="G49" i="52"/>
  <c r="G48" i="52"/>
  <c r="G47" i="52"/>
  <c r="G46" i="52"/>
  <c r="G45" i="52"/>
  <c r="G44" i="52"/>
  <c r="G43" i="52"/>
  <c r="G42" i="52"/>
  <c r="G41" i="52"/>
  <c r="G40" i="52"/>
  <c r="G39" i="52"/>
  <c r="G38" i="52"/>
  <c r="G37" i="52"/>
  <c r="G36" i="52"/>
  <c r="G35" i="52"/>
  <c r="G34" i="52"/>
  <c r="G33" i="52"/>
  <c r="G32" i="52"/>
  <c r="G31" i="52"/>
  <c r="G30" i="52"/>
  <c r="G29" i="52"/>
  <c r="G28" i="52"/>
  <c r="G27" i="52"/>
  <c r="G26" i="52"/>
  <c r="G25" i="52"/>
  <c r="G24" i="52"/>
  <c r="G23" i="52"/>
  <c r="G22" i="52"/>
  <c r="G21" i="52"/>
  <c r="G20" i="52"/>
  <c r="G19" i="52"/>
  <c r="G18" i="52"/>
  <c r="G17" i="52"/>
  <c r="G16" i="52"/>
  <c r="G15" i="52"/>
  <c r="G14" i="52"/>
  <c r="G243" i="52" s="1"/>
  <c r="G7" i="52" s="1"/>
  <c r="G10" i="52"/>
  <c r="G11" i="52" s="1"/>
  <c r="G6" i="52"/>
  <c r="G8" i="52" s="1"/>
  <c r="G5" i="52"/>
  <c r="H241" i="53" l="1"/>
  <c r="I241" i="53" s="1"/>
  <c r="H239" i="53"/>
  <c r="I239" i="53" s="1"/>
  <c r="H237" i="53"/>
  <c r="I237" i="53" s="1"/>
  <c r="H235" i="53"/>
  <c r="I235" i="53" s="1"/>
  <c r="H233" i="53"/>
  <c r="I233" i="53" s="1"/>
  <c r="H231" i="53"/>
  <c r="I231" i="53" s="1"/>
  <c r="H229" i="53"/>
  <c r="I229" i="53" s="1"/>
  <c r="H227" i="53"/>
  <c r="I227" i="53" s="1"/>
  <c r="H225" i="53"/>
  <c r="I225" i="53" s="1"/>
  <c r="H223" i="53"/>
  <c r="I223" i="53" s="1"/>
  <c r="H221" i="53"/>
  <c r="I221" i="53" s="1"/>
  <c r="H219" i="53"/>
  <c r="I219" i="53" s="1"/>
  <c r="H217" i="53"/>
  <c r="I217" i="53" s="1"/>
  <c r="H215" i="53"/>
  <c r="I215" i="53" s="1"/>
  <c r="H213" i="53"/>
  <c r="I213" i="53" s="1"/>
  <c r="H211" i="53"/>
  <c r="I211" i="53" s="1"/>
  <c r="H209" i="53"/>
  <c r="I209" i="53" s="1"/>
  <c r="H207" i="53"/>
  <c r="I207" i="53" s="1"/>
  <c r="H205" i="53"/>
  <c r="I205" i="53" s="1"/>
  <c r="H203" i="53"/>
  <c r="I203" i="53" s="1"/>
  <c r="H201" i="53"/>
  <c r="I201" i="53" s="1"/>
  <c r="H199" i="53"/>
  <c r="I199" i="53" s="1"/>
  <c r="H197" i="53"/>
  <c r="I197" i="53" s="1"/>
  <c r="H195" i="53"/>
  <c r="I195" i="53" s="1"/>
  <c r="H193" i="53"/>
  <c r="I193" i="53" s="1"/>
  <c r="H191" i="53"/>
  <c r="I191" i="53" s="1"/>
  <c r="H189" i="53"/>
  <c r="I189" i="53" s="1"/>
  <c r="H187" i="53"/>
  <c r="I187" i="53" s="1"/>
  <c r="H185" i="53"/>
  <c r="I185" i="53" s="1"/>
  <c r="H183" i="53"/>
  <c r="I183" i="53" s="1"/>
  <c r="H181" i="53"/>
  <c r="I181" i="53" s="1"/>
  <c r="H179" i="53"/>
  <c r="I179" i="53" s="1"/>
  <c r="H177" i="53"/>
  <c r="I177" i="53" s="1"/>
  <c r="H175" i="53"/>
  <c r="I175" i="53" s="1"/>
  <c r="H173" i="53"/>
  <c r="I173" i="53" s="1"/>
  <c r="H171" i="53"/>
  <c r="I171" i="53" s="1"/>
  <c r="H169" i="53"/>
  <c r="I169" i="53" s="1"/>
  <c r="H167" i="53"/>
  <c r="I167" i="53" s="1"/>
  <c r="H165" i="53"/>
  <c r="I165" i="53" s="1"/>
  <c r="H163" i="53"/>
  <c r="I163" i="53" s="1"/>
  <c r="H161" i="53"/>
  <c r="I161" i="53" s="1"/>
  <c r="H242" i="53"/>
  <c r="I242" i="53" s="1"/>
  <c r="H240" i="53"/>
  <c r="I240" i="53" s="1"/>
  <c r="H238" i="53"/>
  <c r="I238" i="53" s="1"/>
  <c r="H236" i="53"/>
  <c r="I236" i="53" s="1"/>
  <c r="H234" i="53"/>
  <c r="I234" i="53" s="1"/>
  <c r="H232" i="53"/>
  <c r="I232" i="53" s="1"/>
  <c r="H230" i="53"/>
  <c r="I230" i="53" s="1"/>
  <c r="H228" i="53"/>
  <c r="I228" i="53" s="1"/>
  <c r="H226" i="53"/>
  <c r="I226" i="53" s="1"/>
  <c r="H224" i="53"/>
  <c r="I224" i="53" s="1"/>
  <c r="H222" i="53"/>
  <c r="I222" i="53" s="1"/>
  <c r="H220" i="53"/>
  <c r="I220" i="53" s="1"/>
  <c r="H218" i="53"/>
  <c r="I218" i="53" s="1"/>
  <c r="H216" i="53"/>
  <c r="I216" i="53" s="1"/>
  <c r="H214" i="53"/>
  <c r="I214" i="53" s="1"/>
  <c r="H212" i="53"/>
  <c r="I212" i="53" s="1"/>
  <c r="H210" i="53"/>
  <c r="I210" i="53" s="1"/>
  <c r="H208" i="53"/>
  <c r="I208" i="53" s="1"/>
  <c r="H206" i="53"/>
  <c r="I206" i="53" s="1"/>
  <c r="H204" i="53"/>
  <c r="I204" i="53" s="1"/>
  <c r="H202" i="53"/>
  <c r="I202" i="53" s="1"/>
  <c r="H200" i="53"/>
  <c r="I200" i="53" s="1"/>
  <c r="H198" i="53"/>
  <c r="I198" i="53" s="1"/>
  <c r="H196" i="53"/>
  <c r="I196" i="53" s="1"/>
  <c r="H194" i="53"/>
  <c r="I194" i="53" s="1"/>
  <c r="H192" i="53"/>
  <c r="I192" i="53" s="1"/>
  <c r="H190" i="53"/>
  <c r="I190" i="53" s="1"/>
  <c r="H188" i="53"/>
  <c r="I188" i="53" s="1"/>
  <c r="H186" i="53"/>
  <c r="I186" i="53" s="1"/>
  <c r="H184" i="53"/>
  <c r="I184" i="53" s="1"/>
  <c r="H182" i="53"/>
  <c r="I182" i="53" s="1"/>
  <c r="H180" i="53"/>
  <c r="I180" i="53" s="1"/>
  <c r="H159" i="53"/>
  <c r="I159" i="53" s="1"/>
  <c r="H157" i="53"/>
  <c r="I157" i="53" s="1"/>
  <c r="H155" i="53"/>
  <c r="I155" i="53" s="1"/>
  <c r="H153" i="53"/>
  <c r="I153" i="53" s="1"/>
  <c r="H151" i="53"/>
  <c r="I151" i="53" s="1"/>
  <c r="H149" i="53"/>
  <c r="I149" i="53" s="1"/>
  <c r="H147" i="53"/>
  <c r="I147" i="53" s="1"/>
  <c r="H145" i="53"/>
  <c r="I145" i="53" s="1"/>
  <c r="H143" i="53"/>
  <c r="I143" i="53" s="1"/>
  <c r="H141" i="53"/>
  <c r="I141" i="53" s="1"/>
  <c r="H139" i="53"/>
  <c r="I139" i="53" s="1"/>
  <c r="H137" i="53"/>
  <c r="I137" i="53" s="1"/>
  <c r="H135" i="53"/>
  <c r="I135" i="53" s="1"/>
  <c r="H133" i="53"/>
  <c r="I133" i="53" s="1"/>
  <c r="H131" i="53"/>
  <c r="I131" i="53" s="1"/>
  <c r="H129" i="53"/>
  <c r="I129" i="53" s="1"/>
  <c r="H127" i="53"/>
  <c r="I127" i="53" s="1"/>
  <c r="H125" i="53"/>
  <c r="I125" i="53" s="1"/>
  <c r="H178" i="53"/>
  <c r="I178" i="53" s="1"/>
  <c r="H176" i="53"/>
  <c r="I176" i="53" s="1"/>
  <c r="H174" i="53"/>
  <c r="I174" i="53" s="1"/>
  <c r="H172" i="53"/>
  <c r="I172" i="53" s="1"/>
  <c r="H170" i="53"/>
  <c r="I170" i="53" s="1"/>
  <c r="H168" i="53"/>
  <c r="I168" i="53" s="1"/>
  <c r="H166" i="53"/>
  <c r="I166" i="53" s="1"/>
  <c r="H164" i="53"/>
  <c r="I164" i="53" s="1"/>
  <c r="H162" i="53"/>
  <c r="I162" i="53" s="1"/>
  <c r="H160" i="53"/>
  <c r="I160" i="53" s="1"/>
  <c r="H158" i="53"/>
  <c r="I158" i="53" s="1"/>
  <c r="H156" i="53"/>
  <c r="I156" i="53" s="1"/>
  <c r="H154" i="53"/>
  <c r="I154" i="53" s="1"/>
  <c r="H152" i="53"/>
  <c r="I152" i="53" s="1"/>
  <c r="H150" i="53"/>
  <c r="I150" i="53" s="1"/>
  <c r="H148" i="53"/>
  <c r="I148" i="53" s="1"/>
  <c r="H146" i="53"/>
  <c r="I146" i="53" s="1"/>
  <c r="H144" i="53"/>
  <c r="I144" i="53" s="1"/>
  <c r="H142" i="53"/>
  <c r="I142" i="53" s="1"/>
  <c r="H140" i="53"/>
  <c r="I140" i="53" s="1"/>
  <c r="H138" i="53"/>
  <c r="I138" i="53" s="1"/>
  <c r="H136" i="53"/>
  <c r="I136" i="53" s="1"/>
  <c r="H134" i="53"/>
  <c r="I134" i="53" s="1"/>
  <c r="H132" i="53"/>
  <c r="I132" i="53" s="1"/>
  <c r="H130" i="53"/>
  <c r="I130" i="53" s="1"/>
  <c r="H128" i="53"/>
  <c r="I128" i="53" s="1"/>
  <c r="H126" i="53"/>
  <c r="I126" i="53" s="1"/>
  <c r="H123" i="53"/>
  <c r="I123" i="53" s="1"/>
  <c r="H121" i="53"/>
  <c r="I121" i="53" s="1"/>
  <c r="H119" i="53"/>
  <c r="I119" i="53" s="1"/>
  <c r="H117" i="53"/>
  <c r="I117" i="53" s="1"/>
  <c r="H115" i="53"/>
  <c r="I115" i="53" s="1"/>
  <c r="H113" i="53"/>
  <c r="I113" i="53" s="1"/>
  <c r="H111" i="53"/>
  <c r="I111" i="53" s="1"/>
  <c r="H109" i="53"/>
  <c r="I109" i="53" s="1"/>
  <c r="H107" i="53"/>
  <c r="I107" i="53" s="1"/>
  <c r="H105" i="53"/>
  <c r="I105" i="53" s="1"/>
  <c r="H103" i="53"/>
  <c r="I103" i="53" s="1"/>
  <c r="H101" i="53"/>
  <c r="I101" i="53" s="1"/>
  <c r="H99" i="53"/>
  <c r="I99" i="53" s="1"/>
  <c r="H97" i="53"/>
  <c r="I97" i="53" s="1"/>
  <c r="H95" i="53"/>
  <c r="I95" i="53" s="1"/>
  <c r="H93" i="53"/>
  <c r="I93" i="53" s="1"/>
  <c r="H91" i="53"/>
  <c r="I91" i="53" s="1"/>
  <c r="H89" i="53"/>
  <c r="I89" i="53" s="1"/>
  <c r="H87" i="53"/>
  <c r="I87" i="53" s="1"/>
  <c r="H85" i="53"/>
  <c r="I85" i="53" s="1"/>
  <c r="H83" i="53"/>
  <c r="I83" i="53" s="1"/>
  <c r="H81" i="53"/>
  <c r="I81" i="53" s="1"/>
  <c r="H79" i="53"/>
  <c r="I79" i="53" s="1"/>
  <c r="H77" i="53"/>
  <c r="I77" i="53" s="1"/>
  <c r="H75" i="53"/>
  <c r="I75" i="53" s="1"/>
  <c r="H73" i="53"/>
  <c r="I73" i="53" s="1"/>
  <c r="H71" i="53"/>
  <c r="I71" i="53" s="1"/>
  <c r="H69" i="53"/>
  <c r="I69" i="53" s="1"/>
  <c r="H67" i="53"/>
  <c r="I67" i="53" s="1"/>
  <c r="H65" i="53"/>
  <c r="I65" i="53" s="1"/>
  <c r="H63" i="53"/>
  <c r="I63" i="53" s="1"/>
  <c r="H61" i="53"/>
  <c r="I61" i="53" s="1"/>
  <c r="H59" i="53"/>
  <c r="I59" i="53" s="1"/>
  <c r="H57" i="53"/>
  <c r="I57" i="53" s="1"/>
  <c r="H55" i="53"/>
  <c r="I55" i="53" s="1"/>
  <c r="H53" i="53"/>
  <c r="I53" i="53" s="1"/>
  <c r="H51" i="53"/>
  <c r="I51" i="53" s="1"/>
  <c r="H49" i="53"/>
  <c r="I49" i="53" s="1"/>
  <c r="H47" i="53"/>
  <c r="I47" i="53" s="1"/>
  <c r="H45" i="53"/>
  <c r="I45" i="53" s="1"/>
  <c r="H43" i="53"/>
  <c r="I43" i="53" s="1"/>
  <c r="H41" i="53"/>
  <c r="I41" i="53" s="1"/>
  <c r="H39" i="53"/>
  <c r="I39" i="53" s="1"/>
  <c r="H37" i="53"/>
  <c r="I37" i="53" s="1"/>
  <c r="H35" i="53"/>
  <c r="I35" i="53" s="1"/>
  <c r="H33" i="53"/>
  <c r="I33" i="53" s="1"/>
  <c r="H31" i="53"/>
  <c r="I31" i="53" s="1"/>
  <c r="H29" i="53"/>
  <c r="I29" i="53" s="1"/>
  <c r="H27" i="53"/>
  <c r="I27" i="53" s="1"/>
  <c r="H25" i="53"/>
  <c r="I25" i="53" s="1"/>
  <c r="H23" i="53"/>
  <c r="I23" i="53" s="1"/>
  <c r="H21" i="53"/>
  <c r="I21" i="53" s="1"/>
  <c r="H19" i="53"/>
  <c r="I19" i="53" s="1"/>
  <c r="H17" i="53"/>
  <c r="I17" i="53" s="1"/>
  <c r="H15" i="53"/>
  <c r="I15" i="53" s="1"/>
  <c r="H124" i="53"/>
  <c r="I124" i="53" s="1"/>
  <c r="H122" i="53"/>
  <c r="I122" i="53" s="1"/>
  <c r="H120" i="53"/>
  <c r="I120" i="53" s="1"/>
  <c r="H118" i="53"/>
  <c r="I118" i="53" s="1"/>
  <c r="H116" i="53"/>
  <c r="I116" i="53" s="1"/>
  <c r="H114" i="53"/>
  <c r="I114" i="53" s="1"/>
  <c r="H112" i="53"/>
  <c r="I112" i="53" s="1"/>
  <c r="H110" i="53"/>
  <c r="I110" i="53" s="1"/>
  <c r="H108" i="53"/>
  <c r="I108" i="53" s="1"/>
  <c r="H106" i="53"/>
  <c r="I106" i="53" s="1"/>
  <c r="H104" i="53"/>
  <c r="I104" i="53" s="1"/>
  <c r="H102" i="53"/>
  <c r="I102" i="53" s="1"/>
  <c r="H100" i="53"/>
  <c r="I100" i="53" s="1"/>
  <c r="H98" i="53"/>
  <c r="I98" i="53" s="1"/>
  <c r="H96" i="53"/>
  <c r="I96" i="53" s="1"/>
  <c r="H94" i="53"/>
  <c r="I94" i="53" s="1"/>
  <c r="H92" i="53"/>
  <c r="I92" i="53" s="1"/>
  <c r="H90" i="53"/>
  <c r="I90" i="53" s="1"/>
  <c r="H88" i="53"/>
  <c r="I88" i="53" s="1"/>
  <c r="H86" i="53"/>
  <c r="I86" i="53" s="1"/>
  <c r="H84" i="53"/>
  <c r="I84" i="53" s="1"/>
  <c r="H82" i="53"/>
  <c r="I82" i="53" s="1"/>
  <c r="H80" i="53"/>
  <c r="I80" i="53" s="1"/>
  <c r="H78" i="53"/>
  <c r="I78" i="53" s="1"/>
  <c r="H76" i="53"/>
  <c r="I76" i="53" s="1"/>
  <c r="H74" i="53"/>
  <c r="I74" i="53" s="1"/>
  <c r="H72" i="53"/>
  <c r="I72" i="53" s="1"/>
  <c r="H70" i="53"/>
  <c r="I70" i="53" s="1"/>
  <c r="H68" i="53"/>
  <c r="I68" i="53" s="1"/>
  <c r="H66" i="53"/>
  <c r="I66" i="53" s="1"/>
  <c r="H64" i="53"/>
  <c r="I64" i="53" s="1"/>
  <c r="H62" i="53"/>
  <c r="I62" i="53" s="1"/>
  <c r="H60" i="53"/>
  <c r="I60" i="53" s="1"/>
  <c r="H58" i="53"/>
  <c r="I58" i="53" s="1"/>
  <c r="H56" i="53"/>
  <c r="I56" i="53" s="1"/>
  <c r="H54" i="53"/>
  <c r="I54" i="53" s="1"/>
  <c r="H52" i="53"/>
  <c r="I52" i="53" s="1"/>
  <c r="H50" i="53"/>
  <c r="I50" i="53" s="1"/>
  <c r="H48" i="53"/>
  <c r="I48" i="53" s="1"/>
  <c r="H46" i="53"/>
  <c r="I46" i="53" s="1"/>
  <c r="H44" i="53"/>
  <c r="I44" i="53" s="1"/>
  <c r="H42" i="53"/>
  <c r="I42" i="53" s="1"/>
  <c r="H40" i="53"/>
  <c r="I40" i="53" s="1"/>
  <c r="H38" i="53"/>
  <c r="I38" i="53" s="1"/>
  <c r="H36" i="53"/>
  <c r="I36" i="53" s="1"/>
  <c r="H34" i="53"/>
  <c r="I34" i="53" s="1"/>
  <c r="H32" i="53"/>
  <c r="I32" i="53" s="1"/>
  <c r="H30" i="53"/>
  <c r="I30" i="53" s="1"/>
  <c r="H28" i="53"/>
  <c r="I28" i="53" s="1"/>
  <c r="H26" i="53"/>
  <c r="I26" i="53" s="1"/>
  <c r="H24" i="53"/>
  <c r="I24" i="53" s="1"/>
  <c r="H22" i="53"/>
  <c r="I22" i="53" s="1"/>
  <c r="H20" i="53"/>
  <c r="I20" i="53" s="1"/>
  <c r="H18" i="53"/>
  <c r="I18" i="53" s="1"/>
  <c r="H16" i="53"/>
  <c r="I16" i="53" s="1"/>
  <c r="H14" i="53"/>
  <c r="H241" i="52"/>
  <c r="H239" i="52"/>
  <c r="H237" i="52"/>
  <c r="H235" i="52"/>
  <c r="H233" i="52"/>
  <c r="H231" i="52"/>
  <c r="H229" i="52"/>
  <c r="H227" i="52"/>
  <c r="H225" i="52"/>
  <c r="H223" i="52"/>
  <c r="H221" i="52"/>
  <c r="H219" i="52"/>
  <c r="H217" i="52"/>
  <c r="H215" i="52"/>
  <c r="H213" i="52"/>
  <c r="H211" i="52"/>
  <c r="H209" i="52"/>
  <c r="H207" i="52"/>
  <c r="H205" i="52"/>
  <c r="H203" i="52"/>
  <c r="H201" i="52"/>
  <c r="H199" i="52"/>
  <c r="H197" i="52"/>
  <c r="H195" i="52"/>
  <c r="H193" i="52"/>
  <c r="H191" i="52"/>
  <c r="H189" i="52"/>
  <c r="H187" i="52"/>
  <c r="I187" i="52" s="1"/>
  <c r="H185" i="52"/>
  <c r="I185" i="52" s="1"/>
  <c r="H183" i="52"/>
  <c r="I183" i="52" s="1"/>
  <c r="H181" i="52"/>
  <c r="I181" i="52" s="1"/>
  <c r="H179" i="52"/>
  <c r="I179" i="52" s="1"/>
  <c r="H177" i="52"/>
  <c r="I177" i="52" s="1"/>
  <c r="H175" i="52"/>
  <c r="H173" i="52"/>
  <c r="H171" i="52"/>
  <c r="H169" i="52"/>
  <c r="H167" i="52"/>
  <c r="H165" i="52"/>
  <c r="H163" i="52"/>
  <c r="H161" i="52"/>
  <c r="H242" i="52"/>
  <c r="H240" i="52"/>
  <c r="H238" i="52"/>
  <c r="H236" i="52"/>
  <c r="H234" i="52"/>
  <c r="H232" i="52"/>
  <c r="H230" i="52"/>
  <c r="H228" i="52"/>
  <c r="H226" i="52"/>
  <c r="H224" i="52"/>
  <c r="H222" i="52"/>
  <c r="H220" i="52"/>
  <c r="H218" i="52"/>
  <c r="H216" i="52"/>
  <c r="H214" i="52"/>
  <c r="H212" i="52"/>
  <c r="H210" i="52"/>
  <c r="H208" i="52"/>
  <c r="H206" i="52"/>
  <c r="H204" i="52"/>
  <c r="H202" i="52"/>
  <c r="H200" i="52"/>
  <c r="H198" i="52"/>
  <c r="H196" i="52"/>
  <c r="H194" i="52"/>
  <c r="H192" i="52"/>
  <c r="H190" i="52"/>
  <c r="H159" i="52"/>
  <c r="H157" i="52"/>
  <c r="H155" i="52"/>
  <c r="H153" i="52"/>
  <c r="H151" i="52"/>
  <c r="H149" i="52"/>
  <c r="H147" i="52"/>
  <c r="H145" i="52"/>
  <c r="H143" i="52"/>
  <c r="H141" i="52"/>
  <c r="H139" i="52"/>
  <c r="H137" i="52"/>
  <c r="H135" i="52"/>
  <c r="H133" i="52"/>
  <c r="H188" i="52"/>
  <c r="H186" i="52"/>
  <c r="H184" i="52"/>
  <c r="H182" i="52"/>
  <c r="H180" i="52"/>
  <c r="H178" i="52"/>
  <c r="H176" i="52"/>
  <c r="H174" i="52"/>
  <c r="H172" i="52"/>
  <c r="H170" i="52"/>
  <c r="H168" i="52"/>
  <c r="H166" i="52"/>
  <c r="H164" i="52"/>
  <c r="H162" i="52"/>
  <c r="H160" i="52"/>
  <c r="H158" i="52"/>
  <c r="H156" i="52"/>
  <c r="H154" i="52"/>
  <c r="H152" i="52"/>
  <c r="H150" i="52"/>
  <c r="H148" i="52"/>
  <c r="H146" i="52"/>
  <c r="H144" i="52"/>
  <c r="H142" i="52"/>
  <c r="H140" i="52"/>
  <c r="H138" i="52"/>
  <c r="H136" i="52"/>
  <c r="H134" i="52"/>
  <c r="H132" i="52"/>
  <c r="H131" i="52"/>
  <c r="H129" i="52"/>
  <c r="H127" i="52"/>
  <c r="H125" i="52"/>
  <c r="H123" i="52"/>
  <c r="H121" i="52"/>
  <c r="H119" i="52"/>
  <c r="H117" i="52"/>
  <c r="H115" i="52"/>
  <c r="H113" i="52"/>
  <c r="H111" i="52"/>
  <c r="H109" i="52"/>
  <c r="H107" i="52"/>
  <c r="H105" i="52"/>
  <c r="H103" i="52"/>
  <c r="H101" i="52"/>
  <c r="H99" i="52"/>
  <c r="H97" i="52"/>
  <c r="H95" i="52"/>
  <c r="H93" i="52"/>
  <c r="H91" i="52"/>
  <c r="H89" i="52"/>
  <c r="H87" i="52"/>
  <c r="H85" i="52"/>
  <c r="H83" i="52"/>
  <c r="H81" i="52"/>
  <c r="H79" i="52"/>
  <c r="H77" i="52"/>
  <c r="H75" i="52"/>
  <c r="H73" i="52"/>
  <c r="H71" i="52"/>
  <c r="H69" i="52"/>
  <c r="H67" i="52"/>
  <c r="H65" i="52"/>
  <c r="H63" i="52"/>
  <c r="H61" i="52"/>
  <c r="H59" i="52"/>
  <c r="H57" i="52"/>
  <c r="H55" i="52"/>
  <c r="H53" i="52"/>
  <c r="H51" i="52"/>
  <c r="H49" i="52"/>
  <c r="H47" i="52"/>
  <c r="H45" i="52"/>
  <c r="H43" i="52"/>
  <c r="H41" i="52"/>
  <c r="H39" i="52"/>
  <c r="H37" i="52"/>
  <c r="H35" i="52"/>
  <c r="H33" i="52"/>
  <c r="H31" i="52"/>
  <c r="H29" i="52"/>
  <c r="H27" i="52"/>
  <c r="H25" i="52"/>
  <c r="H23" i="52"/>
  <c r="H21" i="52"/>
  <c r="H19" i="52"/>
  <c r="H17" i="52"/>
  <c r="H15" i="52"/>
  <c r="H130" i="52"/>
  <c r="H128" i="52"/>
  <c r="H126" i="52"/>
  <c r="H124" i="52"/>
  <c r="H122" i="52"/>
  <c r="H120" i="52"/>
  <c r="H118" i="52"/>
  <c r="H116" i="52"/>
  <c r="H114" i="52"/>
  <c r="H112" i="52"/>
  <c r="H110" i="52"/>
  <c r="H108" i="52"/>
  <c r="H106" i="52"/>
  <c r="H104" i="52"/>
  <c r="H102" i="52"/>
  <c r="H100" i="52"/>
  <c r="H98" i="52"/>
  <c r="H96" i="52"/>
  <c r="H94" i="52"/>
  <c r="H92" i="52"/>
  <c r="H90" i="52"/>
  <c r="H88" i="52"/>
  <c r="H86" i="52"/>
  <c r="H84" i="52"/>
  <c r="H82" i="52"/>
  <c r="H80" i="52"/>
  <c r="H78" i="52"/>
  <c r="H76" i="52"/>
  <c r="H74" i="52"/>
  <c r="H72" i="52"/>
  <c r="H70" i="52"/>
  <c r="H68" i="52"/>
  <c r="H66" i="52"/>
  <c r="H64" i="52"/>
  <c r="H62" i="52"/>
  <c r="H60" i="52"/>
  <c r="H58" i="52"/>
  <c r="H56" i="52"/>
  <c r="H54" i="52"/>
  <c r="H52" i="52"/>
  <c r="H50" i="52"/>
  <c r="H48" i="52"/>
  <c r="H46" i="52"/>
  <c r="H44" i="52"/>
  <c r="H42" i="52"/>
  <c r="H40" i="52"/>
  <c r="H38" i="52"/>
  <c r="H36" i="52"/>
  <c r="H34" i="52"/>
  <c r="H32" i="52"/>
  <c r="H30" i="52"/>
  <c r="H28" i="52"/>
  <c r="H26" i="52"/>
  <c r="H24" i="52"/>
  <c r="H22" i="52"/>
  <c r="H20" i="52"/>
  <c r="H18" i="52"/>
  <c r="H16" i="52"/>
  <c r="H14" i="52"/>
  <c r="H243" i="52" s="1"/>
  <c r="I16" i="52"/>
  <c r="I18" i="52"/>
  <c r="I20" i="52"/>
  <c r="I22" i="52"/>
  <c r="I24" i="52"/>
  <c r="I26" i="52"/>
  <c r="I28" i="52"/>
  <c r="I30" i="52"/>
  <c r="I32" i="52"/>
  <c r="I34" i="52"/>
  <c r="I36" i="52"/>
  <c r="I38" i="52"/>
  <c r="I40" i="52"/>
  <c r="I42" i="52"/>
  <c r="I44" i="52"/>
  <c r="I46" i="52"/>
  <c r="I48" i="52"/>
  <c r="I50" i="52"/>
  <c r="I52" i="52"/>
  <c r="I54" i="52"/>
  <c r="I56" i="52"/>
  <c r="I58" i="52"/>
  <c r="I60" i="52"/>
  <c r="I62" i="52"/>
  <c r="I64" i="52"/>
  <c r="I66" i="52"/>
  <c r="I68" i="52"/>
  <c r="I70" i="52"/>
  <c r="I72" i="52"/>
  <c r="I74" i="52"/>
  <c r="I76" i="52"/>
  <c r="I78" i="52"/>
  <c r="I80" i="52"/>
  <c r="I82" i="52"/>
  <c r="I84" i="52"/>
  <c r="I86" i="52"/>
  <c r="I88" i="52"/>
  <c r="I90" i="52"/>
  <c r="I92" i="52"/>
  <c r="I94" i="52"/>
  <c r="I96" i="52"/>
  <c r="I98" i="52"/>
  <c r="I100" i="52"/>
  <c r="I102" i="52"/>
  <c r="I104" i="52"/>
  <c r="I106" i="52"/>
  <c r="I108" i="52"/>
  <c r="I110" i="52"/>
  <c r="I112" i="52"/>
  <c r="I114" i="52"/>
  <c r="I116" i="52"/>
  <c r="I118" i="52"/>
  <c r="I120" i="52"/>
  <c r="I122" i="52"/>
  <c r="I124" i="52"/>
  <c r="I126" i="52"/>
  <c r="I128" i="52"/>
  <c r="I130" i="52"/>
  <c r="I15" i="52"/>
  <c r="I17" i="52"/>
  <c r="I19" i="52"/>
  <c r="I21" i="52"/>
  <c r="I23" i="52"/>
  <c r="I25" i="52"/>
  <c r="I27" i="52"/>
  <c r="I29" i="52"/>
  <c r="I31" i="52"/>
  <c r="I33" i="52"/>
  <c r="I35" i="52"/>
  <c r="I37" i="52"/>
  <c r="I39" i="52"/>
  <c r="I41" i="52"/>
  <c r="I43" i="52"/>
  <c r="I45" i="52"/>
  <c r="I47" i="52"/>
  <c r="I49" i="52"/>
  <c r="I51" i="52"/>
  <c r="I53" i="52"/>
  <c r="I55" i="52"/>
  <c r="I57" i="52"/>
  <c r="I59" i="52"/>
  <c r="I61" i="52"/>
  <c r="I63" i="52"/>
  <c r="I65" i="52"/>
  <c r="I67" i="52"/>
  <c r="I69" i="52"/>
  <c r="I71" i="52"/>
  <c r="I73" i="52"/>
  <c r="I75" i="52"/>
  <c r="I77" i="52"/>
  <c r="I79" i="52"/>
  <c r="I81" i="52"/>
  <c r="I83" i="52"/>
  <c r="I85" i="52"/>
  <c r="I87" i="52"/>
  <c r="I89" i="52"/>
  <c r="I91" i="52"/>
  <c r="I93" i="52"/>
  <c r="I95" i="52"/>
  <c r="I97" i="52"/>
  <c r="I99" i="52"/>
  <c r="I101" i="52"/>
  <c r="I103" i="52"/>
  <c r="I105" i="52"/>
  <c r="I107" i="52"/>
  <c r="I109" i="52"/>
  <c r="I111" i="52"/>
  <c r="I113" i="52"/>
  <c r="I115" i="52"/>
  <c r="I117" i="52"/>
  <c r="I119" i="52"/>
  <c r="I121" i="52"/>
  <c r="I123" i="52"/>
  <c r="I125" i="52"/>
  <c r="I127" i="52"/>
  <c r="I129" i="52"/>
  <c r="I131" i="52"/>
  <c r="I132" i="52"/>
  <c r="I134" i="52"/>
  <c r="I136" i="52"/>
  <c r="I138" i="52"/>
  <c r="I140" i="52"/>
  <c r="I142" i="52"/>
  <c r="I144" i="52"/>
  <c r="I146" i="52"/>
  <c r="I148" i="52"/>
  <c r="I150" i="52"/>
  <c r="I152" i="52"/>
  <c r="I154" i="52"/>
  <c r="I156" i="52"/>
  <c r="I158" i="52"/>
  <c r="I14" i="52"/>
  <c r="I133" i="52"/>
  <c r="I135" i="52"/>
  <c r="I137" i="52"/>
  <c r="I139" i="52"/>
  <c r="I141" i="52"/>
  <c r="I143" i="52"/>
  <c r="I145" i="52"/>
  <c r="I147" i="52"/>
  <c r="I149" i="52"/>
  <c r="I151" i="52"/>
  <c r="I153" i="52"/>
  <c r="I155" i="52"/>
  <c r="I157" i="52"/>
  <c r="I159" i="52"/>
  <c r="I161" i="52"/>
  <c r="I163" i="52"/>
  <c r="I165" i="52"/>
  <c r="I167" i="52"/>
  <c r="I169" i="52"/>
  <c r="I171" i="52"/>
  <c r="I173" i="52"/>
  <c r="I175" i="52"/>
  <c r="I190" i="52"/>
  <c r="I192" i="52"/>
  <c r="I194" i="52"/>
  <c r="I196" i="52"/>
  <c r="I198" i="52"/>
  <c r="I200" i="52"/>
  <c r="I202" i="52"/>
  <c r="I204" i="52"/>
  <c r="I206" i="52"/>
  <c r="I208" i="52"/>
  <c r="I210" i="52"/>
  <c r="I212" i="52"/>
  <c r="I214" i="52"/>
  <c r="I216" i="52"/>
  <c r="I218" i="52"/>
  <c r="I220" i="52"/>
  <c r="I222" i="52"/>
  <c r="I224" i="52"/>
  <c r="I226" i="52"/>
  <c r="I228" i="52"/>
  <c r="I230" i="52"/>
  <c r="I232" i="52"/>
  <c r="I234" i="52"/>
  <c r="I236" i="52"/>
  <c r="I238" i="52"/>
  <c r="I240" i="52"/>
  <c r="I242" i="52"/>
  <c r="I160" i="52"/>
  <c r="I162" i="52"/>
  <c r="I164" i="52"/>
  <c r="I166" i="52"/>
  <c r="I168" i="52"/>
  <c r="I170" i="52"/>
  <c r="I172" i="52"/>
  <c r="I174" i="52"/>
  <c r="I176" i="52"/>
  <c r="I178" i="52"/>
  <c r="I180" i="52"/>
  <c r="I182" i="52"/>
  <c r="I184" i="52"/>
  <c r="I186" i="52"/>
  <c r="I188" i="52"/>
  <c r="I189" i="52"/>
  <c r="I191" i="52"/>
  <c r="I193" i="52"/>
  <c r="I195" i="52"/>
  <c r="I197" i="52"/>
  <c r="I199" i="52"/>
  <c r="I201" i="52"/>
  <c r="I203" i="52"/>
  <c r="I205" i="52"/>
  <c r="I207" i="52"/>
  <c r="I209" i="52"/>
  <c r="I211" i="52"/>
  <c r="I213" i="52"/>
  <c r="I215" i="52"/>
  <c r="I217" i="52"/>
  <c r="I219" i="52"/>
  <c r="I221" i="52"/>
  <c r="I223" i="52"/>
  <c r="I225" i="52"/>
  <c r="I227" i="52"/>
  <c r="I229" i="52"/>
  <c r="I231" i="52"/>
  <c r="I233" i="52"/>
  <c r="I235" i="52"/>
  <c r="I237" i="52"/>
  <c r="I239" i="52"/>
  <c r="I241" i="52"/>
  <c r="C243" i="51"/>
  <c r="G242" i="51"/>
  <c r="G241" i="51"/>
  <c r="G240" i="51"/>
  <c r="G239" i="51"/>
  <c r="G238" i="51"/>
  <c r="G237" i="51"/>
  <c r="G236" i="51"/>
  <c r="G235" i="51"/>
  <c r="G234" i="51"/>
  <c r="G233" i="51"/>
  <c r="G232" i="51"/>
  <c r="G231" i="51"/>
  <c r="G230" i="51"/>
  <c r="G229" i="51"/>
  <c r="G228" i="51"/>
  <c r="G227" i="51"/>
  <c r="G226" i="51"/>
  <c r="G225" i="51"/>
  <c r="G224" i="51"/>
  <c r="G223" i="51"/>
  <c r="G222" i="51"/>
  <c r="G221" i="51"/>
  <c r="G220" i="51"/>
  <c r="G219" i="51"/>
  <c r="G218" i="51"/>
  <c r="G217" i="51"/>
  <c r="G216" i="51"/>
  <c r="G215" i="51"/>
  <c r="G214" i="51"/>
  <c r="G213" i="51"/>
  <c r="G212" i="51"/>
  <c r="G211" i="51"/>
  <c r="G210" i="51"/>
  <c r="G209" i="51"/>
  <c r="G208" i="51"/>
  <c r="G207" i="51"/>
  <c r="G206" i="51"/>
  <c r="G205" i="51"/>
  <c r="G204" i="51"/>
  <c r="G203" i="51"/>
  <c r="G202" i="51"/>
  <c r="G201" i="51"/>
  <c r="G200" i="51"/>
  <c r="G199" i="51"/>
  <c r="G198" i="51"/>
  <c r="G197" i="51"/>
  <c r="G196" i="51"/>
  <c r="G195" i="51"/>
  <c r="G194" i="51"/>
  <c r="G193" i="51"/>
  <c r="G192" i="51"/>
  <c r="G191" i="51"/>
  <c r="G190" i="51"/>
  <c r="G189" i="51"/>
  <c r="G188" i="51"/>
  <c r="G187" i="51"/>
  <c r="G186" i="51"/>
  <c r="G185" i="51"/>
  <c r="G184" i="51"/>
  <c r="G183" i="51"/>
  <c r="G182" i="51"/>
  <c r="G181" i="51"/>
  <c r="G180" i="51"/>
  <c r="G179" i="51"/>
  <c r="G178" i="51"/>
  <c r="G177" i="51"/>
  <c r="G176" i="51"/>
  <c r="G175" i="51"/>
  <c r="G174" i="51"/>
  <c r="G173" i="51"/>
  <c r="G172" i="51"/>
  <c r="G171" i="51"/>
  <c r="G170" i="51"/>
  <c r="G169" i="51"/>
  <c r="G168" i="51"/>
  <c r="G167" i="51"/>
  <c r="G166" i="51"/>
  <c r="G165" i="51"/>
  <c r="G164" i="51"/>
  <c r="G163" i="51"/>
  <c r="G162" i="51"/>
  <c r="G161" i="51"/>
  <c r="G160" i="51"/>
  <c r="G159" i="51"/>
  <c r="G158" i="51"/>
  <c r="G157" i="51"/>
  <c r="G156" i="51"/>
  <c r="G155" i="51"/>
  <c r="G154" i="51"/>
  <c r="G153" i="51"/>
  <c r="G152" i="51"/>
  <c r="G151" i="51"/>
  <c r="G150" i="51"/>
  <c r="G149" i="51"/>
  <c r="G148" i="51"/>
  <c r="G147" i="51"/>
  <c r="G146" i="51"/>
  <c r="G145" i="51"/>
  <c r="G144" i="51"/>
  <c r="G143" i="51"/>
  <c r="G142" i="51"/>
  <c r="G141" i="51"/>
  <c r="G140" i="51"/>
  <c r="G139" i="51"/>
  <c r="G138" i="51"/>
  <c r="G137" i="51"/>
  <c r="G136" i="51"/>
  <c r="G135" i="51"/>
  <c r="G134" i="51"/>
  <c r="G133" i="51"/>
  <c r="G132" i="51"/>
  <c r="G131" i="51"/>
  <c r="G130" i="51"/>
  <c r="G129" i="51"/>
  <c r="G128" i="51"/>
  <c r="G127" i="51"/>
  <c r="G126" i="51"/>
  <c r="G125" i="51"/>
  <c r="G124" i="51"/>
  <c r="G123" i="51"/>
  <c r="G122" i="51"/>
  <c r="G121" i="51"/>
  <c r="G120" i="51"/>
  <c r="G119" i="51"/>
  <c r="G118" i="51"/>
  <c r="G117" i="51"/>
  <c r="G116" i="51"/>
  <c r="G115" i="51"/>
  <c r="G114" i="51"/>
  <c r="G113" i="51"/>
  <c r="G112" i="51"/>
  <c r="G111" i="51"/>
  <c r="G110" i="51"/>
  <c r="G109" i="51"/>
  <c r="G108" i="51"/>
  <c r="G107" i="51"/>
  <c r="G106" i="51"/>
  <c r="G105" i="51"/>
  <c r="G104" i="51"/>
  <c r="G103" i="51"/>
  <c r="G102" i="51"/>
  <c r="G101" i="51"/>
  <c r="G100" i="51"/>
  <c r="G99" i="51"/>
  <c r="G98" i="51"/>
  <c r="G97" i="51"/>
  <c r="G96" i="51"/>
  <c r="G95" i="51"/>
  <c r="G94" i="51"/>
  <c r="G93" i="51"/>
  <c r="G92" i="51"/>
  <c r="G91" i="51"/>
  <c r="G90" i="51"/>
  <c r="G89" i="51"/>
  <c r="G88" i="51"/>
  <c r="G87" i="51"/>
  <c r="G86" i="51"/>
  <c r="G85" i="51"/>
  <c r="G84" i="51"/>
  <c r="G83" i="51"/>
  <c r="G82" i="51"/>
  <c r="G81" i="51"/>
  <c r="G80" i="51"/>
  <c r="G79" i="51"/>
  <c r="G78" i="51"/>
  <c r="G77" i="51"/>
  <c r="G76" i="51"/>
  <c r="G75" i="51"/>
  <c r="G74" i="51"/>
  <c r="G73" i="51"/>
  <c r="G72" i="51"/>
  <c r="G71" i="51"/>
  <c r="G70" i="51"/>
  <c r="G69" i="51"/>
  <c r="G68" i="51"/>
  <c r="G67" i="51"/>
  <c r="G66" i="51"/>
  <c r="G65" i="51"/>
  <c r="G64" i="51"/>
  <c r="G63" i="51"/>
  <c r="G62" i="51"/>
  <c r="G61" i="51"/>
  <c r="G60" i="51"/>
  <c r="G59" i="51"/>
  <c r="G58" i="51"/>
  <c r="G57" i="51"/>
  <c r="G56" i="51"/>
  <c r="G55" i="51"/>
  <c r="G54" i="51"/>
  <c r="G53" i="51"/>
  <c r="G52" i="51"/>
  <c r="G51" i="51"/>
  <c r="G50" i="51"/>
  <c r="G49" i="51"/>
  <c r="G48" i="51"/>
  <c r="G47" i="51"/>
  <c r="G46" i="51"/>
  <c r="G45" i="51"/>
  <c r="G44" i="51"/>
  <c r="G43" i="51"/>
  <c r="G42" i="51"/>
  <c r="G41" i="51"/>
  <c r="G40" i="51"/>
  <c r="G39" i="51"/>
  <c r="G38" i="51"/>
  <c r="G37" i="51"/>
  <c r="G36" i="51"/>
  <c r="G35" i="51"/>
  <c r="G34" i="51"/>
  <c r="G33" i="51"/>
  <c r="G32" i="51"/>
  <c r="G31" i="51"/>
  <c r="G30" i="51"/>
  <c r="G29" i="51"/>
  <c r="G28" i="51"/>
  <c r="G27" i="51"/>
  <c r="G26" i="51"/>
  <c r="G25" i="51"/>
  <c r="G24" i="51"/>
  <c r="G23" i="51"/>
  <c r="G22" i="51"/>
  <c r="G21" i="51"/>
  <c r="G20" i="51"/>
  <c r="G19" i="51"/>
  <c r="G18" i="51"/>
  <c r="G17" i="51"/>
  <c r="G16" i="51"/>
  <c r="G15" i="51"/>
  <c r="G14" i="51"/>
  <c r="G243" i="51" s="1"/>
  <c r="G7" i="51" s="1"/>
  <c r="G10" i="51"/>
  <c r="G11" i="51" s="1"/>
  <c r="G6" i="51"/>
  <c r="G5" i="51"/>
  <c r="H243" i="53" l="1"/>
  <c r="I14" i="53"/>
  <c r="I243" i="53" s="1"/>
  <c r="I243" i="52"/>
  <c r="G8" i="51"/>
  <c r="H241" i="51" l="1"/>
  <c r="I241" i="51" s="1"/>
  <c r="H239" i="51"/>
  <c r="I239" i="51" s="1"/>
  <c r="H237" i="51"/>
  <c r="I237" i="51" s="1"/>
  <c r="H235" i="51"/>
  <c r="I235" i="51" s="1"/>
  <c r="H233" i="51"/>
  <c r="I233" i="51" s="1"/>
  <c r="H231" i="51"/>
  <c r="I231" i="51" s="1"/>
  <c r="H229" i="51"/>
  <c r="I229" i="51" s="1"/>
  <c r="H227" i="51"/>
  <c r="I227" i="51" s="1"/>
  <c r="H225" i="51"/>
  <c r="I225" i="51" s="1"/>
  <c r="H223" i="51"/>
  <c r="I223" i="51" s="1"/>
  <c r="H221" i="51"/>
  <c r="I221" i="51" s="1"/>
  <c r="H219" i="51"/>
  <c r="I219" i="51" s="1"/>
  <c r="H217" i="51"/>
  <c r="I217" i="51" s="1"/>
  <c r="H215" i="51"/>
  <c r="I215" i="51" s="1"/>
  <c r="H213" i="51"/>
  <c r="I213" i="51" s="1"/>
  <c r="H211" i="51"/>
  <c r="I211" i="51" s="1"/>
  <c r="H209" i="51"/>
  <c r="I209" i="51" s="1"/>
  <c r="H207" i="51"/>
  <c r="I207" i="51" s="1"/>
  <c r="H205" i="51"/>
  <c r="I205" i="51" s="1"/>
  <c r="H203" i="51"/>
  <c r="I203" i="51" s="1"/>
  <c r="H201" i="51"/>
  <c r="I201" i="51" s="1"/>
  <c r="H199" i="51"/>
  <c r="I199" i="51" s="1"/>
  <c r="H197" i="51"/>
  <c r="I197" i="51" s="1"/>
  <c r="H195" i="51"/>
  <c r="I195" i="51" s="1"/>
  <c r="H193" i="51"/>
  <c r="I193" i="51" s="1"/>
  <c r="H191" i="51"/>
  <c r="I191" i="51" s="1"/>
  <c r="H189" i="51"/>
  <c r="I189" i="51" s="1"/>
  <c r="H187" i="51"/>
  <c r="I187" i="51" s="1"/>
  <c r="H185" i="51"/>
  <c r="I185" i="51" s="1"/>
  <c r="H183" i="51"/>
  <c r="I183" i="51" s="1"/>
  <c r="H181" i="51"/>
  <c r="I181" i="51" s="1"/>
  <c r="H179" i="51"/>
  <c r="I179" i="51" s="1"/>
  <c r="H177" i="51"/>
  <c r="I177" i="51" s="1"/>
  <c r="H175" i="51"/>
  <c r="I175" i="51" s="1"/>
  <c r="H173" i="51"/>
  <c r="I173" i="51" s="1"/>
  <c r="H171" i="51"/>
  <c r="I171" i="51" s="1"/>
  <c r="H169" i="51"/>
  <c r="I169" i="51" s="1"/>
  <c r="H167" i="51"/>
  <c r="I167" i="51" s="1"/>
  <c r="H165" i="51"/>
  <c r="I165" i="51" s="1"/>
  <c r="H163" i="51"/>
  <c r="I163" i="51" s="1"/>
  <c r="H161" i="51"/>
  <c r="I161" i="51" s="1"/>
  <c r="H242" i="51"/>
  <c r="I242" i="51" s="1"/>
  <c r="H240" i="51"/>
  <c r="I240" i="51" s="1"/>
  <c r="H238" i="51"/>
  <c r="I238" i="51" s="1"/>
  <c r="H236" i="51"/>
  <c r="I236" i="51" s="1"/>
  <c r="H234" i="51"/>
  <c r="I234" i="51" s="1"/>
  <c r="H232" i="51"/>
  <c r="I232" i="51" s="1"/>
  <c r="H230" i="51"/>
  <c r="I230" i="51" s="1"/>
  <c r="H228" i="51"/>
  <c r="I228" i="51" s="1"/>
  <c r="H226" i="51"/>
  <c r="I226" i="51" s="1"/>
  <c r="H224" i="51"/>
  <c r="I224" i="51" s="1"/>
  <c r="H222" i="51"/>
  <c r="I222" i="51" s="1"/>
  <c r="H220" i="51"/>
  <c r="I220" i="51" s="1"/>
  <c r="H218" i="51"/>
  <c r="I218" i="51" s="1"/>
  <c r="H216" i="51"/>
  <c r="I216" i="51" s="1"/>
  <c r="H214" i="51"/>
  <c r="I214" i="51" s="1"/>
  <c r="H212" i="51"/>
  <c r="I212" i="51" s="1"/>
  <c r="H210" i="51"/>
  <c r="I210" i="51" s="1"/>
  <c r="H208" i="51"/>
  <c r="I208" i="51" s="1"/>
  <c r="H206" i="51"/>
  <c r="I206" i="51" s="1"/>
  <c r="H204" i="51"/>
  <c r="I204" i="51" s="1"/>
  <c r="H202" i="51"/>
  <c r="I202" i="51" s="1"/>
  <c r="H200" i="51"/>
  <c r="I200" i="51" s="1"/>
  <c r="H198" i="51"/>
  <c r="I198" i="51" s="1"/>
  <c r="H196" i="51"/>
  <c r="I196" i="51" s="1"/>
  <c r="H194" i="51"/>
  <c r="I194" i="51" s="1"/>
  <c r="H192" i="51"/>
  <c r="I192" i="51" s="1"/>
  <c r="H190" i="51"/>
  <c r="I190" i="51" s="1"/>
  <c r="H188" i="51"/>
  <c r="I188" i="51" s="1"/>
  <c r="H186" i="51"/>
  <c r="I186" i="51" s="1"/>
  <c r="H184" i="51"/>
  <c r="I184" i="51" s="1"/>
  <c r="H182" i="51"/>
  <c r="I182" i="51" s="1"/>
  <c r="H159" i="51"/>
  <c r="I159" i="51" s="1"/>
  <c r="H157" i="51"/>
  <c r="I157" i="51" s="1"/>
  <c r="H155" i="51"/>
  <c r="I155" i="51" s="1"/>
  <c r="H153" i="51"/>
  <c r="I153" i="51" s="1"/>
  <c r="H151" i="51"/>
  <c r="I151" i="51" s="1"/>
  <c r="H149" i="51"/>
  <c r="I149" i="51" s="1"/>
  <c r="H147" i="51"/>
  <c r="I147" i="51" s="1"/>
  <c r="H145" i="51"/>
  <c r="I145" i="51" s="1"/>
  <c r="H143" i="51"/>
  <c r="I143" i="51" s="1"/>
  <c r="H141" i="51"/>
  <c r="I141" i="51" s="1"/>
  <c r="H139" i="51"/>
  <c r="I139" i="51" s="1"/>
  <c r="H137" i="51"/>
  <c r="I137" i="51" s="1"/>
  <c r="H135" i="51"/>
  <c r="I135" i="51" s="1"/>
  <c r="H133" i="51"/>
  <c r="I133" i="51" s="1"/>
  <c r="H131" i="51"/>
  <c r="I131" i="51" s="1"/>
  <c r="H180" i="51"/>
  <c r="I180" i="51" s="1"/>
  <c r="H178" i="51"/>
  <c r="I178" i="51" s="1"/>
  <c r="H176" i="51"/>
  <c r="I176" i="51" s="1"/>
  <c r="H174" i="51"/>
  <c r="I174" i="51" s="1"/>
  <c r="H172" i="51"/>
  <c r="I172" i="51" s="1"/>
  <c r="H170" i="51"/>
  <c r="I170" i="51" s="1"/>
  <c r="H168" i="51"/>
  <c r="I168" i="51" s="1"/>
  <c r="H166" i="51"/>
  <c r="I166" i="51" s="1"/>
  <c r="H164" i="51"/>
  <c r="I164" i="51" s="1"/>
  <c r="H162" i="51"/>
  <c r="I162" i="51" s="1"/>
  <c r="H160" i="51"/>
  <c r="I160" i="51" s="1"/>
  <c r="H158" i="51"/>
  <c r="I158" i="51" s="1"/>
  <c r="H156" i="51"/>
  <c r="I156" i="51" s="1"/>
  <c r="H154" i="51"/>
  <c r="I154" i="51" s="1"/>
  <c r="H152" i="51"/>
  <c r="I152" i="51" s="1"/>
  <c r="H150" i="51"/>
  <c r="I150" i="51" s="1"/>
  <c r="H148" i="51"/>
  <c r="I148" i="51" s="1"/>
  <c r="H146" i="51"/>
  <c r="I146" i="51" s="1"/>
  <c r="H144" i="51"/>
  <c r="I144" i="51" s="1"/>
  <c r="H142" i="51"/>
  <c r="I142" i="51" s="1"/>
  <c r="H140" i="51"/>
  <c r="I140" i="51" s="1"/>
  <c r="H138" i="51"/>
  <c r="I138" i="51" s="1"/>
  <c r="H136" i="51"/>
  <c r="I136" i="51" s="1"/>
  <c r="H134" i="51"/>
  <c r="I134" i="51" s="1"/>
  <c r="H132" i="51"/>
  <c r="I132" i="51" s="1"/>
  <c r="H130" i="51"/>
  <c r="I130" i="51" s="1"/>
  <c r="H128" i="51"/>
  <c r="I128" i="51" s="1"/>
  <c r="H129" i="51"/>
  <c r="I129" i="51" s="1"/>
  <c r="H127" i="51"/>
  <c r="I127" i="51" s="1"/>
  <c r="H125" i="51"/>
  <c r="I125" i="51" s="1"/>
  <c r="H123" i="51"/>
  <c r="I123" i="51" s="1"/>
  <c r="H121" i="51"/>
  <c r="I121" i="51" s="1"/>
  <c r="H119" i="51"/>
  <c r="I119" i="51" s="1"/>
  <c r="H117" i="51"/>
  <c r="I117" i="51" s="1"/>
  <c r="H115" i="51"/>
  <c r="I115" i="51" s="1"/>
  <c r="H113" i="51"/>
  <c r="I113" i="51" s="1"/>
  <c r="H111" i="51"/>
  <c r="I111" i="51" s="1"/>
  <c r="H109" i="51"/>
  <c r="I109" i="51" s="1"/>
  <c r="H107" i="51"/>
  <c r="I107" i="51" s="1"/>
  <c r="H105" i="51"/>
  <c r="I105" i="51" s="1"/>
  <c r="H103" i="51"/>
  <c r="I103" i="51" s="1"/>
  <c r="H101" i="51"/>
  <c r="I101" i="51" s="1"/>
  <c r="H99" i="51"/>
  <c r="I99" i="51" s="1"/>
  <c r="H97" i="51"/>
  <c r="I97" i="51" s="1"/>
  <c r="H95" i="51"/>
  <c r="I95" i="51" s="1"/>
  <c r="H93" i="51"/>
  <c r="I93" i="51" s="1"/>
  <c r="H91" i="51"/>
  <c r="I91" i="51" s="1"/>
  <c r="H89" i="51"/>
  <c r="I89" i="51" s="1"/>
  <c r="H87" i="51"/>
  <c r="I87" i="51" s="1"/>
  <c r="H85" i="51"/>
  <c r="I85" i="51" s="1"/>
  <c r="H83" i="51"/>
  <c r="I83" i="51" s="1"/>
  <c r="H81" i="51"/>
  <c r="I81" i="51" s="1"/>
  <c r="H79" i="51"/>
  <c r="I79" i="51" s="1"/>
  <c r="H77" i="51"/>
  <c r="I77" i="51" s="1"/>
  <c r="H75" i="51"/>
  <c r="I75" i="51" s="1"/>
  <c r="H73" i="51"/>
  <c r="I73" i="51" s="1"/>
  <c r="H71" i="51"/>
  <c r="I71" i="51" s="1"/>
  <c r="H69" i="51"/>
  <c r="I69" i="51" s="1"/>
  <c r="H67" i="51"/>
  <c r="I67" i="51" s="1"/>
  <c r="H65" i="51"/>
  <c r="I65" i="51" s="1"/>
  <c r="H63" i="51"/>
  <c r="I63" i="51" s="1"/>
  <c r="H61" i="51"/>
  <c r="I61" i="51" s="1"/>
  <c r="H59" i="51"/>
  <c r="I59" i="51" s="1"/>
  <c r="H57" i="51"/>
  <c r="I57" i="51" s="1"/>
  <c r="H55" i="51"/>
  <c r="I55" i="51" s="1"/>
  <c r="H53" i="51"/>
  <c r="I53" i="51" s="1"/>
  <c r="H51" i="51"/>
  <c r="I51" i="51" s="1"/>
  <c r="H49" i="51"/>
  <c r="I49" i="51" s="1"/>
  <c r="H47" i="51"/>
  <c r="I47" i="51" s="1"/>
  <c r="H45" i="51"/>
  <c r="I45" i="51" s="1"/>
  <c r="H43" i="51"/>
  <c r="I43" i="51" s="1"/>
  <c r="H41" i="51"/>
  <c r="I41" i="51" s="1"/>
  <c r="H39" i="51"/>
  <c r="I39" i="51" s="1"/>
  <c r="H37" i="51"/>
  <c r="I37" i="51" s="1"/>
  <c r="H35" i="51"/>
  <c r="I35" i="51" s="1"/>
  <c r="H33" i="51"/>
  <c r="I33" i="51" s="1"/>
  <c r="H31" i="51"/>
  <c r="I31" i="51" s="1"/>
  <c r="H29" i="51"/>
  <c r="I29" i="51" s="1"/>
  <c r="H27" i="51"/>
  <c r="I27" i="51" s="1"/>
  <c r="H25" i="51"/>
  <c r="I25" i="51" s="1"/>
  <c r="H23" i="51"/>
  <c r="I23" i="51" s="1"/>
  <c r="H21" i="51"/>
  <c r="I21" i="51" s="1"/>
  <c r="H19" i="51"/>
  <c r="I19" i="51" s="1"/>
  <c r="H17" i="51"/>
  <c r="I17" i="51" s="1"/>
  <c r="H15" i="51"/>
  <c r="I15" i="51" s="1"/>
  <c r="H126" i="51"/>
  <c r="I126" i="51" s="1"/>
  <c r="H124" i="51"/>
  <c r="I124" i="51" s="1"/>
  <c r="H122" i="51"/>
  <c r="I122" i="51" s="1"/>
  <c r="H120" i="51"/>
  <c r="I120" i="51" s="1"/>
  <c r="H118" i="51"/>
  <c r="I118" i="51" s="1"/>
  <c r="H116" i="51"/>
  <c r="I116" i="51" s="1"/>
  <c r="H114" i="51"/>
  <c r="I114" i="51" s="1"/>
  <c r="H112" i="51"/>
  <c r="I112" i="51" s="1"/>
  <c r="H110" i="51"/>
  <c r="I110" i="51" s="1"/>
  <c r="H108" i="51"/>
  <c r="I108" i="51" s="1"/>
  <c r="H106" i="51"/>
  <c r="I106" i="51" s="1"/>
  <c r="H104" i="51"/>
  <c r="I104" i="51" s="1"/>
  <c r="H102" i="51"/>
  <c r="I102" i="51" s="1"/>
  <c r="H100" i="51"/>
  <c r="I100" i="51" s="1"/>
  <c r="H98" i="51"/>
  <c r="I98" i="51" s="1"/>
  <c r="H96" i="51"/>
  <c r="I96" i="51" s="1"/>
  <c r="H94" i="51"/>
  <c r="I94" i="51" s="1"/>
  <c r="H92" i="51"/>
  <c r="I92" i="51" s="1"/>
  <c r="H90" i="51"/>
  <c r="I90" i="51" s="1"/>
  <c r="H88" i="51"/>
  <c r="I88" i="51" s="1"/>
  <c r="H86" i="51"/>
  <c r="I86" i="51" s="1"/>
  <c r="H84" i="51"/>
  <c r="I84" i="51" s="1"/>
  <c r="H82" i="51"/>
  <c r="I82" i="51" s="1"/>
  <c r="H80" i="51"/>
  <c r="I80" i="51" s="1"/>
  <c r="H78" i="51"/>
  <c r="I78" i="51" s="1"/>
  <c r="H76" i="51"/>
  <c r="I76" i="51" s="1"/>
  <c r="H74" i="51"/>
  <c r="I74" i="51" s="1"/>
  <c r="H72" i="51"/>
  <c r="I72" i="51" s="1"/>
  <c r="H70" i="51"/>
  <c r="I70" i="51" s="1"/>
  <c r="H68" i="51"/>
  <c r="I68" i="51" s="1"/>
  <c r="H66" i="51"/>
  <c r="I66" i="51" s="1"/>
  <c r="H64" i="51"/>
  <c r="I64" i="51" s="1"/>
  <c r="H62" i="51"/>
  <c r="I62" i="51" s="1"/>
  <c r="H60" i="51"/>
  <c r="I60" i="51" s="1"/>
  <c r="H58" i="51"/>
  <c r="I58" i="51" s="1"/>
  <c r="H56" i="51"/>
  <c r="I56" i="51" s="1"/>
  <c r="H54" i="51"/>
  <c r="I54" i="51" s="1"/>
  <c r="H52" i="51"/>
  <c r="I52" i="51" s="1"/>
  <c r="H50" i="51"/>
  <c r="I50" i="51" s="1"/>
  <c r="H48" i="51"/>
  <c r="I48" i="51" s="1"/>
  <c r="H46" i="51"/>
  <c r="I46" i="51" s="1"/>
  <c r="H44" i="51"/>
  <c r="I44" i="51" s="1"/>
  <c r="H42" i="51"/>
  <c r="I42" i="51" s="1"/>
  <c r="H40" i="51"/>
  <c r="I40" i="51" s="1"/>
  <c r="H38" i="51"/>
  <c r="I38" i="51" s="1"/>
  <c r="H36" i="51"/>
  <c r="I36" i="51" s="1"/>
  <c r="H34" i="51"/>
  <c r="I34" i="51" s="1"/>
  <c r="H32" i="51"/>
  <c r="I32" i="51" s="1"/>
  <c r="H30" i="51"/>
  <c r="I30" i="51" s="1"/>
  <c r="H28" i="51"/>
  <c r="I28" i="51" s="1"/>
  <c r="H26" i="51"/>
  <c r="I26" i="51" s="1"/>
  <c r="H24" i="51"/>
  <c r="I24" i="51" s="1"/>
  <c r="H22" i="51"/>
  <c r="I22" i="51" s="1"/>
  <c r="H20" i="51"/>
  <c r="I20" i="51" s="1"/>
  <c r="H18" i="51"/>
  <c r="I18" i="51" s="1"/>
  <c r="H16" i="51"/>
  <c r="I16" i="51" s="1"/>
  <c r="H14" i="51"/>
  <c r="H243" i="51" l="1"/>
  <c r="I14" i="51"/>
  <c r="I243" i="51" s="1"/>
  <c r="C243" i="50" l="1"/>
  <c r="G242" i="50"/>
  <c r="G241" i="50"/>
  <c r="G240" i="50"/>
  <c r="G239" i="50"/>
  <c r="G238" i="50"/>
  <c r="G237" i="50"/>
  <c r="G236" i="50"/>
  <c r="G235" i="50"/>
  <c r="G234" i="50"/>
  <c r="G233" i="50"/>
  <c r="G232" i="50"/>
  <c r="G231" i="50"/>
  <c r="G230" i="50"/>
  <c r="G229" i="50"/>
  <c r="G228" i="50"/>
  <c r="G227" i="50"/>
  <c r="G226" i="50"/>
  <c r="G225" i="50"/>
  <c r="G224" i="50"/>
  <c r="G223" i="50"/>
  <c r="G222" i="50"/>
  <c r="G221" i="50"/>
  <c r="G220" i="50"/>
  <c r="G219" i="50"/>
  <c r="G218" i="50"/>
  <c r="G217" i="50"/>
  <c r="G216" i="50"/>
  <c r="G215" i="50"/>
  <c r="G214" i="50"/>
  <c r="G213" i="50"/>
  <c r="G212" i="50"/>
  <c r="G211" i="50"/>
  <c r="G210" i="50"/>
  <c r="G209" i="50"/>
  <c r="G208" i="50"/>
  <c r="G207" i="50"/>
  <c r="G206" i="50"/>
  <c r="G205" i="50"/>
  <c r="G204" i="50"/>
  <c r="G203" i="50"/>
  <c r="G202" i="50"/>
  <c r="G201" i="50"/>
  <c r="G200" i="50"/>
  <c r="G199" i="50"/>
  <c r="G198" i="50"/>
  <c r="G197" i="50"/>
  <c r="G196" i="50"/>
  <c r="G195" i="50"/>
  <c r="G194" i="50"/>
  <c r="G193" i="50"/>
  <c r="G192" i="50"/>
  <c r="G191" i="50"/>
  <c r="G190" i="50"/>
  <c r="G189" i="50"/>
  <c r="G188" i="50"/>
  <c r="G187" i="50"/>
  <c r="G186" i="50"/>
  <c r="G185" i="50"/>
  <c r="G184" i="50"/>
  <c r="G183" i="50"/>
  <c r="G182" i="50"/>
  <c r="G181" i="50"/>
  <c r="G180" i="50"/>
  <c r="G179" i="50"/>
  <c r="G178" i="50"/>
  <c r="G177" i="50"/>
  <c r="G176" i="50"/>
  <c r="G175" i="50"/>
  <c r="G174" i="50"/>
  <c r="G173" i="50"/>
  <c r="G172" i="50"/>
  <c r="G171" i="50"/>
  <c r="G170" i="50"/>
  <c r="G169" i="50"/>
  <c r="G168" i="50"/>
  <c r="G167" i="50"/>
  <c r="G166" i="50"/>
  <c r="G165" i="50"/>
  <c r="G164" i="50"/>
  <c r="G163" i="50"/>
  <c r="G162" i="50"/>
  <c r="G161" i="50"/>
  <c r="G160" i="50"/>
  <c r="G159" i="50"/>
  <c r="G158" i="50"/>
  <c r="G157" i="50"/>
  <c r="G156" i="50"/>
  <c r="G155" i="50"/>
  <c r="G154" i="50"/>
  <c r="G153" i="50"/>
  <c r="G152" i="50"/>
  <c r="G151" i="50"/>
  <c r="G150" i="50"/>
  <c r="G149" i="50"/>
  <c r="G148" i="50"/>
  <c r="G147" i="50"/>
  <c r="G146" i="50"/>
  <c r="G145" i="50"/>
  <c r="G144" i="50"/>
  <c r="G143" i="50"/>
  <c r="G142" i="50"/>
  <c r="G141" i="50"/>
  <c r="G140" i="50"/>
  <c r="G139" i="50"/>
  <c r="G138" i="50"/>
  <c r="G137" i="50"/>
  <c r="G136" i="50"/>
  <c r="G135" i="50"/>
  <c r="G134" i="50"/>
  <c r="G133" i="50"/>
  <c r="G132" i="50"/>
  <c r="G131" i="50"/>
  <c r="G130" i="50"/>
  <c r="G129" i="50"/>
  <c r="G128" i="50"/>
  <c r="G127" i="50"/>
  <c r="G126" i="50"/>
  <c r="G125" i="50"/>
  <c r="G124" i="50"/>
  <c r="G123" i="50"/>
  <c r="G122" i="50"/>
  <c r="G121" i="50"/>
  <c r="G120" i="50"/>
  <c r="G119" i="50"/>
  <c r="G118" i="50"/>
  <c r="G117" i="50"/>
  <c r="G116" i="50"/>
  <c r="G115" i="50"/>
  <c r="G114" i="50"/>
  <c r="G113" i="50"/>
  <c r="G112" i="50"/>
  <c r="G111" i="50"/>
  <c r="G110" i="50"/>
  <c r="G109" i="50"/>
  <c r="G108" i="50"/>
  <c r="G107" i="50"/>
  <c r="G106" i="50"/>
  <c r="G105" i="50"/>
  <c r="G104" i="50"/>
  <c r="G103" i="50"/>
  <c r="G102" i="50"/>
  <c r="G101" i="50"/>
  <c r="G100" i="50"/>
  <c r="G99" i="50"/>
  <c r="G98" i="50"/>
  <c r="G97" i="50"/>
  <c r="G96" i="50"/>
  <c r="G95" i="50"/>
  <c r="G94" i="50"/>
  <c r="G93" i="50"/>
  <c r="G92" i="50"/>
  <c r="G91" i="50"/>
  <c r="G90" i="50"/>
  <c r="G89" i="50"/>
  <c r="G88" i="50"/>
  <c r="G87" i="50"/>
  <c r="G86" i="50"/>
  <c r="G85" i="50"/>
  <c r="G84" i="50"/>
  <c r="G83" i="50"/>
  <c r="G82" i="50"/>
  <c r="G81" i="50"/>
  <c r="G80" i="50"/>
  <c r="G79" i="50"/>
  <c r="G78" i="50"/>
  <c r="G77" i="50"/>
  <c r="G76" i="50"/>
  <c r="G75" i="50"/>
  <c r="G74" i="50"/>
  <c r="G73" i="50"/>
  <c r="G72" i="50"/>
  <c r="G71" i="50"/>
  <c r="G70" i="50"/>
  <c r="G69" i="50"/>
  <c r="G68" i="50"/>
  <c r="G67" i="50"/>
  <c r="G66" i="50"/>
  <c r="G65" i="50"/>
  <c r="G64" i="50"/>
  <c r="G63" i="50"/>
  <c r="G62" i="50"/>
  <c r="G61" i="50"/>
  <c r="G60" i="50"/>
  <c r="G59" i="50"/>
  <c r="G58" i="50"/>
  <c r="G57" i="50"/>
  <c r="G56" i="50"/>
  <c r="G55" i="50"/>
  <c r="G54" i="50"/>
  <c r="G53" i="50"/>
  <c r="G52" i="50"/>
  <c r="G51" i="50"/>
  <c r="G50" i="50"/>
  <c r="G49" i="50"/>
  <c r="G48" i="50"/>
  <c r="G47" i="50"/>
  <c r="G46" i="50"/>
  <c r="G45" i="50"/>
  <c r="G44" i="50"/>
  <c r="G43" i="50"/>
  <c r="G42" i="50"/>
  <c r="G41" i="50"/>
  <c r="G40" i="50"/>
  <c r="G39" i="50"/>
  <c r="G38" i="50"/>
  <c r="G37" i="50"/>
  <c r="G36" i="50"/>
  <c r="G35" i="50"/>
  <c r="G34" i="50"/>
  <c r="G33" i="50"/>
  <c r="G32" i="50"/>
  <c r="G31" i="50"/>
  <c r="G30" i="50"/>
  <c r="G29" i="50"/>
  <c r="G28" i="50"/>
  <c r="G27" i="50"/>
  <c r="G26" i="50"/>
  <c r="G25" i="50"/>
  <c r="G24" i="50"/>
  <c r="G23" i="50"/>
  <c r="G22" i="50"/>
  <c r="G21" i="50"/>
  <c r="G20" i="50"/>
  <c r="G19" i="50"/>
  <c r="G18" i="50"/>
  <c r="G17" i="50"/>
  <c r="G16" i="50"/>
  <c r="G15" i="50"/>
  <c r="G14" i="50"/>
  <c r="G243" i="50" s="1"/>
  <c r="G7" i="50" s="1"/>
  <c r="G10" i="50"/>
  <c r="G11" i="50" s="1"/>
  <c r="G6" i="50"/>
  <c r="G5" i="50"/>
  <c r="G8" i="50" l="1"/>
  <c r="H241" i="50" l="1"/>
  <c r="I241" i="50" s="1"/>
  <c r="H239" i="50"/>
  <c r="I239" i="50" s="1"/>
  <c r="H237" i="50"/>
  <c r="I237" i="50" s="1"/>
  <c r="H235" i="50"/>
  <c r="I235" i="50" s="1"/>
  <c r="H233" i="50"/>
  <c r="I233" i="50" s="1"/>
  <c r="H231" i="50"/>
  <c r="I231" i="50" s="1"/>
  <c r="H229" i="50"/>
  <c r="I229" i="50" s="1"/>
  <c r="H227" i="50"/>
  <c r="I227" i="50" s="1"/>
  <c r="H225" i="50"/>
  <c r="I225" i="50" s="1"/>
  <c r="H223" i="50"/>
  <c r="I223" i="50" s="1"/>
  <c r="H221" i="50"/>
  <c r="I221" i="50" s="1"/>
  <c r="H219" i="50"/>
  <c r="I219" i="50" s="1"/>
  <c r="H217" i="50"/>
  <c r="I217" i="50" s="1"/>
  <c r="H215" i="50"/>
  <c r="I215" i="50" s="1"/>
  <c r="H213" i="50"/>
  <c r="I213" i="50" s="1"/>
  <c r="H211" i="50"/>
  <c r="I211" i="50" s="1"/>
  <c r="H209" i="50"/>
  <c r="I209" i="50" s="1"/>
  <c r="H207" i="50"/>
  <c r="I207" i="50" s="1"/>
  <c r="H205" i="50"/>
  <c r="I205" i="50" s="1"/>
  <c r="H203" i="50"/>
  <c r="I203" i="50" s="1"/>
  <c r="H201" i="50"/>
  <c r="I201" i="50" s="1"/>
  <c r="H199" i="50"/>
  <c r="I199" i="50" s="1"/>
  <c r="H197" i="50"/>
  <c r="I197" i="50" s="1"/>
  <c r="H195" i="50"/>
  <c r="I195" i="50" s="1"/>
  <c r="H193" i="50"/>
  <c r="I193" i="50" s="1"/>
  <c r="H191" i="50"/>
  <c r="I191" i="50" s="1"/>
  <c r="H189" i="50"/>
  <c r="I189" i="50" s="1"/>
  <c r="H187" i="50"/>
  <c r="I187" i="50" s="1"/>
  <c r="H185" i="50"/>
  <c r="I185" i="50" s="1"/>
  <c r="H183" i="50"/>
  <c r="I183" i="50" s="1"/>
  <c r="H181" i="50"/>
  <c r="I181" i="50" s="1"/>
  <c r="H179" i="50"/>
  <c r="I179" i="50" s="1"/>
  <c r="H177" i="50"/>
  <c r="I177" i="50" s="1"/>
  <c r="H175" i="50"/>
  <c r="I175" i="50" s="1"/>
  <c r="H173" i="50"/>
  <c r="I173" i="50" s="1"/>
  <c r="H171" i="50"/>
  <c r="I171" i="50" s="1"/>
  <c r="H169" i="50"/>
  <c r="I169" i="50" s="1"/>
  <c r="H167" i="50"/>
  <c r="I167" i="50" s="1"/>
  <c r="H165" i="50"/>
  <c r="I165" i="50" s="1"/>
  <c r="H163" i="50"/>
  <c r="I163" i="50" s="1"/>
  <c r="H161" i="50"/>
  <c r="I161" i="50" s="1"/>
  <c r="H242" i="50"/>
  <c r="I242" i="50" s="1"/>
  <c r="H240" i="50"/>
  <c r="I240" i="50" s="1"/>
  <c r="H238" i="50"/>
  <c r="I238" i="50" s="1"/>
  <c r="H236" i="50"/>
  <c r="I236" i="50" s="1"/>
  <c r="H234" i="50"/>
  <c r="I234" i="50" s="1"/>
  <c r="H232" i="50"/>
  <c r="I232" i="50" s="1"/>
  <c r="H230" i="50"/>
  <c r="I230" i="50" s="1"/>
  <c r="H228" i="50"/>
  <c r="I228" i="50" s="1"/>
  <c r="H226" i="50"/>
  <c r="I226" i="50" s="1"/>
  <c r="H224" i="50"/>
  <c r="I224" i="50" s="1"/>
  <c r="H222" i="50"/>
  <c r="I222" i="50" s="1"/>
  <c r="H220" i="50"/>
  <c r="I220" i="50" s="1"/>
  <c r="H218" i="50"/>
  <c r="I218" i="50" s="1"/>
  <c r="H216" i="50"/>
  <c r="I216" i="50" s="1"/>
  <c r="H214" i="50"/>
  <c r="I214" i="50" s="1"/>
  <c r="H212" i="50"/>
  <c r="I212" i="50" s="1"/>
  <c r="H210" i="50"/>
  <c r="I210" i="50" s="1"/>
  <c r="H208" i="50"/>
  <c r="I208" i="50" s="1"/>
  <c r="H206" i="50"/>
  <c r="I206" i="50" s="1"/>
  <c r="H204" i="50"/>
  <c r="I204" i="50" s="1"/>
  <c r="H202" i="50"/>
  <c r="I202" i="50" s="1"/>
  <c r="H200" i="50"/>
  <c r="I200" i="50" s="1"/>
  <c r="H198" i="50"/>
  <c r="I198" i="50" s="1"/>
  <c r="H196" i="50"/>
  <c r="I196" i="50" s="1"/>
  <c r="H194" i="50"/>
  <c r="I194" i="50" s="1"/>
  <c r="H192" i="50"/>
  <c r="I192" i="50" s="1"/>
  <c r="H190" i="50"/>
  <c r="I190" i="50" s="1"/>
  <c r="H188" i="50"/>
  <c r="I188" i="50" s="1"/>
  <c r="H186" i="50"/>
  <c r="I186" i="50" s="1"/>
  <c r="H184" i="50"/>
  <c r="I184" i="50" s="1"/>
  <c r="H182" i="50"/>
  <c r="I182" i="50" s="1"/>
  <c r="H180" i="50"/>
  <c r="I180" i="50" s="1"/>
  <c r="H178" i="50"/>
  <c r="I178" i="50" s="1"/>
  <c r="H176" i="50"/>
  <c r="I176" i="50" s="1"/>
  <c r="H174" i="50"/>
  <c r="I174" i="50" s="1"/>
  <c r="H172" i="50"/>
  <c r="I172" i="50" s="1"/>
  <c r="H170" i="50"/>
  <c r="I170" i="50" s="1"/>
  <c r="H168" i="50"/>
  <c r="I168" i="50" s="1"/>
  <c r="H166" i="50"/>
  <c r="I166" i="50" s="1"/>
  <c r="H164" i="50"/>
  <c r="I164" i="50" s="1"/>
  <c r="H162" i="50"/>
  <c r="I162" i="50" s="1"/>
  <c r="H160" i="50"/>
  <c r="I160" i="50" s="1"/>
  <c r="H158" i="50"/>
  <c r="I158" i="50" s="1"/>
  <c r="H156" i="50"/>
  <c r="I156" i="50" s="1"/>
  <c r="H154" i="50"/>
  <c r="I154" i="50" s="1"/>
  <c r="H152" i="50"/>
  <c r="I152" i="50" s="1"/>
  <c r="H150" i="50"/>
  <c r="I150" i="50" s="1"/>
  <c r="H148" i="50"/>
  <c r="I148" i="50" s="1"/>
  <c r="H146" i="50"/>
  <c r="I146" i="50" s="1"/>
  <c r="H144" i="50"/>
  <c r="I144" i="50" s="1"/>
  <c r="H142" i="50"/>
  <c r="I142" i="50" s="1"/>
  <c r="H140" i="50"/>
  <c r="I140" i="50" s="1"/>
  <c r="H138" i="50"/>
  <c r="I138" i="50" s="1"/>
  <c r="H136" i="50"/>
  <c r="I136" i="50" s="1"/>
  <c r="H134" i="50"/>
  <c r="I134" i="50" s="1"/>
  <c r="H132" i="50"/>
  <c r="I132" i="50" s="1"/>
  <c r="H130" i="50"/>
  <c r="I130" i="50" s="1"/>
  <c r="H128" i="50"/>
  <c r="I128" i="50" s="1"/>
  <c r="H126" i="50"/>
  <c r="I126" i="50" s="1"/>
  <c r="H124" i="50"/>
  <c r="I124" i="50" s="1"/>
  <c r="H122" i="50"/>
  <c r="I122" i="50" s="1"/>
  <c r="H120" i="50"/>
  <c r="I120" i="50" s="1"/>
  <c r="H118" i="50"/>
  <c r="I118" i="50" s="1"/>
  <c r="H116" i="50"/>
  <c r="I116" i="50" s="1"/>
  <c r="H114" i="50"/>
  <c r="I114" i="50" s="1"/>
  <c r="H112" i="50"/>
  <c r="I112" i="50" s="1"/>
  <c r="H110" i="50"/>
  <c r="I110" i="50" s="1"/>
  <c r="H108" i="50"/>
  <c r="I108" i="50" s="1"/>
  <c r="H106" i="50"/>
  <c r="I106" i="50" s="1"/>
  <c r="H104" i="50"/>
  <c r="I104" i="50" s="1"/>
  <c r="H102" i="50"/>
  <c r="I102" i="50" s="1"/>
  <c r="H100" i="50"/>
  <c r="I100" i="50" s="1"/>
  <c r="H98" i="50"/>
  <c r="I98" i="50" s="1"/>
  <c r="H96" i="50"/>
  <c r="I96" i="50" s="1"/>
  <c r="H94" i="50"/>
  <c r="I94" i="50" s="1"/>
  <c r="H92" i="50"/>
  <c r="I92" i="50" s="1"/>
  <c r="H90" i="50"/>
  <c r="I90" i="50" s="1"/>
  <c r="H88" i="50"/>
  <c r="I88" i="50" s="1"/>
  <c r="H86" i="50"/>
  <c r="I86" i="50" s="1"/>
  <c r="H84" i="50"/>
  <c r="I84" i="50" s="1"/>
  <c r="H82" i="50"/>
  <c r="I82" i="50" s="1"/>
  <c r="H80" i="50"/>
  <c r="I80" i="50" s="1"/>
  <c r="H78" i="50"/>
  <c r="I78" i="50" s="1"/>
  <c r="H76" i="50"/>
  <c r="I76" i="50" s="1"/>
  <c r="H74" i="50"/>
  <c r="I74" i="50" s="1"/>
  <c r="H159" i="50"/>
  <c r="I159" i="50" s="1"/>
  <c r="H157" i="50"/>
  <c r="I157" i="50" s="1"/>
  <c r="H155" i="50"/>
  <c r="I155" i="50" s="1"/>
  <c r="H153" i="50"/>
  <c r="I153" i="50" s="1"/>
  <c r="H151" i="50"/>
  <c r="I151" i="50" s="1"/>
  <c r="H149" i="50"/>
  <c r="I149" i="50" s="1"/>
  <c r="H147" i="50"/>
  <c r="I147" i="50" s="1"/>
  <c r="H145" i="50"/>
  <c r="I145" i="50" s="1"/>
  <c r="H143" i="50"/>
  <c r="I143" i="50" s="1"/>
  <c r="H141" i="50"/>
  <c r="I141" i="50" s="1"/>
  <c r="H139" i="50"/>
  <c r="I139" i="50" s="1"/>
  <c r="H137" i="50"/>
  <c r="I137" i="50" s="1"/>
  <c r="H135" i="50"/>
  <c r="I135" i="50" s="1"/>
  <c r="H133" i="50"/>
  <c r="I133" i="50" s="1"/>
  <c r="H131" i="50"/>
  <c r="I131" i="50" s="1"/>
  <c r="H129" i="50"/>
  <c r="I129" i="50" s="1"/>
  <c r="H127" i="50"/>
  <c r="I127" i="50" s="1"/>
  <c r="H125" i="50"/>
  <c r="I125" i="50" s="1"/>
  <c r="H123" i="50"/>
  <c r="I123" i="50" s="1"/>
  <c r="H121" i="50"/>
  <c r="I121" i="50" s="1"/>
  <c r="H119" i="50"/>
  <c r="I119" i="50" s="1"/>
  <c r="H117" i="50"/>
  <c r="I117" i="50" s="1"/>
  <c r="H115" i="50"/>
  <c r="I115" i="50" s="1"/>
  <c r="H113" i="50"/>
  <c r="I113" i="50" s="1"/>
  <c r="H111" i="50"/>
  <c r="I111" i="50" s="1"/>
  <c r="H109" i="50"/>
  <c r="I109" i="50" s="1"/>
  <c r="H107" i="50"/>
  <c r="I107" i="50" s="1"/>
  <c r="H105" i="50"/>
  <c r="I105" i="50" s="1"/>
  <c r="H103" i="50"/>
  <c r="I103" i="50" s="1"/>
  <c r="H101" i="50"/>
  <c r="I101" i="50" s="1"/>
  <c r="H99" i="50"/>
  <c r="I99" i="50" s="1"/>
  <c r="H97" i="50"/>
  <c r="I97" i="50" s="1"/>
  <c r="H95" i="50"/>
  <c r="I95" i="50" s="1"/>
  <c r="H93" i="50"/>
  <c r="I93" i="50" s="1"/>
  <c r="H91" i="50"/>
  <c r="I91" i="50" s="1"/>
  <c r="H89" i="50"/>
  <c r="I89" i="50" s="1"/>
  <c r="H87" i="50"/>
  <c r="I87" i="50" s="1"/>
  <c r="H85" i="50"/>
  <c r="I85" i="50" s="1"/>
  <c r="H83" i="50"/>
  <c r="I83" i="50" s="1"/>
  <c r="H81" i="50"/>
  <c r="I81" i="50" s="1"/>
  <c r="H79" i="50"/>
  <c r="I79" i="50" s="1"/>
  <c r="H77" i="50"/>
  <c r="I77" i="50" s="1"/>
  <c r="H75" i="50"/>
  <c r="I75" i="50" s="1"/>
  <c r="H72" i="50"/>
  <c r="I72" i="50" s="1"/>
  <c r="H70" i="50"/>
  <c r="I70" i="50" s="1"/>
  <c r="H68" i="50"/>
  <c r="I68" i="50" s="1"/>
  <c r="H66" i="50"/>
  <c r="I66" i="50" s="1"/>
  <c r="H64" i="50"/>
  <c r="I64" i="50" s="1"/>
  <c r="H62" i="50"/>
  <c r="I62" i="50" s="1"/>
  <c r="H60" i="50"/>
  <c r="I60" i="50" s="1"/>
  <c r="H58" i="50"/>
  <c r="I58" i="50" s="1"/>
  <c r="H56" i="50"/>
  <c r="I56" i="50" s="1"/>
  <c r="H54" i="50"/>
  <c r="I54" i="50" s="1"/>
  <c r="H52" i="50"/>
  <c r="I52" i="50" s="1"/>
  <c r="H50" i="50"/>
  <c r="I50" i="50" s="1"/>
  <c r="H48" i="50"/>
  <c r="I48" i="50" s="1"/>
  <c r="H46" i="50"/>
  <c r="I46" i="50" s="1"/>
  <c r="H44" i="50"/>
  <c r="I44" i="50" s="1"/>
  <c r="H42" i="50"/>
  <c r="I42" i="50" s="1"/>
  <c r="H40" i="50"/>
  <c r="I40" i="50" s="1"/>
  <c r="H38" i="50"/>
  <c r="I38" i="50" s="1"/>
  <c r="H36" i="50"/>
  <c r="I36" i="50" s="1"/>
  <c r="H34" i="50"/>
  <c r="I34" i="50" s="1"/>
  <c r="H73" i="50"/>
  <c r="I73" i="50" s="1"/>
  <c r="H71" i="50"/>
  <c r="I71" i="50" s="1"/>
  <c r="H69" i="50"/>
  <c r="I69" i="50" s="1"/>
  <c r="H67" i="50"/>
  <c r="I67" i="50" s="1"/>
  <c r="H65" i="50"/>
  <c r="I65" i="50" s="1"/>
  <c r="H63" i="50"/>
  <c r="I63" i="50" s="1"/>
  <c r="H61" i="50"/>
  <c r="I61" i="50" s="1"/>
  <c r="H59" i="50"/>
  <c r="I59" i="50" s="1"/>
  <c r="H57" i="50"/>
  <c r="I57" i="50" s="1"/>
  <c r="H55" i="50"/>
  <c r="I55" i="50" s="1"/>
  <c r="H53" i="50"/>
  <c r="I53" i="50" s="1"/>
  <c r="H51" i="50"/>
  <c r="I51" i="50" s="1"/>
  <c r="H49" i="50"/>
  <c r="I49" i="50" s="1"/>
  <c r="H47" i="50"/>
  <c r="I47" i="50" s="1"/>
  <c r="H45" i="50"/>
  <c r="I45" i="50" s="1"/>
  <c r="H43" i="50"/>
  <c r="I43" i="50" s="1"/>
  <c r="H41" i="50"/>
  <c r="I41" i="50" s="1"/>
  <c r="H39" i="50"/>
  <c r="I39" i="50" s="1"/>
  <c r="H37" i="50"/>
  <c r="I37" i="50" s="1"/>
  <c r="H35" i="50"/>
  <c r="I35" i="50" s="1"/>
  <c r="H33" i="50"/>
  <c r="I33" i="50" s="1"/>
  <c r="H32" i="50"/>
  <c r="I32" i="50" s="1"/>
  <c r="H30" i="50"/>
  <c r="I30" i="50" s="1"/>
  <c r="H28" i="50"/>
  <c r="I28" i="50" s="1"/>
  <c r="H26" i="50"/>
  <c r="I26" i="50" s="1"/>
  <c r="H24" i="50"/>
  <c r="I24" i="50" s="1"/>
  <c r="H22" i="50"/>
  <c r="I22" i="50" s="1"/>
  <c r="H20" i="50"/>
  <c r="I20" i="50" s="1"/>
  <c r="H18" i="50"/>
  <c r="I18" i="50" s="1"/>
  <c r="H16" i="50"/>
  <c r="I16" i="50" s="1"/>
  <c r="H14" i="50"/>
  <c r="H31" i="50"/>
  <c r="I31" i="50" s="1"/>
  <c r="H29" i="50"/>
  <c r="I29" i="50" s="1"/>
  <c r="H27" i="50"/>
  <c r="I27" i="50" s="1"/>
  <c r="H25" i="50"/>
  <c r="I25" i="50" s="1"/>
  <c r="H23" i="50"/>
  <c r="I23" i="50" s="1"/>
  <c r="H21" i="50"/>
  <c r="I21" i="50" s="1"/>
  <c r="H19" i="50"/>
  <c r="I19" i="50" s="1"/>
  <c r="H17" i="50"/>
  <c r="I17" i="50" s="1"/>
  <c r="H15" i="50"/>
  <c r="I15" i="50" s="1"/>
  <c r="H243" i="50" l="1"/>
  <c r="I14" i="50"/>
  <c r="I243" i="50" s="1"/>
  <c r="C243" i="49" l="1"/>
  <c r="G242" i="49"/>
  <c r="G241" i="49"/>
  <c r="G240" i="49"/>
  <c r="G239" i="49"/>
  <c r="G238" i="49"/>
  <c r="G237" i="49"/>
  <c r="G236" i="49"/>
  <c r="G235" i="49"/>
  <c r="G234" i="49"/>
  <c r="G233" i="49"/>
  <c r="G232" i="49"/>
  <c r="G231" i="49"/>
  <c r="G230" i="49"/>
  <c r="G229" i="49"/>
  <c r="G228" i="49"/>
  <c r="G227" i="49"/>
  <c r="G226" i="49"/>
  <c r="G225" i="49"/>
  <c r="G224" i="49"/>
  <c r="G223" i="49"/>
  <c r="G222" i="49"/>
  <c r="G221" i="49"/>
  <c r="G220" i="49"/>
  <c r="G219" i="49"/>
  <c r="G218" i="49"/>
  <c r="G217" i="49"/>
  <c r="G216" i="49"/>
  <c r="G215" i="49"/>
  <c r="G214" i="49"/>
  <c r="G213" i="49"/>
  <c r="G212" i="49"/>
  <c r="G211" i="49"/>
  <c r="G210" i="49"/>
  <c r="G209" i="49"/>
  <c r="G208" i="49"/>
  <c r="G207" i="49"/>
  <c r="G206" i="49"/>
  <c r="G205" i="49"/>
  <c r="G204" i="49"/>
  <c r="G203" i="49"/>
  <c r="G202" i="49"/>
  <c r="G201" i="49"/>
  <c r="G200" i="49"/>
  <c r="G199" i="49"/>
  <c r="G198" i="49"/>
  <c r="G197" i="49"/>
  <c r="G196" i="49"/>
  <c r="G195" i="49"/>
  <c r="G194" i="49"/>
  <c r="G193" i="49"/>
  <c r="G192" i="49"/>
  <c r="G191" i="49"/>
  <c r="G190" i="49"/>
  <c r="G189" i="49"/>
  <c r="G188" i="49"/>
  <c r="G187" i="49"/>
  <c r="G186" i="49"/>
  <c r="G185" i="49"/>
  <c r="G184" i="49"/>
  <c r="G183" i="49"/>
  <c r="G182" i="49"/>
  <c r="G181" i="49"/>
  <c r="G180" i="49"/>
  <c r="G179" i="49"/>
  <c r="G178" i="49"/>
  <c r="G177" i="49"/>
  <c r="G176" i="49"/>
  <c r="G175" i="49"/>
  <c r="G174" i="49"/>
  <c r="G173" i="49"/>
  <c r="G172" i="49"/>
  <c r="G171" i="49"/>
  <c r="G170" i="49"/>
  <c r="G169" i="49"/>
  <c r="G168" i="49"/>
  <c r="G167" i="49"/>
  <c r="G166" i="49"/>
  <c r="G165" i="49"/>
  <c r="G164" i="49"/>
  <c r="G163" i="49"/>
  <c r="G162" i="49"/>
  <c r="G161" i="49"/>
  <c r="G160" i="49"/>
  <c r="G159" i="49"/>
  <c r="G158" i="49"/>
  <c r="G157" i="49"/>
  <c r="G156" i="49"/>
  <c r="G155" i="49"/>
  <c r="G154" i="49"/>
  <c r="G153" i="49"/>
  <c r="G152" i="49"/>
  <c r="G151" i="49"/>
  <c r="G150" i="49"/>
  <c r="G149" i="49"/>
  <c r="G148" i="49"/>
  <c r="G147" i="49"/>
  <c r="G146" i="49"/>
  <c r="G145" i="49"/>
  <c r="G144" i="49"/>
  <c r="G143" i="49"/>
  <c r="G142" i="49"/>
  <c r="G141" i="49"/>
  <c r="G140" i="49"/>
  <c r="G139" i="49"/>
  <c r="G138" i="49"/>
  <c r="G137" i="49"/>
  <c r="G136" i="49"/>
  <c r="G135" i="49"/>
  <c r="G134" i="49"/>
  <c r="G133" i="49"/>
  <c r="G132" i="49"/>
  <c r="G131" i="49"/>
  <c r="G130" i="49"/>
  <c r="G129" i="49"/>
  <c r="G128" i="49"/>
  <c r="G127" i="49"/>
  <c r="G126" i="49"/>
  <c r="G125" i="49"/>
  <c r="G124" i="49"/>
  <c r="G123" i="49"/>
  <c r="G122" i="49"/>
  <c r="G121" i="49"/>
  <c r="G120" i="49"/>
  <c r="G119" i="49"/>
  <c r="G118" i="49"/>
  <c r="G117" i="49"/>
  <c r="G116" i="49"/>
  <c r="G115" i="49"/>
  <c r="G114" i="49"/>
  <c r="G113" i="49"/>
  <c r="G112" i="49"/>
  <c r="G111" i="49"/>
  <c r="G110" i="49"/>
  <c r="G109" i="49"/>
  <c r="G108" i="49"/>
  <c r="G107" i="49"/>
  <c r="G106" i="49"/>
  <c r="G105" i="49"/>
  <c r="G104" i="49"/>
  <c r="G103" i="49"/>
  <c r="G102" i="49"/>
  <c r="G101" i="49"/>
  <c r="G100" i="49"/>
  <c r="G99" i="49"/>
  <c r="G98" i="49"/>
  <c r="G97" i="49"/>
  <c r="G96" i="49"/>
  <c r="G95" i="49"/>
  <c r="G94" i="49"/>
  <c r="G93" i="49"/>
  <c r="G92" i="49"/>
  <c r="G91" i="49"/>
  <c r="G90" i="49"/>
  <c r="G89" i="49"/>
  <c r="G88" i="49"/>
  <c r="G87" i="49"/>
  <c r="G86" i="49"/>
  <c r="G85" i="49"/>
  <c r="G84" i="49"/>
  <c r="G83" i="49"/>
  <c r="G82" i="49"/>
  <c r="G81" i="49"/>
  <c r="G80" i="49"/>
  <c r="G79" i="49"/>
  <c r="G78" i="49"/>
  <c r="G77" i="49"/>
  <c r="G76" i="49"/>
  <c r="G75" i="49"/>
  <c r="G74" i="49"/>
  <c r="G73" i="49"/>
  <c r="G72" i="49"/>
  <c r="G71" i="49"/>
  <c r="G70" i="49"/>
  <c r="G69" i="49"/>
  <c r="G68" i="49"/>
  <c r="G67" i="49"/>
  <c r="G66" i="49"/>
  <c r="G65" i="49"/>
  <c r="G64" i="49"/>
  <c r="G63" i="49"/>
  <c r="G62" i="49"/>
  <c r="G61" i="49"/>
  <c r="G60" i="49"/>
  <c r="G59" i="49"/>
  <c r="G58" i="49"/>
  <c r="G57" i="49"/>
  <c r="G56" i="49"/>
  <c r="G55" i="49"/>
  <c r="G54" i="49"/>
  <c r="G53" i="49"/>
  <c r="G52" i="49"/>
  <c r="G51" i="49"/>
  <c r="G50" i="49"/>
  <c r="G49" i="49"/>
  <c r="G48" i="49"/>
  <c r="G47" i="49"/>
  <c r="G46" i="49"/>
  <c r="G45" i="49"/>
  <c r="G44" i="49"/>
  <c r="G43" i="49"/>
  <c r="G40" i="49"/>
  <c r="G39" i="49"/>
  <c r="G38" i="49"/>
  <c r="G37" i="49"/>
  <c r="G36" i="49"/>
  <c r="G35" i="49"/>
  <c r="G34" i="49"/>
  <c r="G33" i="49"/>
  <c r="G32" i="49"/>
  <c r="G31" i="49"/>
  <c r="G30" i="49"/>
  <c r="G29" i="49"/>
  <c r="G28" i="49"/>
  <c r="G27" i="49"/>
  <c r="G26" i="49"/>
  <c r="G25" i="49"/>
  <c r="G24" i="49"/>
  <c r="G23" i="49"/>
  <c r="G22" i="49"/>
  <c r="G21" i="49"/>
  <c r="G20" i="49"/>
  <c r="G19" i="49"/>
  <c r="G18" i="49"/>
  <c r="G17" i="49"/>
  <c r="G16" i="49"/>
  <c r="G15" i="49"/>
  <c r="G14" i="49"/>
  <c r="G10" i="49"/>
  <c r="G11" i="49" s="1"/>
  <c r="G6" i="49"/>
  <c r="G5" i="49" s="1"/>
  <c r="G243" i="49" l="1"/>
  <c r="G7" i="49" s="1"/>
  <c r="G8" i="49" s="1"/>
  <c r="C243" i="48"/>
  <c r="G242" i="48"/>
  <c r="G241" i="48"/>
  <c r="G240" i="48"/>
  <c r="G239" i="48"/>
  <c r="G238" i="48"/>
  <c r="G237" i="48"/>
  <c r="G236" i="48"/>
  <c r="G235" i="48"/>
  <c r="G234" i="48"/>
  <c r="G233" i="48"/>
  <c r="G232" i="48"/>
  <c r="G231" i="48"/>
  <c r="G230" i="48"/>
  <c r="G229" i="48"/>
  <c r="G228" i="48"/>
  <c r="G227" i="48"/>
  <c r="G226" i="48"/>
  <c r="G225" i="48"/>
  <c r="G224" i="48"/>
  <c r="G223" i="48"/>
  <c r="G222" i="48"/>
  <c r="G221" i="48"/>
  <c r="G220" i="48"/>
  <c r="G219" i="48"/>
  <c r="G218" i="48"/>
  <c r="G217" i="48"/>
  <c r="G216" i="48"/>
  <c r="G215" i="48"/>
  <c r="G214" i="48"/>
  <c r="G213" i="48"/>
  <c r="G212" i="48"/>
  <c r="G211" i="48"/>
  <c r="G210" i="48"/>
  <c r="G209" i="48"/>
  <c r="G208" i="48"/>
  <c r="G207" i="48"/>
  <c r="G206" i="48"/>
  <c r="G205" i="48"/>
  <c r="G204" i="48"/>
  <c r="G203" i="48"/>
  <c r="G202" i="48"/>
  <c r="G201" i="48"/>
  <c r="G200" i="48"/>
  <c r="G199" i="48"/>
  <c r="G198" i="48"/>
  <c r="G197" i="48"/>
  <c r="G196" i="48"/>
  <c r="G195" i="48"/>
  <c r="G194" i="48"/>
  <c r="G193" i="48"/>
  <c r="G192" i="48"/>
  <c r="G191" i="48"/>
  <c r="G190" i="48"/>
  <c r="G189" i="48"/>
  <c r="G188" i="48"/>
  <c r="G187" i="48"/>
  <c r="G186" i="48"/>
  <c r="G185" i="48"/>
  <c r="G184" i="48"/>
  <c r="G183" i="48"/>
  <c r="G182" i="48"/>
  <c r="G181" i="48"/>
  <c r="G180" i="48"/>
  <c r="G179" i="48"/>
  <c r="G178" i="48"/>
  <c r="G177" i="48"/>
  <c r="G176" i="48"/>
  <c r="G175" i="48"/>
  <c r="G174" i="48"/>
  <c r="G173" i="48"/>
  <c r="G172" i="48"/>
  <c r="G171" i="48"/>
  <c r="G170" i="48"/>
  <c r="G169" i="48"/>
  <c r="G168" i="48"/>
  <c r="G167" i="48"/>
  <c r="G166" i="48"/>
  <c r="G165" i="48"/>
  <c r="G164" i="48"/>
  <c r="G163" i="48"/>
  <c r="G162" i="48"/>
  <c r="G161" i="48"/>
  <c r="G160" i="48"/>
  <c r="G159" i="48"/>
  <c r="G158" i="48"/>
  <c r="G157" i="48"/>
  <c r="G156" i="48"/>
  <c r="G155" i="48"/>
  <c r="G154" i="48"/>
  <c r="G153" i="48"/>
  <c r="G152" i="48"/>
  <c r="G151" i="48"/>
  <c r="G150" i="48"/>
  <c r="G149" i="48"/>
  <c r="G148" i="48"/>
  <c r="G147" i="48"/>
  <c r="G146" i="48"/>
  <c r="G145" i="48"/>
  <c r="G144" i="48"/>
  <c r="G143" i="48"/>
  <c r="G142" i="48"/>
  <c r="G141" i="48"/>
  <c r="G140" i="48"/>
  <c r="G139" i="48"/>
  <c r="G138" i="48"/>
  <c r="G137" i="48"/>
  <c r="G136" i="48"/>
  <c r="G135" i="48"/>
  <c r="G134" i="48"/>
  <c r="G133" i="48"/>
  <c r="G132" i="48"/>
  <c r="G131" i="48"/>
  <c r="G130" i="48"/>
  <c r="G129" i="48"/>
  <c r="G128" i="48"/>
  <c r="G127" i="48"/>
  <c r="G126" i="48"/>
  <c r="G125" i="48"/>
  <c r="G124" i="48"/>
  <c r="G123" i="48"/>
  <c r="G122" i="48"/>
  <c r="G121" i="48"/>
  <c r="G120" i="48"/>
  <c r="G119" i="48"/>
  <c r="G118" i="48"/>
  <c r="G117" i="48"/>
  <c r="G116" i="48"/>
  <c r="G115" i="48"/>
  <c r="G114" i="48"/>
  <c r="G113" i="48"/>
  <c r="G112" i="48"/>
  <c r="G111" i="48"/>
  <c r="G110" i="48"/>
  <c r="G109" i="48"/>
  <c r="G108" i="48"/>
  <c r="G107" i="48"/>
  <c r="G106" i="48"/>
  <c r="G105" i="48"/>
  <c r="G104" i="48"/>
  <c r="G103" i="48"/>
  <c r="G102" i="48"/>
  <c r="G101" i="48"/>
  <c r="G100" i="48"/>
  <c r="G99" i="48"/>
  <c r="G98" i="48"/>
  <c r="G97" i="48"/>
  <c r="G96" i="48"/>
  <c r="G95" i="48"/>
  <c r="G94" i="48"/>
  <c r="G93" i="48"/>
  <c r="G92" i="48"/>
  <c r="G91" i="48"/>
  <c r="G90" i="48"/>
  <c r="G89" i="48"/>
  <c r="G88" i="48"/>
  <c r="G87" i="48"/>
  <c r="G86" i="48"/>
  <c r="G85" i="48"/>
  <c r="G84" i="48"/>
  <c r="G83" i="48"/>
  <c r="G82" i="48"/>
  <c r="G81" i="48"/>
  <c r="G80" i="48"/>
  <c r="G79" i="48"/>
  <c r="G78" i="48"/>
  <c r="G77" i="48"/>
  <c r="G76" i="48"/>
  <c r="G75" i="48"/>
  <c r="G74" i="48"/>
  <c r="G73" i="48"/>
  <c r="G72" i="48"/>
  <c r="G71" i="48"/>
  <c r="G70" i="48"/>
  <c r="G69" i="48"/>
  <c r="G68" i="48"/>
  <c r="G67" i="48"/>
  <c r="G66" i="48"/>
  <c r="G65" i="48"/>
  <c r="G64" i="48"/>
  <c r="G63" i="48"/>
  <c r="G62" i="48"/>
  <c r="G61" i="48"/>
  <c r="G60" i="48"/>
  <c r="G59" i="48"/>
  <c r="G58" i="48"/>
  <c r="G57" i="48"/>
  <c r="G56" i="48"/>
  <c r="G55" i="48"/>
  <c r="G54" i="48"/>
  <c r="G53" i="48"/>
  <c r="G52" i="48"/>
  <c r="G51" i="48"/>
  <c r="G50" i="48"/>
  <c r="G49" i="48"/>
  <c r="G48" i="48"/>
  <c r="G47" i="48"/>
  <c r="G46" i="48"/>
  <c r="G45" i="48"/>
  <c r="G44" i="48"/>
  <c r="G43" i="48"/>
  <c r="G42" i="48"/>
  <c r="G41" i="48"/>
  <c r="G40" i="48"/>
  <c r="G39" i="48"/>
  <c r="G38" i="48"/>
  <c r="G37" i="48"/>
  <c r="G36" i="48"/>
  <c r="G35" i="48"/>
  <c r="G34" i="48"/>
  <c r="G33" i="48"/>
  <c r="G32" i="48"/>
  <c r="G31" i="48"/>
  <c r="G30" i="48"/>
  <c r="G29" i="48"/>
  <c r="G28" i="48"/>
  <c r="G27" i="48"/>
  <c r="G26" i="48"/>
  <c r="G25" i="48"/>
  <c r="G24" i="48"/>
  <c r="G23" i="48"/>
  <c r="G22" i="48"/>
  <c r="G21" i="48"/>
  <c r="G20" i="48"/>
  <c r="G19" i="48"/>
  <c r="G18" i="48"/>
  <c r="G17" i="48"/>
  <c r="G16" i="48"/>
  <c r="G15" i="48"/>
  <c r="G14" i="48"/>
  <c r="G243" i="48" s="1"/>
  <c r="G7" i="48" s="1"/>
  <c r="G10" i="48"/>
  <c r="G11" i="48" s="1"/>
  <c r="G6" i="48"/>
  <c r="G8" i="48" s="1"/>
  <c r="G5" i="48"/>
  <c r="H241" i="49" l="1"/>
  <c r="I241" i="49" s="1"/>
  <c r="H239" i="49"/>
  <c r="I239" i="49" s="1"/>
  <c r="H237" i="49"/>
  <c r="I237" i="49" s="1"/>
  <c r="H235" i="49"/>
  <c r="I235" i="49" s="1"/>
  <c r="H233" i="49"/>
  <c r="I233" i="49" s="1"/>
  <c r="H231" i="49"/>
  <c r="I231" i="49" s="1"/>
  <c r="H229" i="49"/>
  <c r="I229" i="49" s="1"/>
  <c r="H227" i="49"/>
  <c r="I227" i="49" s="1"/>
  <c r="H225" i="49"/>
  <c r="I225" i="49" s="1"/>
  <c r="H223" i="49"/>
  <c r="I223" i="49" s="1"/>
  <c r="H221" i="49"/>
  <c r="I221" i="49" s="1"/>
  <c r="H219" i="49"/>
  <c r="I219" i="49" s="1"/>
  <c r="H217" i="49"/>
  <c r="I217" i="49" s="1"/>
  <c r="H215" i="49"/>
  <c r="I215" i="49" s="1"/>
  <c r="H213" i="49"/>
  <c r="I213" i="49" s="1"/>
  <c r="H211" i="49"/>
  <c r="I211" i="49" s="1"/>
  <c r="H209" i="49"/>
  <c r="I209" i="49" s="1"/>
  <c r="H207" i="49"/>
  <c r="I207" i="49" s="1"/>
  <c r="H205" i="49"/>
  <c r="I205" i="49" s="1"/>
  <c r="H203" i="49"/>
  <c r="I203" i="49" s="1"/>
  <c r="H201" i="49"/>
  <c r="I201" i="49" s="1"/>
  <c r="H199" i="49"/>
  <c r="I199" i="49" s="1"/>
  <c r="H197" i="49"/>
  <c r="I197" i="49" s="1"/>
  <c r="H195" i="49"/>
  <c r="I195" i="49" s="1"/>
  <c r="H193" i="49"/>
  <c r="I193" i="49" s="1"/>
  <c r="H191" i="49"/>
  <c r="I191" i="49" s="1"/>
  <c r="H189" i="49"/>
  <c r="I189" i="49" s="1"/>
  <c r="H187" i="49"/>
  <c r="I187" i="49" s="1"/>
  <c r="H185" i="49"/>
  <c r="I185" i="49" s="1"/>
  <c r="H183" i="49"/>
  <c r="I183" i="49" s="1"/>
  <c r="H181" i="49"/>
  <c r="I181" i="49" s="1"/>
  <c r="H179" i="49"/>
  <c r="I179" i="49" s="1"/>
  <c r="H177" i="49"/>
  <c r="I177" i="49" s="1"/>
  <c r="H175" i="49"/>
  <c r="I175" i="49" s="1"/>
  <c r="H173" i="49"/>
  <c r="I173" i="49" s="1"/>
  <c r="H171" i="49"/>
  <c r="I171" i="49" s="1"/>
  <c r="H169" i="49"/>
  <c r="I169" i="49" s="1"/>
  <c r="H167" i="49"/>
  <c r="I167" i="49" s="1"/>
  <c r="H165" i="49"/>
  <c r="I165" i="49" s="1"/>
  <c r="H163" i="49"/>
  <c r="I163" i="49" s="1"/>
  <c r="H161" i="49"/>
  <c r="I161" i="49" s="1"/>
  <c r="H242" i="49"/>
  <c r="I242" i="49" s="1"/>
  <c r="H240" i="49"/>
  <c r="I240" i="49" s="1"/>
  <c r="H238" i="49"/>
  <c r="I238" i="49" s="1"/>
  <c r="H236" i="49"/>
  <c r="I236" i="49" s="1"/>
  <c r="H234" i="49"/>
  <c r="I234" i="49" s="1"/>
  <c r="H232" i="49"/>
  <c r="I232" i="49" s="1"/>
  <c r="H230" i="49"/>
  <c r="I230" i="49" s="1"/>
  <c r="H228" i="49"/>
  <c r="I228" i="49" s="1"/>
  <c r="H226" i="49"/>
  <c r="I226" i="49" s="1"/>
  <c r="H224" i="49"/>
  <c r="I224" i="49" s="1"/>
  <c r="H222" i="49"/>
  <c r="I222" i="49" s="1"/>
  <c r="H220" i="49"/>
  <c r="I220" i="49" s="1"/>
  <c r="H218" i="49"/>
  <c r="I218" i="49" s="1"/>
  <c r="H216" i="49"/>
  <c r="I216" i="49" s="1"/>
  <c r="H214" i="49"/>
  <c r="I214" i="49" s="1"/>
  <c r="H212" i="49"/>
  <c r="I212" i="49" s="1"/>
  <c r="H210" i="49"/>
  <c r="I210" i="49" s="1"/>
  <c r="H208" i="49"/>
  <c r="I208" i="49" s="1"/>
  <c r="H206" i="49"/>
  <c r="I206" i="49" s="1"/>
  <c r="H204" i="49"/>
  <c r="I204" i="49" s="1"/>
  <c r="H202" i="49"/>
  <c r="I202" i="49" s="1"/>
  <c r="H200" i="49"/>
  <c r="I200" i="49" s="1"/>
  <c r="H198" i="49"/>
  <c r="I198" i="49" s="1"/>
  <c r="H196" i="49"/>
  <c r="I196" i="49" s="1"/>
  <c r="H194" i="49"/>
  <c r="I194" i="49" s="1"/>
  <c r="H192" i="49"/>
  <c r="I192" i="49" s="1"/>
  <c r="H190" i="49"/>
  <c r="I190" i="49" s="1"/>
  <c r="H188" i="49"/>
  <c r="I188" i="49" s="1"/>
  <c r="H186" i="49"/>
  <c r="I186" i="49" s="1"/>
  <c r="H184" i="49"/>
  <c r="I184" i="49" s="1"/>
  <c r="H182" i="49"/>
  <c r="I182" i="49" s="1"/>
  <c r="H180" i="49"/>
  <c r="I180" i="49" s="1"/>
  <c r="H178" i="49"/>
  <c r="I178" i="49" s="1"/>
  <c r="H176" i="49"/>
  <c r="I176" i="49" s="1"/>
  <c r="H174" i="49"/>
  <c r="I174" i="49" s="1"/>
  <c r="H172" i="49"/>
  <c r="I172" i="49" s="1"/>
  <c r="H170" i="49"/>
  <c r="I170" i="49" s="1"/>
  <c r="H168" i="49"/>
  <c r="I168" i="49" s="1"/>
  <c r="H166" i="49"/>
  <c r="I166" i="49" s="1"/>
  <c r="H164" i="49"/>
  <c r="I164" i="49" s="1"/>
  <c r="H162" i="49"/>
  <c r="I162" i="49" s="1"/>
  <c r="H160" i="49"/>
  <c r="I160" i="49" s="1"/>
  <c r="H158" i="49"/>
  <c r="I158" i="49" s="1"/>
  <c r="H156" i="49"/>
  <c r="I156" i="49" s="1"/>
  <c r="H154" i="49"/>
  <c r="I154" i="49" s="1"/>
  <c r="H152" i="49"/>
  <c r="I152" i="49" s="1"/>
  <c r="H150" i="49"/>
  <c r="I150" i="49" s="1"/>
  <c r="H148" i="49"/>
  <c r="I148" i="49" s="1"/>
  <c r="H146" i="49"/>
  <c r="I146" i="49" s="1"/>
  <c r="H144" i="49"/>
  <c r="I144" i="49" s="1"/>
  <c r="H142" i="49"/>
  <c r="I142" i="49" s="1"/>
  <c r="H140" i="49"/>
  <c r="I140" i="49" s="1"/>
  <c r="H138" i="49"/>
  <c r="I138" i="49" s="1"/>
  <c r="H136" i="49"/>
  <c r="I136" i="49" s="1"/>
  <c r="H134" i="49"/>
  <c r="I134" i="49" s="1"/>
  <c r="H132" i="49"/>
  <c r="I132" i="49" s="1"/>
  <c r="H130" i="49"/>
  <c r="I130" i="49" s="1"/>
  <c r="H128" i="49"/>
  <c r="I128" i="49" s="1"/>
  <c r="H126" i="49"/>
  <c r="I126" i="49" s="1"/>
  <c r="H124" i="49"/>
  <c r="I124" i="49" s="1"/>
  <c r="H122" i="49"/>
  <c r="I122" i="49" s="1"/>
  <c r="H120" i="49"/>
  <c r="I120" i="49" s="1"/>
  <c r="H118" i="49"/>
  <c r="I118" i="49" s="1"/>
  <c r="H116" i="49"/>
  <c r="I116" i="49" s="1"/>
  <c r="H159" i="49"/>
  <c r="I159" i="49" s="1"/>
  <c r="H157" i="49"/>
  <c r="I157" i="49" s="1"/>
  <c r="H155" i="49"/>
  <c r="I155" i="49" s="1"/>
  <c r="H153" i="49"/>
  <c r="I153" i="49" s="1"/>
  <c r="H151" i="49"/>
  <c r="I151" i="49" s="1"/>
  <c r="H149" i="49"/>
  <c r="I149" i="49" s="1"/>
  <c r="H147" i="49"/>
  <c r="I147" i="49" s="1"/>
  <c r="H145" i="49"/>
  <c r="I145" i="49" s="1"/>
  <c r="H143" i="49"/>
  <c r="I143" i="49" s="1"/>
  <c r="H141" i="49"/>
  <c r="I141" i="49" s="1"/>
  <c r="H139" i="49"/>
  <c r="I139" i="49" s="1"/>
  <c r="H137" i="49"/>
  <c r="I137" i="49" s="1"/>
  <c r="H135" i="49"/>
  <c r="I135" i="49" s="1"/>
  <c r="H133" i="49"/>
  <c r="I133" i="49" s="1"/>
  <c r="H131" i="49"/>
  <c r="I131" i="49" s="1"/>
  <c r="H129" i="49"/>
  <c r="I129" i="49" s="1"/>
  <c r="H127" i="49"/>
  <c r="I127" i="49" s="1"/>
  <c r="H125" i="49"/>
  <c r="I125" i="49" s="1"/>
  <c r="H123" i="49"/>
  <c r="I123" i="49" s="1"/>
  <c r="H121" i="49"/>
  <c r="I121" i="49" s="1"/>
  <c r="H119" i="49"/>
  <c r="I119" i="49" s="1"/>
  <c r="H117" i="49"/>
  <c r="I117" i="49" s="1"/>
  <c r="H115" i="49"/>
  <c r="I115" i="49" s="1"/>
  <c r="H113" i="49"/>
  <c r="I113" i="49" s="1"/>
  <c r="H111" i="49"/>
  <c r="I111" i="49" s="1"/>
  <c r="H109" i="49"/>
  <c r="I109" i="49" s="1"/>
  <c r="H107" i="49"/>
  <c r="I107" i="49" s="1"/>
  <c r="H105" i="49"/>
  <c r="I105" i="49" s="1"/>
  <c r="H103" i="49"/>
  <c r="I103" i="49" s="1"/>
  <c r="H101" i="49"/>
  <c r="I101" i="49" s="1"/>
  <c r="H99" i="49"/>
  <c r="I99" i="49" s="1"/>
  <c r="H97" i="49"/>
  <c r="I97" i="49" s="1"/>
  <c r="H95" i="49"/>
  <c r="I95" i="49" s="1"/>
  <c r="H93" i="49"/>
  <c r="I93" i="49" s="1"/>
  <c r="H91" i="49"/>
  <c r="I91" i="49" s="1"/>
  <c r="H89" i="49"/>
  <c r="I89" i="49" s="1"/>
  <c r="H87" i="49"/>
  <c r="I87" i="49" s="1"/>
  <c r="H85" i="49"/>
  <c r="I85" i="49" s="1"/>
  <c r="H83" i="49"/>
  <c r="I83" i="49" s="1"/>
  <c r="H81" i="49"/>
  <c r="I81" i="49" s="1"/>
  <c r="H79" i="49"/>
  <c r="I79" i="49" s="1"/>
  <c r="H77" i="49"/>
  <c r="I77" i="49" s="1"/>
  <c r="H75" i="49"/>
  <c r="I75" i="49" s="1"/>
  <c r="H73" i="49"/>
  <c r="I73" i="49" s="1"/>
  <c r="H71" i="49"/>
  <c r="I71" i="49" s="1"/>
  <c r="H69" i="49"/>
  <c r="I69" i="49" s="1"/>
  <c r="H67" i="49"/>
  <c r="I67" i="49" s="1"/>
  <c r="H65" i="49"/>
  <c r="I65" i="49" s="1"/>
  <c r="H63" i="49"/>
  <c r="I63" i="49" s="1"/>
  <c r="H61" i="49"/>
  <c r="I61" i="49" s="1"/>
  <c r="H59" i="49"/>
  <c r="I59" i="49" s="1"/>
  <c r="H57" i="49"/>
  <c r="I57" i="49" s="1"/>
  <c r="H55" i="49"/>
  <c r="I55" i="49" s="1"/>
  <c r="H53" i="49"/>
  <c r="I53" i="49" s="1"/>
  <c r="H51" i="49"/>
  <c r="I51" i="49" s="1"/>
  <c r="H49" i="49"/>
  <c r="I49" i="49" s="1"/>
  <c r="H47" i="49"/>
  <c r="I47" i="49" s="1"/>
  <c r="H45" i="49"/>
  <c r="I45" i="49" s="1"/>
  <c r="H43" i="49"/>
  <c r="I43" i="49" s="1"/>
  <c r="H39" i="49"/>
  <c r="I39" i="49" s="1"/>
  <c r="H37" i="49"/>
  <c r="I37" i="49" s="1"/>
  <c r="H35" i="49"/>
  <c r="I35" i="49" s="1"/>
  <c r="H33" i="49"/>
  <c r="I33" i="49" s="1"/>
  <c r="H31" i="49"/>
  <c r="I31" i="49" s="1"/>
  <c r="H29" i="49"/>
  <c r="I29" i="49" s="1"/>
  <c r="H27" i="49"/>
  <c r="I27" i="49" s="1"/>
  <c r="H25" i="49"/>
  <c r="I25" i="49" s="1"/>
  <c r="H23" i="49"/>
  <c r="I23" i="49" s="1"/>
  <c r="H21" i="49"/>
  <c r="I21" i="49" s="1"/>
  <c r="H19" i="49"/>
  <c r="I19" i="49" s="1"/>
  <c r="H17" i="49"/>
  <c r="I17" i="49" s="1"/>
  <c r="H15" i="49"/>
  <c r="I15" i="49" s="1"/>
  <c r="H114" i="49"/>
  <c r="I114" i="49" s="1"/>
  <c r="H112" i="49"/>
  <c r="I112" i="49" s="1"/>
  <c r="H110" i="49"/>
  <c r="I110" i="49" s="1"/>
  <c r="H108" i="49"/>
  <c r="I108" i="49" s="1"/>
  <c r="H106" i="49"/>
  <c r="I106" i="49" s="1"/>
  <c r="H104" i="49"/>
  <c r="I104" i="49" s="1"/>
  <c r="H102" i="49"/>
  <c r="I102" i="49" s="1"/>
  <c r="H100" i="49"/>
  <c r="I100" i="49" s="1"/>
  <c r="H98" i="49"/>
  <c r="I98" i="49" s="1"/>
  <c r="H96" i="49"/>
  <c r="I96" i="49" s="1"/>
  <c r="H94" i="49"/>
  <c r="I94" i="49" s="1"/>
  <c r="H92" i="49"/>
  <c r="I92" i="49" s="1"/>
  <c r="H90" i="49"/>
  <c r="I90" i="49" s="1"/>
  <c r="H88" i="49"/>
  <c r="I88" i="49" s="1"/>
  <c r="H86" i="49"/>
  <c r="I86" i="49" s="1"/>
  <c r="H84" i="49"/>
  <c r="I84" i="49" s="1"/>
  <c r="H82" i="49"/>
  <c r="I82" i="49" s="1"/>
  <c r="H80" i="49"/>
  <c r="I80" i="49" s="1"/>
  <c r="H78" i="49"/>
  <c r="I78" i="49" s="1"/>
  <c r="H76" i="49"/>
  <c r="I76" i="49" s="1"/>
  <c r="H74" i="49"/>
  <c r="I74" i="49" s="1"/>
  <c r="H72" i="49"/>
  <c r="I72" i="49" s="1"/>
  <c r="H70" i="49"/>
  <c r="I70" i="49" s="1"/>
  <c r="H68" i="49"/>
  <c r="I68" i="49" s="1"/>
  <c r="H66" i="49"/>
  <c r="I66" i="49" s="1"/>
  <c r="H64" i="49"/>
  <c r="I64" i="49" s="1"/>
  <c r="H62" i="49"/>
  <c r="I62" i="49" s="1"/>
  <c r="H60" i="49"/>
  <c r="I60" i="49" s="1"/>
  <c r="H58" i="49"/>
  <c r="I58" i="49" s="1"/>
  <c r="H56" i="49"/>
  <c r="I56" i="49" s="1"/>
  <c r="H54" i="49"/>
  <c r="I54" i="49" s="1"/>
  <c r="H52" i="49"/>
  <c r="I52" i="49" s="1"/>
  <c r="H50" i="49"/>
  <c r="I50" i="49" s="1"/>
  <c r="H48" i="49"/>
  <c r="I48" i="49" s="1"/>
  <c r="H46" i="49"/>
  <c r="I46" i="49" s="1"/>
  <c r="H44" i="49"/>
  <c r="I44" i="49" s="1"/>
  <c r="H42" i="49"/>
  <c r="I42" i="49" s="1"/>
  <c r="H41" i="49"/>
  <c r="I41" i="49" s="1"/>
  <c r="H40" i="49"/>
  <c r="I40" i="49" s="1"/>
  <c r="H38" i="49"/>
  <c r="I38" i="49" s="1"/>
  <c r="H36" i="49"/>
  <c r="I36" i="49" s="1"/>
  <c r="H34" i="49"/>
  <c r="I34" i="49" s="1"/>
  <c r="H32" i="49"/>
  <c r="I32" i="49" s="1"/>
  <c r="H30" i="49"/>
  <c r="I30" i="49" s="1"/>
  <c r="H28" i="49"/>
  <c r="I28" i="49" s="1"/>
  <c r="H26" i="49"/>
  <c r="I26" i="49" s="1"/>
  <c r="H24" i="49"/>
  <c r="I24" i="49" s="1"/>
  <c r="H22" i="49"/>
  <c r="I22" i="49" s="1"/>
  <c r="H20" i="49"/>
  <c r="I20" i="49" s="1"/>
  <c r="H18" i="49"/>
  <c r="I18" i="49" s="1"/>
  <c r="H16" i="49"/>
  <c r="I16" i="49" s="1"/>
  <c r="H14" i="49"/>
  <c r="H241" i="48"/>
  <c r="H239" i="48"/>
  <c r="H237" i="48"/>
  <c r="H235" i="48"/>
  <c r="H233" i="48"/>
  <c r="H231" i="48"/>
  <c r="H229" i="48"/>
  <c r="H227" i="48"/>
  <c r="H225" i="48"/>
  <c r="H223" i="48"/>
  <c r="H221" i="48"/>
  <c r="H219" i="48"/>
  <c r="H217" i="48"/>
  <c r="H215" i="48"/>
  <c r="H213" i="48"/>
  <c r="H211" i="48"/>
  <c r="H209" i="48"/>
  <c r="H207" i="48"/>
  <c r="H205" i="48"/>
  <c r="H203" i="48"/>
  <c r="H201" i="48"/>
  <c r="H199" i="48"/>
  <c r="H197" i="48"/>
  <c r="H195" i="48"/>
  <c r="H193" i="48"/>
  <c r="H191" i="48"/>
  <c r="H189" i="48"/>
  <c r="H187" i="48"/>
  <c r="H185" i="48"/>
  <c r="H183" i="48"/>
  <c r="H181" i="48"/>
  <c r="H179" i="48"/>
  <c r="I179" i="48" s="1"/>
  <c r="H177" i="48"/>
  <c r="I177" i="48" s="1"/>
  <c r="H175" i="48"/>
  <c r="I175" i="48" s="1"/>
  <c r="H173" i="48"/>
  <c r="I173" i="48" s="1"/>
  <c r="H171" i="48"/>
  <c r="I171" i="48" s="1"/>
  <c r="H169" i="48"/>
  <c r="I169" i="48" s="1"/>
  <c r="H167" i="48"/>
  <c r="I167" i="48" s="1"/>
  <c r="H165" i="48"/>
  <c r="I165" i="48" s="1"/>
  <c r="H163" i="48"/>
  <c r="I163" i="48" s="1"/>
  <c r="H161" i="48"/>
  <c r="I161" i="48" s="1"/>
  <c r="H242" i="48"/>
  <c r="H240" i="48"/>
  <c r="H238" i="48"/>
  <c r="H236" i="48"/>
  <c r="H234" i="48"/>
  <c r="H232" i="48"/>
  <c r="H230" i="48"/>
  <c r="H228" i="48"/>
  <c r="H226" i="48"/>
  <c r="H224" i="48"/>
  <c r="H222" i="48"/>
  <c r="H220" i="48"/>
  <c r="H218" i="48"/>
  <c r="H216" i="48"/>
  <c r="H214" i="48"/>
  <c r="H212" i="48"/>
  <c r="H210" i="48"/>
  <c r="H208" i="48"/>
  <c r="H206" i="48"/>
  <c r="H204" i="48"/>
  <c r="H202" i="48"/>
  <c r="H200" i="48"/>
  <c r="H198" i="48"/>
  <c r="H196" i="48"/>
  <c r="H194" i="48"/>
  <c r="H192" i="48"/>
  <c r="H190" i="48"/>
  <c r="H188" i="48"/>
  <c r="H186" i="48"/>
  <c r="H184" i="48"/>
  <c r="H182" i="48"/>
  <c r="H180" i="48"/>
  <c r="H178" i="48"/>
  <c r="H176" i="48"/>
  <c r="H174" i="48"/>
  <c r="H172" i="48"/>
  <c r="H170" i="48"/>
  <c r="H168" i="48"/>
  <c r="H166" i="48"/>
  <c r="H164" i="48"/>
  <c r="H162" i="48"/>
  <c r="H160" i="48"/>
  <c r="H158" i="48"/>
  <c r="H156" i="48"/>
  <c r="H154" i="48"/>
  <c r="H152" i="48"/>
  <c r="H150" i="48"/>
  <c r="H148" i="48"/>
  <c r="H146" i="48"/>
  <c r="H144" i="48"/>
  <c r="H142" i="48"/>
  <c r="H140" i="48"/>
  <c r="H138" i="48"/>
  <c r="H136" i="48"/>
  <c r="H134" i="48"/>
  <c r="H132" i="48"/>
  <c r="H130" i="48"/>
  <c r="H128" i="48"/>
  <c r="H126" i="48"/>
  <c r="H124" i="48"/>
  <c r="H122" i="48"/>
  <c r="H120" i="48"/>
  <c r="H118" i="48"/>
  <c r="H159" i="48"/>
  <c r="H157" i="48"/>
  <c r="H155" i="48"/>
  <c r="H153" i="48"/>
  <c r="H151" i="48"/>
  <c r="H149" i="48"/>
  <c r="H147" i="48"/>
  <c r="H145" i="48"/>
  <c r="H143" i="48"/>
  <c r="H141" i="48"/>
  <c r="H139" i="48"/>
  <c r="H137" i="48"/>
  <c r="H135" i="48"/>
  <c r="H133" i="48"/>
  <c r="H131" i="48"/>
  <c r="H129" i="48"/>
  <c r="H127" i="48"/>
  <c r="H125" i="48"/>
  <c r="H123" i="48"/>
  <c r="H121" i="48"/>
  <c r="H119" i="48"/>
  <c r="H117" i="48"/>
  <c r="H115" i="48"/>
  <c r="H113" i="48"/>
  <c r="H111" i="48"/>
  <c r="H109" i="48"/>
  <c r="H107" i="48"/>
  <c r="H105" i="48"/>
  <c r="H103" i="48"/>
  <c r="H101" i="48"/>
  <c r="H99" i="48"/>
  <c r="H97" i="48"/>
  <c r="H95" i="48"/>
  <c r="H93" i="48"/>
  <c r="H91" i="48"/>
  <c r="H89" i="48"/>
  <c r="H87" i="48"/>
  <c r="H85" i="48"/>
  <c r="H83" i="48"/>
  <c r="H81" i="48"/>
  <c r="H79" i="48"/>
  <c r="H77" i="48"/>
  <c r="H75" i="48"/>
  <c r="H73" i="48"/>
  <c r="H71" i="48"/>
  <c r="H69" i="48"/>
  <c r="H67" i="48"/>
  <c r="H65" i="48"/>
  <c r="H63" i="48"/>
  <c r="H61" i="48"/>
  <c r="H59" i="48"/>
  <c r="H57" i="48"/>
  <c r="H55" i="48"/>
  <c r="H53" i="48"/>
  <c r="H51" i="48"/>
  <c r="H49" i="48"/>
  <c r="H47" i="48"/>
  <c r="H45" i="48"/>
  <c r="H43" i="48"/>
  <c r="H41" i="48"/>
  <c r="H39" i="48"/>
  <c r="H37" i="48"/>
  <c r="H35" i="48"/>
  <c r="H33" i="48"/>
  <c r="H31" i="48"/>
  <c r="H29" i="48"/>
  <c r="H27" i="48"/>
  <c r="H25" i="48"/>
  <c r="H23" i="48"/>
  <c r="H21" i="48"/>
  <c r="H19" i="48"/>
  <c r="H17" i="48"/>
  <c r="H15" i="48"/>
  <c r="H116" i="48"/>
  <c r="H114" i="48"/>
  <c r="H112" i="48"/>
  <c r="H110" i="48"/>
  <c r="H108" i="48"/>
  <c r="H106" i="48"/>
  <c r="H104" i="48"/>
  <c r="H102" i="48"/>
  <c r="H100" i="48"/>
  <c r="H98" i="48"/>
  <c r="H96" i="48"/>
  <c r="H94" i="48"/>
  <c r="H92" i="48"/>
  <c r="H90" i="48"/>
  <c r="H88" i="48"/>
  <c r="H86" i="48"/>
  <c r="H84" i="48"/>
  <c r="H82" i="48"/>
  <c r="H80" i="48"/>
  <c r="H78" i="48"/>
  <c r="H76" i="48"/>
  <c r="H74" i="48"/>
  <c r="H72" i="48"/>
  <c r="H70" i="48"/>
  <c r="H68" i="48"/>
  <c r="H66" i="48"/>
  <c r="H64" i="48"/>
  <c r="H62" i="48"/>
  <c r="H60" i="48"/>
  <c r="H58" i="48"/>
  <c r="H56" i="48"/>
  <c r="H54" i="48"/>
  <c r="H52" i="48"/>
  <c r="H50" i="48"/>
  <c r="H48" i="48"/>
  <c r="H46" i="48"/>
  <c r="H44" i="48"/>
  <c r="H42" i="48"/>
  <c r="H40" i="48"/>
  <c r="H38" i="48"/>
  <c r="H36" i="48"/>
  <c r="H34" i="48"/>
  <c r="H32" i="48"/>
  <c r="H30" i="48"/>
  <c r="H28" i="48"/>
  <c r="H26" i="48"/>
  <c r="H24" i="48"/>
  <c r="H22" i="48"/>
  <c r="H20" i="48"/>
  <c r="H18" i="48"/>
  <c r="H16" i="48"/>
  <c r="H14" i="48"/>
  <c r="I16" i="48"/>
  <c r="I18" i="48"/>
  <c r="I20" i="48"/>
  <c r="I22" i="48"/>
  <c r="I24" i="48"/>
  <c r="I26" i="48"/>
  <c r="I28" i="48"/>
  <c r="I30" i="48"/>
  <c r="I32" i="48"/>
  <c r="I34" i="48"/>
  <c r="I36" i="48"/>
  <c r="I38" i="48"/>
  <c r="I40" i="48"/>
  <c r="I42" i="48"/>
  <c r="I44" i="48"/>
  <c r="I46" i="48"/>
  <c r="I48" i="48"/>
  <c r="I50" i="48"/>
  <c r="I52" i="48"/>
  <c r="I54" i="48"/>
  <c r="I56" i="48"/>
  <c r="I58" i="48"/>
  <c r="I60" i="48"/>
  <c r="I62" i="48"/>
  <c r="I64" i="48"/>
  <c r="I66" i="48"/>
  <c r="I68" i="48"/>
  <c r="I70" i="48"/>
  <c r="I72" i="48"/>
  <c r="I74" i="48"/>
  <c r="I76" i="48"/>
  <c r="I78" i="48"/>
  <c r="I80" i="48"/>
  <c r="I82" i="48"/>
  <c r="I84" i="48"/>
  <c r="I86" i="48"/>
  <c r="I88" i="48"/>
  <c r="I90" i="48"/>
  <c r="I92" i="48"/>
  <c r="I94" i="48"/>
  <c r="I96" i="48"/>
  <c r="I98" i="48"/>
  <c r="I100" i="48"/>
  <c r="I102" i="48"/>
  <c r="I104" i="48"/>
  <c r="I106" i="48"/>
  <c r="I108" i="48"/>
  <c r="I110" i="48"/>
  <c r="I112" i="48"/>
  <c r="I114" i="48"/>
  <c r="I116" i="48"/>
  <c r="I15" i="48"/>
  <c r="I17" i="48"/>
  <c r="I19" i="48"/>
  <c r="I21" i="48"/>
  <c r="I23" i="48"/>
  <c r="I25" i="48"/>
  <c r="I27" i="48"/>
  <c r="I29" i="48"/>
  <c r="I31" i="48"/>
  <c r="I33" i="48"/>
  <c r="I35" i="48"/>
  <c r="I37" i="48"/>
  <c r="I39" i="48"/>
  <c r="I41" i="48"/>
  <c r="I43" i="48"/>
  <c r="I45" i="48"/>
  <c r="I47" i="48"/>
  <c r="I49" i="48"/>
  <c r="I51" i="48"/>
  <c r="I53" i="48"/>
  <c r="I55" i="48"/>
  <c r="I57" i="48"/>
  <c r="I59" i="48"/>
  <c r="I61" i="48"/>
  <c r="I63" i="48"/>
  <c r="I65" i="48"/>
  <c r="I67" i="48"/>
  <c r="I69" i="48"/>
  <c r="I71" i="48"/>
  <c r="I73" i="48"/>
  <c r="I75" i="48"/>
  <c r="I77" i="48"/>
  <c r="I79" i="48"/>
  <c r="I81" i="48"/>
  <c r="I83" i="48"/>
  <c r="I85" i="48"/>
  <c r="I87" i="48"/>
  <c r="I89" i="48"/>
  <c r="I91" i="48"/>
  <c r="I93" i="48"/>
  <c r="I95" i="48"/>
  <c r="I97" i="48"/>
  <c r="I99" i="48"/>
  <c r="I101" i="48"/>
  <c r="I103" i="48"/>
  <c r="I105" i="48"/>
  <c r="I107" i="48"/>
  <c r="I109" i="48"/>
  <c r="I111" i="48"/>
  <c r="I113" i="48"/>
  <c r="I115" i="48"/>
  <c r="I117" i="48"/>
  <c r="I118" i="48"/>
  <c r="I120" i="48"/>
  <c r="I122" i="48"/>
  <c r="I124" i="48"/>
  <c r="I126" i="48"/>
  <c r="I128" i="48"/>
  <c r="I130" i="48"/>
  <c r="I132" i="48"/>
  <c r="I134" i="48"/>
  <c r="I136" i="48"/>
  <c r="I138" i="48"/>
  <c r="I140" i="48"/>
  <c r="I142" i="48"/>
  <c r="I144" i="48"/>
  <c r="I146" i="48"/>
  <c r="I148" i="48"/>
  <c r="I150" i="48"/>
  <c r="I152" i="48"/>
  <c r="I154" i="48"/>
  <c r="I156" i="48"/>
  <c r="I158" i="48"/>
  <c r="I14" i="48"/>
  <c r="I119" i="48"/>
  <c r="I121" i="48"/>
  <c r="I123" i="48"/>
  <c r="I125" i="48"/>
  <c r="I127" i="48"/>
  <c r="I129" i="48"/>
  <c r="I131" i="48"/>
  <c r="I133" i="48"/>
  <c r="I135" i="48"/>
  <c r="I137" i="48"/>
  <c r="I139" i="48"/>
  <c r="I141" i="48"/>
  <c r="I143" i="48"/>
  <c r="I145" i="48"/>
  <c r="I147" i="48"/>
  <c r="I149" i="48"/>
  <c r="I151" i="48"/>
  <c r="I153" i="48"/>
  <c r="I155" i="48"/>
  <c r="I157" i="48"/>
  <c r="I159" i="48"/>
  <c r="I160" i="48"/>
  <c r="I162" i="48"/>
  <c r="I164" i="48"/>
  <c r="I166" i="48"/>
  <c r="I168" i="48"/>
  <c r="I170" i="48"/>
  <c r="I172" i="48"/>
  <c r="I174" i="48"/>
  <c r="I176" i="48"/>
  <c r="I178" i="48"/>
  <c r="I180" i="48"/>
  <c r="I182" i="48"/>
  <c r="I184" i="48"/>
  <c r="I186" i="48"/>
  <c r="I188" i="48"/>
  <c r="I190" i="48"/>
  <c r="I192" i="48"/>
  <c r="I194" i="48"/>
  <c r="I196" i="48"/>
  <c r="I198" i="48"/>
  <c r="I200" i="48"/>
  <c r="I202" i="48"/>
  <c r="I204" i="48"/>
  <c r="I206" i="48"/>
  <c r="I208" i="48"/>
  <c r="I210" i="48"/>
  <c r="I212" i="48"/>
  <c r="I214" i="48"/>
  <c r="I216" i="48"/>
  <c r="I218" i="48"/>
  <c r="I220" i="48"/>
  <c r="I222" i="48"/>
  <c r="I224" i="48"/>
  <c r="I226" i="48"/>
  <c r="I228" i="48"/>
  <c r="I230" i="48"/>
  <c r="I232" i="48"/>
  <c r="I234" i="48"/>
  <c r="I236" i="48"/>
  <c r="I238" i="48"/>
  <c r="I240" i="48"/>
  <c r="I242" i="48"/>
  <c r="I181" i="48"/>
  <c r="I183" i="48"/>
  <c r="I185" i="48"/>
  <c r="I187" i="48"/>
  <c r="I189" i="48"/>
  <c r="I191" i="48"/>
  <c r="I193" i="48"/>
  <c r="I195" i="48"/>
  <c r="I197" i="48"/>
  <c r="I199" i="48"/>
  <c r="I201" i="48"/>
  <c r="I203" i="48"/>
  <c r="I205" i="48"/>
  <c r="I207" i="48"/>
  <c r="I209" i="48"/>
  <c r="I211" i="48"/>
  <c r="I213" i="48"/>
  <c r="I215" i="48"/>
  <c r="I217" i="48"/>
  <c r="I219" i="48"/>
  <c r="I221" i="48"/>
  <c r="I223" i="48"/>
  <c r="I225" i="48"/>
  <c r="I227" i="48"/>
  <c r="I229" i="48"/>
  <c r="I231" i="48"/>
  <c r="I233" i="48"/>
  <c r="I235" i="48"/>
  <c r="I237" i="48"/>
  <c r="I239" i="48"/>
  <c r="I241" i="48"/>
  <c r="H243" i="49" l="1"/>
  <c r="I14" i="49"/>
  <c r="I243" i="49" s="1"/>
  <c r="I243" i="48"/>
  <c r="H243" i="48"/>
  <c r="G11" i="47" l="1"/>
  <c r="G6" i="47" l="1"/>
  <c r="C243" i="47" l="1"/>
  <c r="G242" i="47"/>
  <c r="G241" i="47"/>
  <c r="G240" i="47"/>
  <c r="G239" i="47"/>
  <c r="G238" i="47"/>
  <c r="G237" i="47"/>
  <c r="G236" i="47"/>
  <c r="G235" i="47"/>
  <c r="G234" i="47"/>
  <c r="G233" i="47"/>
  <c r="G232" i="47"/>
  <c r="G231" i="47"/>
  <c r="G230" i="47"/>
  <c r="G229" i="47"/>
  <c r="G228" i="47"/>
  <c r="G227" i="47"/>
  <c r="G226" i="47"/>
  <c r="G225" i="47"/>
  <c r="G224" i="47"/>
  <c r="G223" i="47"/>
  <c r="G222" i="47"/>
  <c r="G221" i="47"/>
  <c r="G220" i="47"/>
  <c r="G219" i="47"/>
  <c r="G218" i="47"/>
  <c r="G217" i="47"/>
  <c r="G216" i="47"/>
  <c r="G215" i="47"/>
  <c r="G214" i="47"/>
  <c r="G213" i="47"/>
  <c r="G212" i="47"/>
  <c r="G211" i="47"/>
  <c r="G210" i="47"/>
  <c r="G209" i="47"/>
  <c r="G208" i="47"/>
  <c r="G207" i="47"/>
  <c r="G206" i="47"/>
  <c r="G205" i="47"/>
  <c r="G204" i="47"/>
  <c r="G203" i="47"/>
  <c r="G202" i="47"/>
  <c r="G201" i="47"/>
  <c r="G200" i="47"/>
  <c r="G199" i="47"/>
  <c r="G198" i="47"/>
  <c r="G197" i="47"/>
  <c r="G196" i="47"/>
  <c r="G195" i="47"/>
  <c r="G194" i="47"/>
  <c r="G193" i="47"/>
  <c r="G192" i="47"/>
  <c r="G191" i="47"/>
  <c r="G190" i="47"/>
  <c r="G189" i="47"/>
  <c r="G188" i="47"/>
  <c r="G187" i="47"/>
  <c r="G186" i="47"/>
  <c r="G185" i="47"/>
  <c r="G184" i="47"/>
  <c r="G183" i="47"/>
  <c r="G182" i="47"/>
  <c r="G181" i="47"/>
  <c r="G180" i="47"/>
  <c r="G179" i="47"/>
  <c r="G178" i="47"/>
  <c r="G177" i="47"/>
  <c r="G176" i="47"/>
  <c r="G175" i="47"/>
  <c r="G174" i="47"/>
  <c r="G173" i="47"/>
  <c r="G172" i="47"/>
  <c r="G171" i="47"/>
  <c r="G170" i="47"/>
  <c r="G169" i="47"/>
  <c r="G168" i="47"/>
  <c r="G167" i="47"/>
  <c r="G166" i="47"/>
  <c r="G165" i="47"/>
  <c r="G164" i="47"/>
  <c r="G163" i="47"/>
  <c r="G162" i="47"/>
  <c r="G161" i="47"/>
  <c r="G160" i="47"/>
  <c r="G159" i="47"/>
  <c r="G158" i="47"/>
  <c r="G157" i="47"/>
  <c r="G156" i="47"/>
  <c r="G155" i="47"/>
  <c r="G154" i="47"/>
  <c r="G153" i="47"/>
  <c r="G152" i="47"/>
  <c r="G151" i="47"/>
  <c r="G150" i="47"/>
  <c r="G149" i="47"/>
  <c r="G148" i="47"/>
  <c r="G147" i="47"/>
  <c r="G146" i="47"/>
  <c r="G145" i="47"/>
  <c r="G144" i="47"/>
  <c r="G143" i="47"/>
  <c r="G142" i="47"/>
  <c r="G141" i="47"/>
  <c r="G140" i="47"/>
  <c r="G139" i="47"/>
  <c r="G138" i="47"/>
  <c r="G137" i="47"/>
  <c r="G136" i="47"/>
  <c r="G135" i="47"/>
  <c r="G134" i="47"/>
  <c r="G133" i="47"/>
  <c r="G132" i="47"/>
  <c r="G131" i="47"/>
  <c r="G130" i="47"/>
  <c r="G129" i="47"/>
  <c r="G128" i="47"/>
  <c r="G127" i="47"/>
  <c r="G126" i="47"/>
  <c r="G125" i="47"/>
  <c r="G124" i="47"/>
  <c r="G123" i="47"/>
  <c r="G122" i="47"/>
  <c r="G121" i="47"/>
  <c r="G120" i="47"/>
  <c r="G119" i="47"/>
  <c r="G118" i="47"/>
  <c r="G117" i="47"/>
  <c r="G116" i="47"/>
  <c r="G115" i="47"/>
  <c r="G114" i="47"/>
  <c r="G113" i="47"/>
  <c r="G112" i="47"/>
  <c r="G111" i="47"/>
  <c r="G110" i="47"/>
  <c r="G109" i="47"/>
  <c r="G108" i="47"/>
  <c r="G107" i="47"/>
  <c r="G106" i="47"/>
  <c r="G105" i="47"/>
  <c r="G104" i="47"/>
  <c r="G103" i="47"/>
  <c r="G102" i="47"/>
  <c r="G101" i="47"/>
  <c r="G100" i="47"/>
  <c r="G99" i="47"/>
  <c r="G98" i="47"/>
  <c r="G97" i="47"/>
  <c r="G96" i="47"/>
  <c r="G95" i="47"/>
  <c r="G94" i="47"/>
  <c r="G93" i="47"/>
  <c r="G92" i="47"/>
  <c r="G91" i="47"/>
  <c r="G90" i="47"/>
  <c r="G89" i="47"/>
  <c r="G88" i="47"/>
  <c r="G87" i="47"/>
  <c r="G86" i="47"/>
  <c r="G85" i="47"/>
  <c r="G84" i="47"/>
  <c r="G83" i="47"/>
  <c r="G82" i="47"/>
  <c r="G81" i="47"/>
  <c r="G80" i="47"/>
  <c r="G79" i="47"/>
  <c r="G78" i="47"/>
  <c r="G77" i="47"/>
  <c r="G76" i="47"/>
  <c r="G75" i="47"/>
  <c r="G74" i="47"/>
  <c r="G73" i="47"/>
  <c r="G72" i="47"/>
  <c r="G71" i="47"/>
  <c r="G70" i="47"/>
  <c r="G69" i="47"/>
  <c r="G68" i="47"/>
  <c r="G67" i="47"/>
  <c r="G66" i="47"/>
  <c r="G65" i="47"/>
  <c r="G64" i="47"/>
  <c r="G63" i="47"/>
  <c r="G62" i="47"/>
  <c r="G61" i="47"/>
  <c r="G60" i="47"/>
  <c r="G59" i="47"/>
  <c r="G58" i="47"/>
  <c r="G57" i="47"/>
  <c r="G56" i="47"/>
  <c r="G55" i="47"/>
  <c r="G54" i="47"/>
  <c r="G53" i="47"/>
  <c r="G52" i="47"/>
  <c r="G51" i="47"/>
  <c r="G50" i="47"/>
  <c r="G49" i="47"/>
  <c r="G48" i="47"/>
  <c r="G47" i="47"/>
  <c r="G46" i="47"/>
  <c r="G45" i="47"/>
  <c r="G44" i="47"/>
  <c r="G43" i="47"/>
  <c r="G42" i="47"/>
  <c r="G41" i="47"/>
  <c r="G40" i="47"/>
  <c r="G39" i="47"/>
  <c r="G38" i="47"/>
  <c r="G37" i="47"/>
  <c r="G36" i="47"/>
  <c r="G35" i="47"/>
  <c r="G34" i="47"/>
  <c r="G33" i="47"/>
  <c r="G32" i="47"/>
  <c r="G31" i="47"/>
  <c r="G30" i="47"/>
  <c r="G29" i="47"/>
  <c r="G28" i="47"/>
  <c r="G27" i="47"/>
  <c r="G26" i="47"/>
  <c r="G25" i="47"/>
  <c r="G24" i="47"/>
  <c r="G23" i="47"/>
  <c r="G22" i="47"/>
  <c r="G21" i="47"/>
  <c r="G20" i="47"/>
  <c r="G19" i="47"/>
  <c r="G18" i="47"/>
  <c r="G17" i="47"/>
  <c r="G16" i="47"/>
  <c r="G15" i="47"/>
  <c r="G14" i="47"/>
  <c r="G5" i="47"/>
  <c r="G243" i="47" l="1"/>
  <c r="G7" i="47" s="1"/>
  <c r="G8" i="47" s="1"/>
  <c r="J247" i="46"/>
  <c r="H242" i="47" l="1"/>
  <c r="I242" i="47" s="1"/>
  <c r="H240" i="47"/>
  <c r="I240" i="47" s="1"/>
  <c r="H238" i="47"/>
  <c r="I238" i="47" s="1"/>
  <c r="H236" i="47"/>
  <c r="I236" i="47" s="1"/>
  <c r="H234" i="47"/>
  <c r="I234" i="47" s="1"/>
  <c r="H232" i="47"/>
  <c r="I232" i="47" s="1"/>
  <c r="H230" i="47"/>
  <c r="I230" i="47" s="1"/>
  <c r="H228" i="47"/>
  <c r="I228" i="47" s="1"/>
  <c r="H226" i="47"/>
  <c r="I226" i="47" s="1"/>
  <c r="H224" i="47"/>
  <c r="I224" i="47" s="1"/>
  <c r="H222" i="47"/>
  <c r="I222" i="47" s="1"/>
  <c r="H220" i="47"/>
  <c r="I220" i="47" s="1"/>
  <c r="H218" i="47"/>
  <c r="I218" i="47" s="1"/>
  <c r="H216" i="47"/>
  <c r="I216" i="47" s="1"/>
  <c r="H214" i="47"/>
  <c r="I214" i="47" s="1"/>
  <c r="H212" i="47"/>
  <c r="I212" i="47" s="1"/>
  <c r="H210" i="47"/>
  <c r="I210" i="47" s="1"/>
  <c r="H208" i="47"/>
  <c r="I208" i="47" s="1"/>
  <c r="H206" i="47"/>
  <c r="I206" i="47" s="1"/>
  <c r="H204" i="47"/>
  <c r="I204" i="47" s="1"/>
  <c r="H202" i="47"/>
  <c r="I202" i="47" s="1"/>
  <c r="H200" i="47"/>
  <c r="I200" i="47" s="1"/>
  <c r="H198" i="47"/>
  <c r="I198" i="47" s="1"/>
  <c r="H241" i="47"/>
  <c r="I241" i="47" s="1"/>
  <c r="H239" i="47"/>
  <c r="I239" i="47" s="1"/>
  <c r="H237" i="47"/>
  <c r="I237" i="47" s="1"/>
  <c r="H235" i="47"/>
  <c r="I235" i="47" s="1"/>
  <c r="H233" i="47"/>
  <c r="I233" i="47" s="1"/>
  <c r="H231" i="47"/>
  <c r="I231" i="47" s="1"/>
  <c r="H229" i="47"/>
  <c r="I229" i="47" s="1"/>
  <c r="H227" i="47"/>
  <c r="I227" i="47" s="1"/>
  <c r="H225" i="47"/>
  <c r="I225" i="47" s="1"/>
  <c r="H223" i="47"/>
  <c r="I223" i="47" s="1"/>
  <c r="H221" i="47"/>
  <c r="I221" i="47" s="1"/>
  <c r="H219" i="47"/>
  <c r="I219" i="47" s="1"/>
  <c r="H217" i="47"/>
  <c r="I217" i="47" s="1"/>
  <c r="H215" i="47"/>
  <c r="I215" i="47" s="1"/>
  <c r="H213" i="47"/>
  <c r="I213" i="47" s="1"/>
  <c r="H211" i="47"/>
  <c r="I211" i="47" s="1"/>
  <c r="H209" i="47"/>
  <c r="I209" i="47" s="1"/>
  <c r="H207" i="47"/>
  <c r="I207" i="47" s="1"/>
  <c r="H205" i="47"/>
  <c r="I205" i="47" s="1"/>
  <c r="H203" i="47"/>
  <c r="I203" i="47" s="1"/>
  <c r="H201" i="47"/>
  <c r="I201" i="47" s="1"/>
  <c r="H199" i="47"/>
  <c r="I199" i="47" s="1"/>
  <c r="H197" i="47"/>
  <c r="I197" i="47" s="1"/>
  <c r="H195" i="47"/>
  <c r="I195" i="47" s="1"/>
  <c r="H193" i="47"/>
  <c r="I193" i="47" s="1"/>
  <c r="H191" i="47"/>
  <c r="I191" i="47" s="1"/>
  <c r="H189" i="47"/>
  <c r="I189" i="47" s="1"/>
  <c r="H187" i="47"/>
  <c r="I187" i="47" s="1"/>
  <c r="H185" i="47"/>
  <c r="I185" i="47" s="1"/>
  <c r="H183" i="47"/>
  <c r="I183" i="47" s="1"/>
  <c r="H181" i="47"/>
  <c r="I181" i="47" s="1"/>
  <c r="H196" i="47"/>
  <c r="I196" i="47" s="1"/>
  <c r="H194" i="47"/>
  <c r="I194" i="47" s="1"/>
  <c r="H192" i="47"/>
  <c r="I192" i="47" s="1"/>
  <c r="H190" i="47"/>
  <c r="I190" i="47" s="1"/>
  <c r="H188" i="47"/>
  <c r="I188" i="47" s="1"/>
  <c r="H186" i="47"/>
  <c r="I186" i="47" s="1"/>
  <c r="H184" i="47"/>
  <c r="I184" i="47" s="1"/>
  <c r="H182" i="47"/>
  <c r="I182" i="47" s="1"/>
  <c r="H179" i="47"/>
  <c r="I179" i="47" s="1"/>
  <c r="H177" i="47"/>
  <c r="I177" i="47" s="1"/>
  <c r="H175" i="47"/>
  <c r="I175" i="47" s="1"/>
  <c r="H173" i="47"/>
  <c r="I173" i="47" s="1"/>
  <c r="H171" i="47"/>
  <c r="I171" i="47" s="1"/>
  <c r="H169" i="47"/>
  <c r="I169" i="47" s="1"/>
  <c r="H167" i="47"/>
  <c r="I167" i="47" s="1"/>
  <c r="H165" i="47"/>
  <c r="I165" i="47" s="1"/>
  <c r="H163" i="47"/>
  <c r="I163" i="47" s="1"/>
  <c r="H161" i="47"/>
  <c r="I161" i="47" s="1"/>
  <c r="H159" i="47"/>
  <c r="I159" i="47" s="1"/>
  <c r="H157" i="47"/>
  <c r="I157" i="47" s="1"/>
  <c r="H155" i="47"/>
  <c r="I155" i="47" s="1"/>
  <c r="H153" i="47"/>
  <c r="I153" i="47" s="1"/>
  <c r="H151" i="47"/>
  <c r="I151" i="47" s="1"/>
  <c r="H180" i="47"/>
  <c r="I180" i="47" s="1"/>
  <c r="H178" i="47"/>
  <c r="I178" i="47" s="1"/>
  <c r="H176" i="47"/>
  <c r="I176" i="47" s="1"/>
  <c r="H174" i="47"/>
  <c r="I174" i="47" s="1"/>
  <c r="H172" i="47"/>
  <c r="I172" i="47" s="1"/>
  <c r="H170" i="47"/>
  <c r="I170" i="47" s="1"/>
  <c r="H168" i="47"/>
  <c r="I168" i="47" s="1"/>
  <c r="H166" i="47"/>
  <c r="I166" i="47" s="1"/>
  <c r="H164" i="47"/>
  <c r="I164" i="47" s="1"/>
  <c r="H162" i="47"/>
  <c r="I162" i="47" s="1"/>
  <c r="H160" i="47"/>
  <c r="I160" i="47" s="1"/>
  <c r="H158" i="47"/>
  <c r="I158" i="47" s="1"/>
  <c r="H156" i="47"/>
  <c r="I156" i="47" s="1"/>
  <c r="H154" i="47"/>
  <c r="I154" i="47" s="1"/>
  <c r="H152" i="47"/>
  <c r="I152" i="47" s="1"/>
  <c r="H150" i="47"/>
  <c r="I150" i="47" s="1"/>
  <c r="H148" i="47"/>
  <c r="I148" i="47" s="1"/>
  <c r="H146" i="47"/>
  <c r="I146" i="47" s="1"/>
  <c r="H144" i="47"/>
  <c r="I144" i="47" s="1"/>
  <c r="H142" i="47"/>
  <c r="I142" i="47" s="1"/>
  <c r="H140" i="47"/>
  <c r="I140" i="47" s="1"/>
  <c r="H138" i="47"/>
  <c r="I138" i="47" s="1"/>
  <c r="H136" i="47"/>
  <c r="I136" i="47" s="1"/>
  <c r="H134" i="47"/>
  <c r="I134" i="47" s="1"/>
  <c r="H132" i="47"/>
  <c r="I132" i="47" s="1"/>
  <c r="H130" i="47"/>
  <c r="I130" i="47" s="1"/>
  <c r="H128" i="47"/>
  <c r="I128" i="47" s="1"/>
  <c r="H126" i="47"/>
  <c r="I126" i="47" s="1"/>
  <c r="H124" i="47"/>
  <c r="I124" i="47" s="1"/>
  <c r="H122" i="47"/>
  <c r="I122" i="47" s="1"/>
  <c r="H120" i="47"/>
  <c r="I120" i="47" s="1"/>
  <c r="H118" i="47"/>
  <c r="I118" i="47" s="1"/>
  <c r="H116" i="47"/>
  <c r="I116" i="47" s="1"/>
  <c r="H114" i="47"/>
  <c r="I114" i="47" s="1"/>
  <c r="H112" i="47"/>
  <c r="I112" i="47" s="1"/>
  <c r="H110" i="47"/>
  <c r="I110" i="47" s="1"/>
  <c r="H108" i="47"/>
  <c r="I108" i="47" s="1"/>
  <c r="H106" i="47"/>
  <c r="I106" i="47" s="1"/>
  <c r="H104" i="47"/>
  <c r="I104" i="47" s="1"/>
  <c r="H102" i="47"/>
  <c r="I102" i="47" s="1"/>
  <c r="H100" i="47"/>
  <c r="I100" i="47" s="1"/>
  <c r="H98" i="47"/>
  <c r="I98" i="47" s="1"/>
  <c r="H96" i="47"/>
  <c r="I96" i="47" s="1"/>
  <c r="H94" i="47"/>
  <c r="I94" i="47" s="1"/>
  <c r="H92" i="47"/>
  <c r="I92" i="47" s="1"/>
  <c r="H90" i="47"/>
  <c r="I90" i="47" s="1"/>
  <c r="H88" i="47"/>
  <c r="I88" i="47" s="1"/>
  <c r="H86" i="47"/>
  <c r="I86" i="47" s="1"/>
  <c r="H84" i="47"/>
  <c r="I84" i="47" s="1"/>
  <c r="H82" i="47"/>
  <c r="I82" i="47" s="1"/>
  <c r="H80" i="47"/>
  <c r="I80" i="47" s="1"/>
  <c r="H78" i="47"/>
  <c r="I78" i="47" s="1"/>
  <c r="H76" i="47"/>
  <c r="I76" i="47" s="1"/>
  <c r="H74" i="47"/>
  <c r="I74" i="47" s="1"/>
  <c r="H72" i="47"/>
  <c r="I72" i="47" s="1"/>
  <c r="H70" i="47"/>
  <c r="I70" i="47" s="1"/>
  <c r="H68" i="47"/>
  <c r="I68" i="47" s="1"/>
  <c r="H66" i="47"/>
  <c r="I66" i="47" s="1"/>
  <c r="H64" i="47"/>
  <c r="I64" i="47" s="1"/>
  <c r="H62" i="47"/>
  <c r="I62" i="47" s="1"/>
  <c r="H60" i="47"/>
  <c r="I60" i="47" s="1"/>
  <c r="H58" i="47"/>
  <c r="I58" i="47" s="1"/>
  <c r="H56" i="47"/>
  <c r="I56" i="47" s="1"/>
  <c r="H54" i="47"/>
  <c r="I54" i="47" s="1"/>
  <c r="H52" i="47"/>
  <c r="I52" i="47" s="1"/>
  <c r="H50" i="47"/>
  <c r="I50" i="47" s="1"/>
  <c r="H48" i="47"/>
  <c r="I48" i="47" s="1"/>
  <c r="H46" i="47"/>
  <c r="I46" i="47" s="1"/>
  <c r="H44" i="47"/>
  <c r="I44" i="47" s="1"/>
  <c r="H42" i="47"/>
  <c r="I42" i="47" s="1"/>
  <c r="H40" i="47"/>
  <c r="I40" i="47" s="1"/>
  <c r="H38" i="47"/>
  <c r="I38" i="47" s="1"/>
  <c r="H36" i="47"/>
  <c r="I36" i="47" s="1"/>
  <c r="H34" i="47"/>
  <c r="I34" i="47" s="1"/>
  <c r="H32" i="47"/>
  <c r="I32" i="47" s="1"/>
  <c r="H30" i="47"/>
  <c r="I30" i="47" s="1"/>
  <c r="H28" i="47"/>
  <c r="I28" i="47" s="1"/>
  <c r="H26" i="47"/>
  <c r="I26" i="47" s="1"/>
  <c r="H24" i="47"/>
  <c r="I24" i="47" s="1"/>
  <c r="H22" i="47"/>
  <c r="I22" i="47" s="1"/>
  <c r="H20" i="47"/>
  <c r="I20" i="47" s="1"/>
  <c r="H18" i="47"/>
  <c r="I18" i="47" s="1"/>
  <c r="H16" i="47"/>
  <c r="I16" i="47" s="1"/>
  <c r="H149" i="47"/>
  <c r="I149" i="47" s="1"/>
  <c r="H147" i="47"/>
  <c r="I147" i="47" s="1"/>
  <c r="H145" i="47"/>
  <c r="I145" i="47" s="1"/>
  <c r="H143" i="47"/>
  <c r="I143" i="47" s="1"/>
  <c r="H141" i="47"/>
  <c r="I141" i="47" s="1"/>
  <c r="H139" i="47"/>
  <c r="I139" i="47" s="1"/>
  <c r="H137" i="47"/>
  <c r="I137" i="47" s="1"/>
  <c r="H135" i="47"/>
  <c r="I135" i="47" s="1"/>
  <c r="H133" i="47"/>
  <c r="I133" i="47" s="1"/>
  <c r="H131" i="47"/>
  <c r="I131" i="47" s="1"/>
  <c r="H129" i="47"/>
  <c r="I129" i="47" s="1"/>
  <c r="H127" i="47"/>
  <c r="I127" i="47" s="1"/>
  <c r="H125" i="47"/>
  <c r="I125" i="47" s="1"/>
  <c r="H123" i="47"/>
  <c r="I123" i="47" s="1"/>
  <c r="H121" i="47"/>
  <c r="I121" i="47" s="1"/>
  <c r="H119" i="47"/>
  <c r="I119" i="47" s="1"/>
  <c r="H117" i="47"/>
  <c r="I117" i="47" s="1"/>
  <c r="H115" i="47"/>
  <c r="I115" i="47" s="1"/>
  <c r="H113" i="47"/>
  <c r="I113" i="47" s="1"/>
  <c r="H111" i="47"/>
  <c r="I111" i="47" s="1"/>
  <c r="H109" i="47"/>
  <c r="I109" i="47" s="1"/>
  <c r="H107" i="47"/>
  <c r="I107" i="47" s="1"/>
  <c r="H105" i="47"/>
  <c r="I105" i="47" s="1"/>
  <c r="H103" i="47"/>
  <c r="I103" i="47" s="1"/>
  <c r="H101" i="47"/>
  <c r="I101" i="47" s="1"/>
  <c r="H99" i="47"/>
  <c r="I99" i="47" s="1"/>
  <c r="H97" i="47"/>
  <c r="I97" i="47" s="1"/>
  <c r="H95" i="47"/>
  <c r="I95" i="47" s="1"/>
  <c r="H93" i="47"/>
  <c r="I93" i="47" s="1"/>
  <c r="H91" i="47"/>
  <c r="I91" i="47" s="1"/>
  <c r="H89" i="47"/>
  <c r="I89" i="47" s="1"/>
  <c r="H87" i="47"/>
  <c r="I87" i="47" s="1"/>
  <c r="H85" i="47"/>
  <c r="I85" i="47" s="1"/>
  <c r="H83" i="47"/>
  <c r="I83" i="47" s="1"/>
  <c r="H81" i="47"/>
  <c r="I81" i="47" s="1"/>
  <c r="H79" i="47"/>
  <c r="I79" i="47" s="1"/>
  <c r="H77" i="47"/>
  <c r="I77" i="47" s="1"/>
  <c r="H75" i="47"/>
  <c r="I75" i="47" s="1"/>
  <c r="H73" i="47"/>
  <c r="I73" i="47" s="1"/>
  <c r="H71" i="47"/>
  <c r="I71" i="47" s="1"/>
  <c r="H69" i="47"/>
  <c r="I69" i="47" s="1"/>
  <c r="H67" i="47"/>
  <c r="I67" i="47" s="1"/>
  <c r="H65" i="47"/>
  <c r="I65" i="47" s="1"/>
  <c r="H63" i="47"/>
  <c r="I63" i="47" s="1"/>
  <c r="H61" i="47"/>
  <c r="I61" i="47" s="1"/>
  <c r="H59" i="47"/>
  <c r="I59" i="47" s="1"/>
  <c r="H57" i="47"/>
  <c r="I57" i="47" s="1"/>
  <c r="H55" i="47"/>
  <c r="I55" i="47" s="1"/>
  <c r="H53" i="47"/>
  <c r="I53" i="47" s="1"/>
  <c r="H51" i="47"/>
  <c r="I51" i="47" s="1"/>
  <c r="H49" i="47"/>
  <c r="I49" i="47" s="1"/>
  <c r="H47" i="47"/>
  <c r="I47" i="47" s="1"/>
  <c r="H45" i="47"/>
  <c r="I45" i="47" s="1"/>
  <c r="H43" i="47"/>
  <c r="I43" i="47" s="1"/>
  <c r="H41" i="47"/>
  <c r="I41" i="47" s="1"/>
  <c r="H39" i="47"/>
  <c r="I39" i="47" s="1"/>
  <c r="H37" i="47"/>
  <c r="I37" i="47" s="1"/>
  <c r="H35" i="47"/>
  <c r="I35" i="47" s="1"/>
  <c r="H33" i="47"/>
  <c r="I33" i="47" s="1"/>
  <c r="H31" i="47"/>
  <c r="I31" i="47" s="1"/>
  <c r="H29" i="47"/>
  <c r="I29" i="47" s="1"/>
  <c r="H27" i="47"/>
  <c r="I27" i="47" s="1"/>
  <c r="H25" i="47"/>
  <c r="I25" i="47" s="1"/>
  <c r="H23" i="47"/>
  <c r="I23" i="47" s="1"/>
  <c r="H21" i="47"/>
  <c r="I21" i="47" s="1"/>
  <c r="H19" i="47"/>
  <c r="I19" i="47" s="1"/>
  <c r="H17" i="47"/>
  <c r="I17" i="47" s="1"/>
  <c r="H15" i="47"/>
  <c r="I15" i="47" s="1"/>
  <c r="H14" i="47"/>
  <c r="G6" i="46"/>
  <c r="H243" i="47" l="1"/>
  <c r="I14" i="47"/>
  <c r="I243" i="47" s="1"/>
  <c r="C267" i="46"/>
  <c r="C269" i="46" s="1"/>
  <c r="G266" i="46"/>
  <c r="G265" i="46"/>
  <c r="G264" i="46"/>
  <c r="G263" i="46"/>
  <c r="G262" i="46"/>
  <c r="G261" i="46"/>
  <c r="J260" i="46"/>
  <c r="G260" i="46"/>
  <c r="J259" i="46"/>
  <c r="G259" i="46"/>
  <c r="J258" i="46"/>
  <c r="G258" i="46"/>
  <c r="J257" i="46"/>
  <c r="G257" i="46"/>
  <c r="J256" i="46"/>
  <c r="G256" i="46"/>
  <c r="J255" i="46"/>
  <c r="G255" i="46"/>
  <c r="J254" i="46"/>
  <c r="G254" i="46"/>
  <c r="J253" i="46"/>
  <c r="G253" i="46"/>
  <c r="J252" i="46"/>
  <c r="G252" i="46"/>
  <c r="J251" i="46"/>
  <c r="G251" i="46"/>
  <c r="J250" i="46"/>
  <c r="G250" i="46"/>
  <c r="J249" i="46"/>
  <c r="G249" i="46"/>
  <c r="J248" i="46"/>
  <c r="G248" i="46"/>
  <c r="G247" i="46"/>
  <c r="J246" i="46"/>
  <c r="G246" i="46"/>
  <c r="G267" i="46" s="1"/>
  <c r="I245" i="46"/>
  <c r="H245" i="46"/>
  <c r="G245" i="46"/>
  <c r="F245" i="46"/>
  <c r="E245" i="46"/>
  <c r="C245" i="46"/>
  <c r="K244" i="46"/>
  <c r="F243" i="46"/>
  <c r="E243" i="46"/>
  <c r="C243" i="46"/>
  <c r="G242" i="46"/>
  <c r="G241" i="46"/>
  <c r="G240" i="46"/>
  <c r="G239" i="46"/>
  <c r="G238" i="46"/>
  <c r="G237" i="46"/>
  <c r="G236" i="46"/>
  <c r="G235" i="46"/>
  <c r="G234" i="46"/>
  <c r="G233" i="46"/>
  <c r="G232" i="46"/>
  <c r="G231" i="46"/>
  <c r="G230" i="46"/>
  <c r="G229" i="46"/>
  <c r="G228" i="46"/>
  <c r="G227" i="46"/>
  <c r="G226" i="46"/>
  <c r="G225" i="46"/>
  <c r="G224" i="46"/>
  <c r="G223" i="46"/>
  <c r="G222" i="46"/>
  <c r="G221" i="46"/>
  <c r="G220" i="46"/>
  <c r="G219" i="46"/>
  <c r="G218" i="46"/>
  <c r="G217" i="46"/>
  <c r="G216" i="46"/>
  <c r="G215" i="46"/>
  <c r="G214" i="46"/>
  <c r="G213" i="46"/>
  <c r="G212" i="46"/>
  <c r="G211" i="46"/>
  <c r="G210" i="46"/>
  <c r="G209" i="46"/>
  <c r="G208" i="46"/>
  <c r="G207" i="46"/>
  <c r="G206" i="46"/>
  <c r="G205" i="46"/>
  <c r="G204" i="46"/>
  <c r="G203" i="46"/>
  <c r="G202" i="46"/>
  <c r="G201" i="46"/>
  <c r="G200" i="46"/>
  <c r="G199" i="46"/>
  <c r="G198" i="46"/>
  <c r="G197" i="46"/>
  <c r="G196" i="46"/>
  <c r="G195" i="46"/>
  <c r="G194" i="46"/>
  <c r="G193" i="46"/>
  <c r="G192" i="46"/>
  <c r="G191" i="46"/>
  <c r="G190" i="46"/>
  <c r="G189" i="46"/>
  <c r="G188" i="46"/>
  <c r="G187" i="46"/>
  <c r="G186" i="46"/>
  <c r="G185" i="46"/>
  <c r="G184" i="46"/>
  <c r="G183" i="46"/>
  <c r="G182" i="46"/>
  <c r="G181" i="46"/>
  <c r="G180" i="46"/>
  <c r="G179" i="46"/>
  <c r="G178" i="46"/>
  <c r="G177" i="46"/>
  <c r="G176" i="46"/>
  <c r="G175" i="46"/>
  <c r="G174" i="46"/>
  <c r="G173" i="46"/>
  <c r="G172" i="46"/>
  <c r="G171" i="46"/>
  <c r="G170" i="46"/>
  <c r="G169" i="46"/>
  <c r="G168" i="46"/>
  <c r="G167" i="46"/>
  <c r="G166" i="46"/>
  <c r="G165" i="46"/>
  <c r="G164" i="46"/>
  <c r="G163" i="46"/>
  <c r="G162" i="46"/>
  <c r="G161" i="46"/>
  <c r="G160" i="46"/>
  <c r="G159" i="46"/>
  <c r="G158" i="46"/>
  <c r="G157" i="46"/>
  <c r="G156" i="46"/>
  <c r="G155" i="46"/>
  <c r="G154" i="46"/>
  <c r="G153" i="46"/>
  <c r="G152" i="46"/>
  <c r="G151" i="46"/>
  <c r="G150" i="46"/>
  <c r="G149" i="46"/>
  <c r="G148" i="46"/>
  <c r="G147" i="46"/>
  <c r="G146" i="46"/>
  <c r="G145" i="46"/>
  <c r="G144" i="46"/>
  <c r="G143" i="46"/>
  <c r="G142" i="46"/>
  <c r="G141" i="46"/>
  <c r="G140" i="46"/>
  <c r="G139" i="46"/>
  <c r="G138" i="46"/>
  <c r="G137" i="46"/>
  <c r="G136" i="46"/>
  <c r="G135" i="46"/>
  <c r="G134" i="46"/>
  <c r="G133" i="46"/>
  <c r="G132" i="46"/>
  <c r="G131" i="46"/>
  <c r="G130" i="46"/>
  <c r="G129" i="46"/>
  <c r="G128" i="46"/>
  <c r="G127" i="46"/>
  <c r="G126" i="46"/>
  <c r="G125" i="46"/>
  <c r="G124" i="46"/>
  <c r="G123" i="46"/>
  <c r="G122" i="46"/>
  <c r="G121" i="46"/>
  <c r="G120" i="46"/>
  <c r="G119" i="46"/>
  <c r="G118" i="46"/>
  <c r="G117" i="46"/>
  <c r="G116" i="46"/>
  <c r="G115" i="46"/>
  <c r="G114" i="46"/>
  <c r="G113" i="46"/>
  <c r="G112" i="46"/>
  <c r="G111" i="46"/>
  <c r="G110" i="46"/>
  <c r="G109" i="46"/>
  <c r="G108" i="46"/>
  <c r="G107" i="46"/>
  <c r="G106" i="46"/>
  <c r="G105" i="46"/>
  <c r="G104" i="46"/>
  <c r="G103" i="46"/>
  <c r="G102" i="46"/>
  <c r="G101" i="46"/>
  <c r="G100" i="46"/>
  <c r="G99" i="46"/>
  <c r="G98" i="46"/>
  <c r="G97" i="46"/>
  <c r="G96" i="46"/>
  <c r="G95" i="46"/>
  <c r="G94" i="46"/>
  <c r="G93" i="46"/>
  <c r="G92" i="46"/>
  <c r="G91" i="46"/>
  <c r="G90" i="46"/>
  <c r="G89" i="46"/>
  <c r="G88" i="46"/>
  <c r="G87" i="46"/>
  <c r="G86" i="46"/>
  <c r="G85" i="46"/>
  <c r="G84" i="46"/>
  <c r="G83" i="46"/>
  <c r="G82" i="46"/>
  <c r="G81" i="46"/>
  <c r="G80" i="46"/>
  <c r="G79" i="46"/>
  <c r="G78" i="46"/>
  <c r="G77" i="46"/>
  <c r="G76" i="46"/>
  <c r="G75" i="46"/>
  <c r="G74" i="46"/>
  <c r="G73" i="46"/>
  <c r="G72" i="46"/>
  <c r="G71" i="46"/>
  <c r="G70" i="46"/>
  <c r="G69" i="46"/>
  <c r="G68" i="46"/>
  <c r="G67" i="46"/>
  <c r="G66" i="46"/>
  <c r="G65" i="46"/>
  <c r="G64" i="46"/>
  <c r="G63" i="46"/>
  <c r="G62" i="46"/>
  <c r="G61" i="46"/>
  <c r="G60" i="46"/>
  <c r="G59" i="46"/>
  <c r="G58" i="46"/>
  <c r="G57" i="46"/>
  <c r="G56" i="46"/>
  <c r="G55" i="46"/>
  <c r="G54" i="46"/>
  <c r="G53" i="46"/>
  <c r="G52" i="46"/>
  <c r="G51" i="46"/>
  <c r="G50" i="46"/>
  <c r="G49" i="46"/>
  <c r="G48" i="46"/>
  <c r="G47" i="46"/>
  <c r="G46" i="46"/>
  <c r="G45" i="46"/>
  <c r="G44" i="46"/>
  <c r="G43" i="46"/>
  <c r="G42" i="46"/>
  <c r="G41" i="46"/>
  <c r="G40" i="46"/>
  <c r="G39" i="46"/>
  <c r="G38" i="46"/>
  <c r="G37" i="46"/>
  <c r="G36" i="46"/>
  <c r="G35" i="46"/>
  <c r="G34" i="46"/>
  <c r="G33" i="46"/>
  <c r="G32" i="46"/>
  <c r="G31" i="46"/>
  <c r="G30" i="46"/>
  <c r="G29" i="46"/>
  <c r="G28" i="46"/>
  <c r="G27" i="46"/>
  <c r="G26" i="46"/>
  <c r="G25" i="46"/>
  <c r="G24" i="46"/>
  <c r="G23" i="46"/>
  <c r="G22" i="46"/>
  <c r="G21" i="46"/>
  <c r="G20" i="46"/>
  <c r="G19" i="46"/>
  <c r="G18" i="46"/>
  <c r="G17" i="46"/>
  <c r="G16" i="46"/>
  <c r="G15" i="46"/>
  <c r="G14" i="46"/>
  <c r="G11" i="46"/>
  <c r="G10" i="46"/>
  <c r="G5" i="46"/>
  <c r="G243" i="46" l="1"/>
  <c r="G7" i="46" s="1"/>
  <c r="G8" i="46" s="1"/>
  <c r="H246" i="46"/>
  <c r="H260" i="46"/>
  <c r="H259" i="46"/>
  <c r="H258" i="46"/>
  <c r="H257" i="46"/>
  <c r="H256" i="46"/>
  <c r="H255" i="46"/>
  <c r="H254" i="46"/>
  <c r="H253" i="46"/>
  <c r="H252" i="46"/>
  <c r="H251" i="46"/>
  <c r="H250" i="46"/>
  <c r="H249" i="46"/>
  <c r="H248" i="46"/>
  <c r="H247" i="46"/>
  <c r="I247" i="46" s="1"/>
  <c r="I248" i="46"/>
  <c r="I249" i="46"/>
  <c r="I250" i="46"/>
  <c r="I251" i="46"/>
  <c r="I252" i="46"/>
  <c r="I253" i="46"/>
  <c r="I254" i="46"/>
  <c r="I255" i="46"/>
  <c r="I256" i="46"/>
  <c r="I257" i="46"/>
  <c r="I258" i="46"/>
  <c r="I259" i="46"/>
  <c r="I260" i="46"/>
  <c r="I246" i="46"/>
  <c r="G6" i="45"/>
  <c r="G269" i="46" l="1"/>
  <c r="I267" i="46"/>
  <c r="P261" i="46"/>
  <c r="O261" i="46"/>
  <c r="Q261" i="46" s="1"/>
  <c r="M246" i="46"/>
  <c r="H242" i="46"/>
  <c r="I242" i="46" s="1"/>
  <c r="H240" i="46"/>
  <c r="I240" i="46" s="1"/>
  <c r="H238" i="46"/>
  <c r="I238" i="46" s="1"/>
  <c r="H236" i="46"/>
  <c r="I236" i="46" s="1"/>
  <c r="H234" i="46"/>
  <c r="I234" i="46" s="1"/>
  <c r="H232" i="46"/>
  <c r="I232" i="46" s="1"/>
  <c r="H230" i="46"/>
  <c r="I230" i="46" s="1"/>
  <c r="H228" i="46"/>
  <c r="I228" i="46" s="1"/>
  <c r="H226" i="46"/>
  <c r="I226" i="46" s="1"/>
  <c r="H224" i="46"/>
  <c r="I224" i="46" s="1"/>
  <c r="H222" i="46"/>
  <c r="I222" i="46" s="1"/>
  <c r="H220" i="46"/>
  <c r="I220" i="46" s="1"/>
  <c r="H218" i="46"/>
  <c r="I218" i="46" s="1"/>
  <c r="H216" i="46"/>
  <c r="I216" i="46" s="1"/>
  <c r="H214" i="46"/>
  <c r="I214" i="46" s="1"/>
  <c r="H212" i="46"/>
  <c r="I212" i="46" s="1"/>
  <c r="H210" i="46"/>
  <c r="I210" i="46" s="1"/>
  <c r="H208" i="46"/>
  <c r="I208" i="46" s="1"/>
  <c r="H206" i="46"/>
  <c r="I206" i="46" s="1"/>
  <c r="H204" i="46"/>
  <c r="I204" i="46" s="1"/>
  <c r="H202" i="46"/>
  <c r="I202" i="46" s="1"/>
  <c r="H200" i="46"/>
  <c r="I200" i="46" s="1"/>
  <c r="H198" i="46"/>
  <c r="I198" i="46" s="1"/>
  <c r="H241" i="46"/>
  <c r="I241" i="46" s="1"/>
  <c r="H239" i="46"/>
  <c r="I239" i="46" s="1"/>
  <c r="H237" i="46"/>
  <c r="I237" i="46" s="1"/>
  <c r="H235" i="46"/>
  <c r="I235" i="46" s="1"/>
  <c r="H233" i="46"/>
  <c r="I233" i="46" s="1"/>
  <c r="H231" i="46"/>
  <c r="I231" i="46" s="1"/>
  <c r="H229" i="46"/>
  <c r="I229" i="46" s="1"/>
  <c r="H227" i="46"/>
  <c r="I227" i="46" s="1"/>
  <c r="H225" i="46"/>
  <c r="I225" i="46" s="1"/>
  <c r="H223" i="46"/>
  <c r="I223" i="46" s="1"/>
  <c r="H221" i="46"/>
  <c r="I221" i="46" s="1"/>
  <c r="H219" i="46"/>
  <c r="I219" i="46" s="1"/>
  <c r="H217" i="46"/>
  <c r="I217" i="46" s="1"/>
  <c r="H215" i="46"/>
  <c r="I215" i="46" s="1"/>
  <c r="H213" i="46"/>
  <c r="I213" i="46" s="1"/>
  <c r="H211" i="46"/>
  <c r="I211" i="46" s="1"/>
  <c r="H209" i="46"/>
  <c r="I209" i="46" s="1"/>
  <c r="H207" i="46"/>
  <c r="I207" i="46" s="1"/>
  <c r="H205" i="46"/>
  <c r="I205" i="46" s="1"/>
  <c r="H203" i="46"/>
  <c r="I203" i="46" s="1"/>
  <c r="H201" i="46"/>
  <c r="I201" i="46" s="1"/>
  <c r="H199" i="46"/>
  <c r="I199" i="46" s="1"/>
  <c r="H197" i="46"/>
  <c r="I197" i="46" s="1"/>
  <c r="H195" i="46"/>
  <c r="I195" i="46" s="1"/>
  <c r="H193" i="46"/>
  <c r="I193" i="46" s="1"/>
  <c r="H191" i="46"/>
  <c r="I191" i="46" s="1"/>
  <c r="H189" i="46"/>
  <c r="I189" i="46" s="1"/>
  <c r="H187" i="46"/>
  <c r="I187" i="46" s="1"/>
  <c r="H185" i="46"/>
  <c r="I185" i="46" s="1"/>
  <c r="H183" i="46"/>
  <c r="I183" i="46" s="1"/>
  <c r="H181" i="46"/>
  <c r="I181" i="46" s="1"/>
  <c r="H180" i="46"/>
  <c r="I180" i="46" s="1"/>
  <c r="H178" i="46"/>
  <c r="I178" i="46" s="1"/>
  <c r="H176" i="46"/>
  <c r="I176" i="46" s="1"/>
  <c r="H174" i="46"/>
  <c r="I174" i="46" s="1"/>
  <c r="H172" i="46"/>
  <c r="I172" i="46" s="1"/>
  <c r="H170" i="46"/>
  <c r="I170" i="46" s="1"/>
  <c r="H168" i="46"/>
  <c r="I168" i="46" s="1"/>
  <c r="H166" i="46"/>
  <c r="I166" i="46" s="1"/>
  <c r="H164" i="46"/>
  <c r="I164" i="46" s="1"/>
  <c r="H162" i="46"/>
  <c r="I162" i="46" s="1"/>
  <c r="H160" i="46"/>
  <c r="I160" i="46" s="1"/>
  <c r="H158" i="46"/>
  <c r="I158" i="46" s="1"/>
  <c r="H156" i="46"/>
  <c r="I156" i="46" s="1"/>
  <c r="P13" i="46" s="1"/>
  <c r="H154" i="46"/>
  <c r="I154" i="46" s="1"/>
  <c r="H152" i="46"/>
  <c r="I152" i="46" s="1"/>
  <c r="H150" i="46"/>
  <c r="I150" i="46" s="1"/>
  <c r="H148" i="46"/>
  <c r="I148" i="46" s="1"/>
  <c r="H146" i="46"/>
  <c r="I146" i="46" s="1"/>
  <c r="H144" i="46"/>
  <c r="I144" i="46" s="1"/>
  <c r="H142" i="46"/>
  <c r="I142" i="46" s="1"/>
  <c r="H196" i="46"/>
  <c r="I196" i="46" s="1"/>
  <c r="H194" i="46"/>
  <c r="I194" i="46" s="1"/>
  <c r="H192" i="46"/>
  <c r="I192" i="46" s="1"/>
  <c r="H190" i="46"/>
  <c r="I190" i="46" s="1"/>
  <c r="H188" i="46"/>
  <c r="I188" i="46" s="1"/>
  <c r="H186" i="46"/>
  <c r="I186" i="46" s="1"/>
  <c r="H184" i="46"/>
  <c r="I184" i="46" s="1"/>
  <c r="H182" i="46"/>
  <c r="I182" i="46" s="1"/>
  <c r="H179" i="46"/>
  <c r="I179" i="46" s="1"/>
  <c r="H177" i="46"/>
  <c r="I177" i="46" s="1"/>
  <c r="H175" i="46"/>
  <c r="I175" i="46" s="1"/>
  <c r="H173" i="46"/>
  <c r="I173" i="46" s="1"/>
  <c r="H171" i="46"/>
  <c r="I171" i="46" s="1"/>
  <c r="H169" i="46"/>
  <c r="I169" i="46" s="1"/>
  <c r="H167" i="46"/>
  <c r="I167" i="46" s="1"/>
  <c r="H165" i="46"/>
  <c r="I165" i="46" s="1"/>
  <c r="H163" i="46"/>
  <c r="I163" i="46" s="1"/>
  <c r="H161" i="46"/>
  <c r="I161" i="46" s="1"/>
  <c r="H159" i="46"/>
  <c r="I159" i="46" s="1"/>
  <c r="H157" i="46"/>
  <c r="I157" i="46" s="1"/>
  <c r="H155" i="46"/>
  <c r="I155" i="46" s="1"/>
  <c r="H153" i="46"/>
  <c r="I153" i="46" s="1"/>
  <c r="H151" i="46"/>
  <c r="I151" i="46" s="1"/>
  <c r="H149" i="46"/>
  <c r="I149" i="46" s="1"/>
  <c r="H147" i="46"/>
  <c r="I147" i="46" s="1"/>
  <c r="H145" i="46"/>
  <c r="I145" i="46" s="1"/>
  <c r="H143" i="46"/>
  <c r="I143" i="46" s="1"/>
  <c r="H141" i="46"/>
  <c r="I141" i="46" s="1"/>
  <c r="H139" i="46"/>
  <c r="I139" i="46" s="1"/>
  <c r="H137" i="46"/>
  <c r="I137" i="46" s="1"/>
  <c r="H140" i="46"/>
  <c r="I140" i="46" s="1"/>
  <c r="H138" i="46"/>
  <c r="I138" i="46" s="1"/>
  <c r="H136" i="46"/>
  <c r="I136" i="46" s="1"/>
  <c r="H134" i="46"/>
  <c r="I134" i="46" s="1"/>
  <c r="H132" i="46"/>
  <c r="I132" i="46" s="1"/>
  <c r="H130" i="46"/>
  <c r="I130" i="46" s="1"/>
  <c r="H128" i="46"/>
  <c r="I128" i="46" s="1"/>
  <c r="H126" i="46"/>
  <c r="I126" i="46" s="1"/>
  <c r="H124" i="46"/>
  <c r="I124" i="46" s="1"/>
  <c r="H122" i="46"/>
  <c r="I122" i="46" s="1"/>
  <c r="Q13" i="46" s="1"/>
  <c r="H120" i="46"/>
  <c r="I120" i="46" s="1"/>
  <c r="H118" i="46"/>
  <c r="I118" i="46" s="1"/>
  <c r="H116" i="46"/>
  <c r="I116" i="46" s="1"/>
  <c r="H114" i="46"/>
  <c r="I114" i="46" s="1"/>
  <c r="H112" i="46"/>
  <c r="I112" i="46" s="1"/>
  <c r="H110" i="46"/>
  <c r="I110" i="46" s="1"/>
  <c r="H108" i="46"/>
  <c r="I108" i="46" s="1"/>
  <c r="H106" i="46"/>
  <c r="I106" i="46" s="1"/>
  <c r="H104" i="46"/>
  <c r="I104" i="46" s="1"/>
  <c r="H102" i="46"/>
  <c r="I102" i="46" s="1"/>
  <c r="H100" i="46"/>
  <c r="I100" i="46" s="1"/>
  <c r="H98" i="46"/>
  <c r="I98" i="46" s="1"/>
  <c r="H96" i="46"/>
  <c r="I96" i="46" s="1"/>
  <c r="H94" i="46"/>
  <c r="I94" i="46" s="1"/>
  <c r="H92" i="46"/>
  <c r="I92" i="46" s="1"/>
  <c r="H90" i="46"/>
  <c r="I90" i="46" s="1"/>
  <c r="H88" i="46"/>
  <c r="I88" i="46" s="1"/>
  <c r="H86" i="46"/>
  <c r="I86" i="46" s="1"/>
  <c r="H84" i="46"/>
  <c r="I84" i="46" s="1"/>
  <c r="H82" i="46"/>
  <c r="I82" i="46" s="1"/>
  <c r="H80" i="46"/>
  <c r="I80" i="46" s="1"/>
  <c r="H78" i="46"/>
  <c r="I78" i="46" s="1"/>
  <c r="H76" i="46"/>
  <c r="I76" i="46" s="1"/>
  <c r="H74" i="46"/>
  <c r="I74" i="46" s="1"/>
  <c r="H72" i="46"/>
  <c r="I72" i="46" s="1"/>
  <c r="H70" i="46"/>
  <c r="I70" i="46" s="1"/>
  <c r="H68" i="46"/>
  <c r="I68" i="46" s="1"/>
  <c r="H66" i="46"/>
  <c r="I66" i="46" s="1"/>
  <c r="H64" i="46"/>
  <c r="I64" i="46" s="1"/>
  <c r="H62" i="46"/>
  <c r="I62" i="46" s="1"/>
  <c r="H60" i="46"/>
  <c r="I60" i="46" s="1"/>
  <c r="H58" i="46"/>
  <c r="I58" i="46" s="1"/>
  <c r="H56" i="46"/>
  <c r="I56" i="46" s="1"/>
  <c r="H54" i="46"/>
  <c r="I54" i="46" s="1"/>
  <c r="H52" i="46"/>
  <c r="I52" i="46" s="1"/>
  <c r="H50" i="46"/>
  <c r="I50" i="46" s="1"/>
  <c r="H48" i="46"/>
  <c r="I48" i="46" s="1"/>
  <c r="H46" i="46"/>
  <c r="I46" i="46" s="1"/>
  <c r="H44" i="46"/>
  <c r="I44" i="46" s="1"/>
  <c r="H42" i="46"/>
  <c r="I42" i="46" s="1"/>
  <c r="H40" i="46"/>
  <c r="I40" i="46" s="1"/>
  <c r="H38" i="46"/>
  <c r="I38" i="46" s="1"/>
  <c r="H36" i="46"/>
  <c r="I36" i="46" s="1"/>
  <c r="H34" i="46"/>
  <c r="I34" i="46" s="1"/>
  <c r="H32" i="46"/>
  <c r="I32" i="46" s="1"/>
  <c r="H30" i="46"/>
  <c r="I30" i="46" s="1"/>
  <c r="H28" i="46"/>
  <c r="I28" i="46" s="1"/>
  <c r="H26" i="46"/>
  <c r="I26" i="46" s="1"/>
  <c r="H24" i="46"/>
  <c r="I24" i="46" s="1"/>
  <c r="H22" i="46"/>
  <c r="I22" i="46" s="1"/>
  <c r="H20" i="46"/>
  <c r="I20" i="46" s="1"/>
  <c r="H18" i="46"/>
  <c r="I18" i="46" s="1"/>
  <c r="H16" i="46"/>
  <c r="I16" i="46" s="1"/>
  <c r="H135" i="46"/>
  <c r="I135" i="46" s="1"/>
  <c r="H133" i="46"/>
  <c r="I133" i="46" s="1"/>
  <c r="H131" i="46"/>
  <c r="I131" i="46" s="1"/>
  <c r="H129" i="46"/>
  <c r="I129" i="46" s="1"/>
  <c r="H127" i="46"/>
  <c r="I127" i="46" s="1"/>
  <c r="H125" i="46"/>
  <c r="I125" i="46" s="1"/>
  <c r="H123" i="46"/>
  <c r="I123" i="46" s="1"/>
  <c r="H121" i="46"/>
  <c r="I121" i="46" s="1"/>
  <c r="H119" i="46"/>
  <c r="I119" i="46" s="1"/>
  <c r="H117" i="46"/>
  <c r="I117" i="46" s="1"/>
  <c r="H115" i="46"/>
  <c r="I115" i="46" s="1"/>
  <c r="H113" i="46"/>
  <c r="I113" i="46" s="1"/>
  <c r="H111" i="46"/>
  <c r="I111" i="46" s="1"/>
  <c r="H109" i="46"/>
  <c r="I109" i="46" s="1"/>
  <c r="H107" i="46"/>
  <c r="I107" i="46" s="1"/>
  <c r="H105" i="46"/>
  <c r="I105" i="46" s="1"/>
  <c r="H103" i="46"/>
  <c r="I103" i="46" s="1"/>
  <c r="H101" i="46"/>
  <c r="I101" i="46" s="1"/>
  <c r="H99" i="46"/>
  <c r="I99" i="46" s="1"/>
  <c r="H97" i="46"/>
  <c r="I97" i="46" s="1"/>
  <c r="H95" i="46"/>
  <c r="I95" i="46" s="1"/>
  <c r="H93" i="46"/>
  <c r="I93" i="46" s="1"/>
  <c r="H91" i="46"/>
  <c r="I91" i="46" s="1"/>
  <c r="H89" i="46"/>
  <c r="I89" i="46" s="1"/>
  <c r="H87" i="46"/>
  <c r="I87" i="46" s="1"/>
  <c r="H85" i="46"/>
  <c r="I85" i="46" s="1"/>
  <c r="H83" i="46"/>
  <c r="I83" i="46" s="1"/>
  <c r="H81" i="46"/>
  <c r="I81" i="46" s="1"/>
  <c r="H79" i="46"/>
  <c r="I79" i="46" s="1"/>
  <c r="H77" i="46"/>
  <c r="I77" i="46" s="1"/>
  <c r="H75" i="46"/>
  <c r="I75" i="46" s="1"/>
  <c r="H73" i="46"/>
  <c r="I73" i="46" s="1"/>
  <c r="H71" i="46"/>
  <c r="I71" i="46" s="1"/>
  <c r="H69" i="46"/>
  <c r="I69" i="46" s="1"/>
  <c r="H67" i="46"/>
  <c r="I67" i="46" s="1"/>
  <c r="H65" i="46"/>
  <c r="I65" i="46" s="1"/>
  <c r="H63" i="46"/>
  <c r="I63" i="46" s="1"/>
  <c r="H61" i="46"/>
  <c r="I61" i="46" s="1"/>
  <c r="H59" i="46"/>
  <c r="I59" i="46" s="1"/>
  <c r="H57" i="46"/>
  <c r="I57" i="46" s="1"/>
  <c r="H55" i="46"/>
  <c r="I55" i="46" s="1"/>
  <c r="H53" i="46"/>
  <c r="I53" i="46" s="1"/>
  <c r="H51" i="46"/>
  <c r="I51" i="46" s="1"/>
  <c r="H49" i="46"/>
  <c r="I49" i="46" s="1"/>
  <c r="H47" i="46"/>
  <c r="I47" i="46" s="1"/>
  <c r="H45" i="46"/>
  <c r="I45" i="46" s="1"/>
  <c r="H43" i="46"/>
  <c r="I43" i="46" s="1"/>
  <c r="H41" i="46"/>
  <c r="I41" i="46" s="1"/>
  <c r="H39" i="46"/>
  <c r="I39" i="46" s="1"/>
  <c r="H37" i="46"/>
  <c r="I37" i="46" s="1"/>
  <c r="H35" i="46"/>
  <c r="I35" i="46" s="1"/>
  <c r="H33" i="46"/>
  <c r="I33" i="46" s="1"/>
  <c r="H31" i="46"/>
  <c r="I31" i="46" s="1"/>
  <c r="H29" i="46"/>
  <c r="I29" i="46" s="1"/>
  <c r="H27" i="46"/>
  <c r="I27" i="46" s="1"/>
  <c r="H25" i="46"/>
  <c r="I25" i="46" s="1"/>
  <c r="H23" i="46"/>
  <c r="I23" i="46" s="1"/>
  <c r="H21" i="46"/>
  <c r="I21" i="46" s="1"/>
  <c r="H19" i="46"/>
  <c r="I19" i="46" s="1"/>
  <c r="H17" i="46"/>
  <c r="I17" i="46" s="1"/>
  <c r="H15" i="46"/>
  <c r="I15" i="46" s="1"/>
  <c r="H14" i="46"/>
  <c r="H267" i="46"/>
  <c r="C267" i="45"/>
  <c r="C269" i="45" s="1"/>
  <c r="G266" i="45"/>
  <c r="G265" i="45"/>
  <c r="G264" i="45"/>
  <c r="G263" i="45"/>
  <c r="G262" i="45"/>
  <c r="G261" i="45"/>
  <c r="J260" i="45"/>
  <c r="G260" i="45"/>
  <c r="J259" i="45"/>
  <c r="G259" i="45"/>
  <c r="J258" i="45"/>
  <c r="G258" i="45"/>
  <c r="J257" i="45"/>
  <c r="G257" i="45"/>
  <c r="J256" i="45"/>
  <c r="G256" i="45"/>
  <c r="J255" i="45"/>
  <c r="G255" i="45"/>
  <c r="J254" i="45"/>
  <c r="G254" i="45"/>
  <c r="J253" i="45"/>
  <c r="G253" i="45"/>
  <c r="J252" i="45"/>
  <c r="G252" i="45"/>
  <c r="J251" i="45"/>
  <c r="G251" i="45"/>
  <c r="J250" i="45"/>
  <c r="G250" i="45"/>
  <c r="J249" i="45"/>
  <c r="G249" i="45"/>
  <c r="J248" i="45"/>
  <c r="G248" i="45"/>
  <c r="J247" i="45"/>
  <c r="G247" i="45"/>
  <c r="J246" i="45"/>
  <c r="G246" i="45"/>
  <c r="G267" i="45" s="1"/>
  <c r="I245" i="45"/>
  <c r="H245" i="45"/>
  <c r="G245" i="45"/>
  <c r="F245" i="45"/>
  <c r="E245" i="45"/>
  <c r="C245" i="45"/>
  <c r="K244" i="45"/>
  <c r="F243" i="45"/>
  <c r="E243" i="45"/>
  <c r="C243" i="45"/>
  <c r="G242" i="45"/>
  <c r="G241" i="45"/>
  <c r="G240" i="45"/>
  <c r="G239" i="45"/>
  <c r="G238" i="45"/>
  <c r="G237" i="45"/>
  <c r="G236" i="45"/>
  <c r="G235" i="45"/>
  <c r="G234" i="45"/>
  <c r="G233" i="45"/>
  <c r="G232" i="45"/>
  <c r="G231" i="45"/>
  <c r="G230" i="45"/>
  <c r="G229" i="45"/>
  <c r="G228" i="45"/>
  <c r="G227" i="45"/>
  <c r="G226" i="45"/>
  <c r="G225" i="45"/>
  <c r="G224" i="45"/>
  <c r="G223" i="45"/>
  <c r="G222" i="45"/>
  <c r="G221" i="45"/>
  <c r="G220" i="45"/>
  <c r="G219" i="45"/>
  <c r="G218" i="45"/>
  <c r="G217" i="45"/>
  <c r="G216" i="45"/>
  <c r="G215" i="45"/>
  <c r="G214" i="45"/>
  <c r="G213" i="45"/>
  <c r="G212" i="45"/>
  <c r="G211" i="45"/>
  <c r="G210" i="45"/>
  <c r="G209" i="45"/>
  <c r="G208" i="45"/>
  <c r="G207" i="45"/>
  <c r="G206" i="45"/>
  <c r="G205" i="45"/>
  <c r="G204" i="45"/>
  <c r="G203" i="45"/>
  <c r="G202" i="45"/>
  <c r="G201" i="45"/>
  <c r="G200" i="45"/>
  <c r="G199" i="45"/>
  <c r="G198" i="45"/>
  <c r="G197" i="45"/>
  <c r="G196" i="45"/>
  <c r="G195" i="45"/>
  <c r="G194" i="45"/>
  <c r="G193" i="45"/>
  <c r="G192" i="45"/>
  <c r="G191" i="45"/>
  <c r="G190" i="45"/>
  <c r="G189" i="45"/>
  <c r="G188" i="45"/>
  <c r="G187" i="45"/>
  <c r="G186" i="45"/>
  <c r="G185" i="45"/>
  <c r="G184" i="45"/>
  <c r="G183" i="45"/>
  <c r="G182" i="45"/>
  <c r="G181" i="45"/>
  <c r="G180" i="45"/>
  <c r="G179" i="45"/>
  <c r="G178" i="45"/>
  <c r="G177" i="45"/>
  <c r="G176" i="45"/>
  <c r="G175" i="45"/>
  <c r="G174" i="45"/>
  <c r="G173" i="45"/>
  <c r="G172" i="45"/>
  <c r="G171" i="45"/>
  <c r="G170" i="45"/>
  <c r="G169" i="45"/>
  <c r="G168" i="45"/>
  <c r="G167" i="45"/>
  <c r="G166" i="45"/>
  <c r="G165" i="45"/>
  <c r="G164" i="45"/>
  <c r="G163" i="45"/>
  <c r="G162" i="45"/>
  <c r="G161" i="45"/>
  <c r="G160" i="45"/>
  <c r="G159" i="45"/>
  <c r="G158" i="45"/>
  <c r="G157" i="45"/>
  <c r="G156" i="45"/>
  <c r="G155" i="45"/>
  <c r="G154" i="45"/>
  <c r="G153" i="45"/>
  <c r="G152" i="45"/>
  <c r="G151" i="45"/>
  <c r="G150" i="45"/>
  <c r="G149" i="45"/>
  <c r="G148" i="45"/>
  <c r="G147" i="45"/>
  <c r="G146" i="45"/>
  <c r="G145" i="45"/>
  <c r="G144" i="45"/>
  <c r="G143" i="45"/>
  <c r="G142" i="45"/>
  <c r="G141" i="45"/>
  <c r="G140" i="45"/>
  <c r="G139" i="45"/>
  <c r="G138" i="45"/>
  <c r="G137" i="45"/>
  <c r="G136" i="45"/>
  <c r="G135" i="45"/>
  <c r="G134" i="45"/>
  <c r="G133" i="45"/>
  <c r="G132" i="45"/>
  <c r="G131" i="45"/>
  <c r="G130" i="45"/>
  <c r="G129" i="45"/>
  <c r="G128" i="45"/>
  <c r="G127" i="45"/>
  <c r="G126" i="45"/>
  <c r="G125" i="45"/>
  <c r="G124" i="45"/>
  <c r="G123" i="45"/>
  <c r="G122" i="45"/>
  <c r="G121" i="45"/>
  <c r="G120" i="45"/>
  <c r="G119" i="45"/>
  <c r="G118" i="45"/>
  <c r="G117" i="45"/>
  <c r="G116" i="45"/>
  <c r="G115" i="45"/>
  <c r="G114" i="45"/>
  <c r="G113" i="45"/>
  <c r="G112" i="45"/>
  <c r="G111" i="45"/>
  <c r="G110" i="45"/>
  <c r="G109" i="45"/>
  <c r="G108" i="45"/>
  <c r="G107" i="45"/>
  <c r="G106" i="45"/>
  <c r="G105" i="45"/>
  <c r="G104" i="45"/>
  <c r="G103" i="45"/>
  <c r="G102" i="45"/>
  <c r="G101" i="45"/>
  <c r="G100" i="45"/>
  <c r="G99" i="45"/>
  <c r="G98" i="45"/>
  <c r="G97" i="45"/>
  <c r="G96" i="45"/>
  <c r="G95" i="45"/>
  <c r="G94" i="45"/>
  <c r="G93" i="45"/>
  <c r="G92" i="45"/>
  <c r="G91" i="45"/>
  <c r="G90" i="45"/>
  <c r="G89" i="45"/>
  <c r="G88" i="45"/>
  <c r="G87" i="45"/>
  <c r="G86" i="45"/>
  <c r="G85" i="45"/>
  <c r="G84" i="45"/>
  <c r="G83" i="45"/>
  <c r="G82" i="45"/>
  <c r="G81" i="45"/>
  <c r="G80" i="45"/>
  <c r="G79" i="45"/>
  <c r="G78" i="45"/>
  <c r="G77" i="45"/>
  <c r="G76" i="45"/>
  <c r="G75" i="45"/>
  <c r="G74" i="45"/>
  <c r="G73" i="45"/>
  <c r="G72" i="45"/>
  <c r="G71" i="45"/>
  <c r="G70" i="45"/>
  <c r="G69" i="45"/>
  <c r="G68" i="45"/>
  <c r="G67" i="45"/>
  <c r="G66" i="45"/>
  <c r="G65" i="45"/>
  <c r="G64" i="45"/>
  <c r="G63" i="45"/>
  <c r="G62" i="45"/>
  <c r="G61" i="45"/>
  <c r="G60" i="45"/>
  <c r="G59" i="45"/>
  <c r="G58" i="45"/>
  <c r="G57" i="45"/>
  <c r="G56" i="45"/>
  <c r="G55" i="45"/>
  <c r="G54" i="45"/>
  <c r="G53" i="45"/>
  <c r="G52" i="45"/>
  <c r="G51" i="45"/>
  <c r="G50" i="45"/>
  <c r="G49" i="45"/>
  <c r="G48" i="45"/>
  <c r="G47" i="45"/>
  <c r="G46" i="45"/>
  <c r="G45" i="45"/>
  <c r="G44" i="45"/>
  <c r="G43" i="45"/>
  <c r="G42" i="45"/>
  <c r="G41" i="45"/>
  <c r="G40" i="45"/>
  <c r="G39" i="45"/>
  <c r="G38" i="45"/>
  <c r="G37" i="45"/>
  <c r="G36" i="45"/>
  <c r="G35" i="45"/>
  <c r="G34" i="45"/>
  <c r="G33" i="45"/>
  <c r="G32" i="45"/>
  <c r="G31" i="45"/>
  <c r="G30" i="45"/>
  <c r="G29" i="45"/>
  <c r="G28" i="45"/>
  <c r="G27" i="45"/>
  <c r="G26" i="45"/>
  <c r="G25" i="45"/>
  <c r="G24" i="45"/>
  <c r="G23" i="45"/>
  <c r="G22" i="45"/>
  <c r="G21" i="45"/>
  <c r="G20" i="45"/>
  <c r="G19" i="45"/>
  <c r="G18" i="45"/>
  <c r="G17" i="45"/>
  <c r="G16" i="45"/>
  <c r="G15" i="45"/>
  <c r="G14" i="45"/>
  <c r="G10" i="45"/>
  <c r="G11" i="45" s="1"/>
  <c r="G5" i="45"/>
  <c r="H243" i="46" l="1"/>
  <c r="H269" i="46" s="1"/>
  <c r="I14" i="46"/>
  <c r="I243" i="46" s="1"/>
  <c r="I269" i="46" s="1"/>
  <c r="G243" i="45"/>
  <c r="G7" i="45" s="1"/>
  <c r="G8" i="45" s="1"/>
  <c r="H246" i="45"/>
  <c r="H260" i="45"/>
  <c r="H259" i="45"/>
  <c r="H258" i="45"/>
  <c r="H257" i="45"/>
  <c r="H256" i="45"/>
  <c r="H255" i="45"/>
  <c r="H254" i="45"/>
  <c r="H253" i="45"/>
  <c r="H252" i="45"/>
  <c r="H251" i="45"/>
  <c r="H250" i="45"/>
  <c r="H249" i="45"/>
  <c r="H248" i="45"/>
  <c r="H247" i="45"/>
  <c r="I247" i="45"/>
  <c r="I248" i="45"/>
  <c r="I249" i="45"/>
  <c r="I250" i="45"/>
  <c r="I251" i="45"/>
  <c r="I252" i="45"/>
  <c r="I253" i="45"/>
  <c r="I254" i="45"/>
  <c r="I255" i="45"/>
  <c r="I256" i="45"/>
  <c r="I257" i="45"/>
  <c r="I258" i="45"/>
  <c r="I259" i="45"/>
  <c r="I260" i="45"/>
  <c r="I246" i="45"/>
  <c r="G6" i="44"/>
  <c r="O13" i="46" l="1"/>
  <c r="O14" i="46" s="1"/>
  <c r="G269" i="45"/>
  <c r="O261" i="45"/>
  <c r="M246" i="45"/>
  <c r="H242" i="45"/>
  <c r="I242" i="45" s="1"/>
  <c r="H240" i="45"/>
  <c r="I240" i="45" s="1"/>
  <c r="H238" i="45"/>
  <c r="I238" i="45" s="1"/>
  <c r="H236" i="45"/>
  <c r="I236" i="45" s="1"/>
  <c r="H234" i="45"/>
  <c r="I234" i="45" s="1"/>
  <c r="H232" i="45"/>
  <c r="I232" i="45" s="1"/>
  <c r="H230" i="45"/>
  <c r="I230" i="45" s="1"/>
  <c r="H228" i="45"/>
  <c r="I228" i="45" s="1"/>
  <c r="H226" i="45"/>
  <c r="I226" i="45" s="1"/>
  <c r="H224" i="45"/>
  <c r="I224" i="45" s="1"/>
  <c r="H222" i="45"/>
  <c r="I222" i="45" s="1"/>
  <c r="H220" i="45"/>
  <c r="I220" i="45" s="1"/>
  <c r="H218" i="45"/>
  <c r="I218" i="45" s="1"/>
  <c r="H216" i="45"/>
  <c r="I216" i="45" s="1"/>
  <c r="H214" i="45"/>
  <c r="I214" i="45" s="1"/>
  <c r="H212" i="45"/>
  <c r="I212" i="45" s="1"/>
  <c r="H210" i="45"/>
  <c r="I210" i="45" s="1"/>
  <c r="H208" i="45"/>
  <c r="I208" i="45" s="1"/>
  <c r="H206" i="45"/>
  <c r="I206" i="45" s="1"/>
  <c r="H204" i="45"/>
  <c r="I204" i="45" s="1"/>
  <c r="H202" i="45"/>
  <c r="I202" i="45" s="1"/>
  <c r="H200" i="45"/>
  <c r="I200" i="45" s="1"/>
  <c r="H241" i="45"/>
  <c r="I241" i="45" s="1"/>
  <c r="H239" i="45"/>
  <c r="I239" i="45" s="1"/>
  <c r="H237" i="45"/>
  <c r="I237" i="45" s="1"/>
  <c r="H235" i="45"/>
  <c r="I235" i="45" s="1"/>
  <c r="H233" i="45"/>
  <c r="I233" i="45" s="1"/>
  <c r="H231" i="45"/>
  <c r="I231" i="45" s="1"/>
  <c r="H229" i="45"/>
  <c r="I229" i="45" s="1"/>
  <c r="H227" i="45"/>
  <c r="I227" i="45" s="1"/>
  <c r="H225" i="45"/>
  <c r="I225" i="45" s="1"/>
  <c r="H223" i="45"/>
  <c r="I223" i="45" s="1"/>
  <c r="H221" i="45"/>
  <c r="I221" i="45" s="1"/>
  <c r="H219" i="45"/>
  <c r="I219" i="45" s="1"/>
  <c r="H217" i="45"/>
  <c r="I217" i="45" s="1"/>
  <c r="H215" i="45"/>
  <c r="I215" i="45" s="1"/>
  <c r="H213" i="45"/>
  <c r="I213" i="45" s="1"/>
  <c r="H211" i="45"/>
  <c r="I211" i="45" s="1"/>
  <c r="H209" i="45"/>
  <c r="I209" i="45" s="1"/>
  <c r="H207" i="45"/>
  <c r="I207" i="45" s="1"/>
  <c r="H205" i="45"/>
  <c r="I205" i="45" s="1"/>
  <c r="H203" i="45"/>
  <c r="I203" i="45" s="1"/>
  <c r="H201" i="45"/>
  <c r="I201" i="45" s="1"/>
  <c r="H199" i="45"/>
  <c r="I199" i="45" s="1"/>
  <c r="H197" i="45"/>
  <c r="I197" i="45" s="1"/>
  <c r="H195" i="45"/>
  <c r="I195" i="45" s="1"/>
  <c r="H193" i="45"/>
  <c r="I193" i="45" s="1"/>
  <c r="H191" i="45"/>
  <c r="I191" i="45" s="1"/>
  <c r="H189" i="45"/>
  <c r="I189" i="45" s="1"/>
  <c r="H187" i="45"/>
  <c r="I187" i="45" s="1"/>
  <c r="H185" i="45"/>
  <c r="I185" i="45" s="1"/>
  <c r="H183" i="45"/>
  <c r="I183" i="45" s="1"/>
  <c r="H181" i="45"/>
  <c r="I181" i="45" s="1"/>
  <c r="H180" i="45"/>
  <c r="I180" i="45" s="1"/>
  <c r="H178" i="45"/>
  <c r="I178" i="45" s="1"/>
  <c r="H176" i="45"/>
  <c r="I176" i="45" s="1"/>
  <c r="H174" i="45"/>
  <c r="I174" i="45" s="1"/>
  <c r="H172" i="45"/>
  <c r="I172" i="45" s="1"/>
  <c r="H170" i="45"/>
  <c r="I170" i="45" s="1"/>
  <c r="H168" i="45"/>
  <c r="I168" i="45" s="1"/>
  <c r="H166" i="45"/>
  <c r="I166" i="45" s="1"/>
  <c r="H164" i="45"/>
  <c r="I164" i="45" s="1"/>
  <c r="H162" i="45"/>
  <c r="I162" i="45" s="1"/>
  <c r="H160" i="45"/>
  <c r="I160" i="45" s="1"/>
  <c r="H158" i="45"/>
  <c r="I158" i="45" s="1"/>
  <c r="H156" i="45"/>
  <c r="I156" i="45" s="1"/>
  <c r="P13" i="45" s="1"/>
  <c r="H154" i="45"/>
  <c r="I154" i="45" s="1"/>
  <c r="H152" i="45"/>
  <c r="I152" i="45" s="1"/>
  <c r="H150" i="45"/>
  <c r="I150" i="45" s="1"/>
  <c r="H148" i="45"/>
  <c r="I148" i="45" s="1"/>
  <c r="H146" i="45"/>
  <c r="I146" i="45" s="1"/>
  <c r="H144" i="45"/>
  <c r="I144" i="45" s="1"/>
  <c r="H142" i="45"/>
  <c r="I142" i="45" s="1"/>
  <c r="H198" i="45"/>
  <c r="I198" i="45" s="1"/>
  <c r="H196" i="45"/>
  <c r="I196" i="45" s="1"/>
  <c r="H194" i="45"/>
  <c r="I194" i="45" s="1"/>
  <c r="H192" i="45"/>
  <c r="I192" i="45" s="1"/>
  <c r="H190" i="45"/>
  <c r="I190" i="45" s="1"/>
  <c r="H188" i="45"/>
  <c r="I188" i="45" s="1"/>
  <c r="H186" i="45"/>
  <c r="I186" i="45" s="1"/>
  <c r="H184" i="45"/>
  <c r="I184" i="45" s="1"/>
  <c r="H182" i="45"/>
  <c r="I182" i="45" s="1"/>
  <c r="H179" i="45"/>
  <c r="I179" i="45" s="1"/>
  <c r="H177" i="45"/>
  <c r="I177" i="45" s="1"/>
  <c r="H175" i="45"/>
  <c r="I175" i="45" s="1"/>
  <c r="H173" i="45"/>
  <c r="I173" i="45" s="1"/>
  <c r="H171" i="45"/>
  <c r="I171" i="45" s="1"/>
  <c r="H169" i="45"/>
  <c r="I169" i="45" s="1"/>
  <c r="H167" i="45"/>
  <c r="I167" i="45" s="1"/>
  <c r="H165" i="45"/>
  <c r="I165" i="45" s="1"/>
  <c r="H163" i="45"/>
  <c r="I163" i="45" s="1"/>
  <c r="H161" i="45"/>
  <c r="I161" i="45" s="1"/>
  <c r="H159" i="45"/>
  <c r="I159" i="45" s="1"/>
  <c r="H157" i="45"/>
  <c r="I157" i="45" s="1"/>
  <c r="H155" i="45"/>
  <c r="I155" i="45" s="1"/>
  <c r="H153" i="45"/>
  <c r="I153" i="45" s="1"/>
  <c r="H151" i="45"/>
  <c r="I151" i="45" s="1"/>
  <c r="H149" i="45"/>
  <c r="I149" i="45" s="1"/>
  <c r="H147" i="45"/>
  <c r="I147" i="45" s="1"/>
  <c r="H145" i="45"/>
  <c r="I145" i="45" s="1"/>
  <c r="H143" i="45"/>
  <c r="I143" i="45" s="1"/>
  <c r="H141" i="45"/>
  <c r="I141" i="45" s="1"/>
  <c r="H139" i="45"/>
  <c r="I139" i="45" s="1"/>
  <c r="H137" i="45"/>
  <c r="I137" i="45" s="1"/>
  <c r="H140" i="45"/>
  <c r="I140" i="45" s="1"/>
  <c r="H138" i="45"/>
  <c r="I138" i="45" s="1"/>
  <c r="H136" i="45"/>
  <c r="I136" i="45" s="1"/>
  <c r="H134" i="45"/>
  <c r="I134" i="45" s="1"/>
  <c r="H132" i="45"/>
  <c r="I132" i="45" s="1"/>
  <c r="H130" i="45"/>
  <c r="I130" i="45" s="1"/>
  <c r="H128" i="45"/>
  <c r="I128" i="45" s="1"/>
  <c r="H126" i="45"/>
  <c r="I126" i="45" s="1"/>
  <c r="H124" i="45"/>
  <c r="I124" i="45" s="1"/>
  <c r="H122" i="45"/>
  <c r="I122" i="45" s="1"/>
  <c r="Q13" i="45" s="1"/>
  <c r="H120" i="45"/>
  <c r="I120" i="45" s="1"/>
  <c r="H118" i="45"/>
  <c r="I118" i="45" s="1"/>
  <c r="H116" i="45"/>
  <c r="I116" i="45" s="1"/>
  <c r="H114" i="45"/>
  <c r="I114" i="45" s="1"/>
  <c r="H112" i="45"/>
  <c r="I112" i="45" s="1"/>
  <c r="H110" i="45"/>
  <c r="I110" i="45" s="1"/>
  <c r="H108" i="45"/>
  <c r="I108" i="45" s="1"/>
  <c r="H106" i="45"/>
  <c r="I106" i="45" s="1"/>
  <c r="H104" i="45"/>
  <c r="I104" i="45" s="1"/>
  <c r="H102" i="45"/>
  <c r="I102" i="45" s="1"/>
  <c r="H100" i="45"/>
  <c r="I100" i="45" s="1"/>
  <c r="H98" i="45"/>
  <c r="I98" i="45" s="1"/>
  <c r="H96" i="45"/>
  <c r="I96" i="45" s="1"/>
  <c r="H94" i="45"/>
  <c r="I94" i="45" s="1"/>
  <c r="H92" i="45"/>
  <c r="I92" i="45" s="1"/>
  <c r="H90" i="45"/>
  <c r="I90" i="45" s="1"/>
  <c r="H88" i="45"/>
  <c r="I88" i="45" s="1"/>
  <c r="H86" i="45"/>
  <c r="I86" i="45" s="1"/>
  <c r="H84" i="45"/>
  <c r="I84" i="45" s="1"/>
  <c r="H82" i="45"/>
  <c r="I82" i="45" s="1"/>
  <c r="H80" i="45"/>
  <c r="I80" i="45" s="1"/>
  <c r="H78" i="45"/>
  <c r="I78" i="45" s="1"/>
  <c r="H76" i="45"/>
  <c r="I76" i="45" s="1"/>
  <c r="H74" i="45"/>
  <c r="I74" i="45" s="1"/>
  <c r="H72" i="45"/>
  <c r="I72" i="45" s="1"/>
  <c r="H70" i="45"/>
  <c r="I70" i="45" s="1"/>
  <c r="H68" i="45"/>
  <c r="I68" i="45" s="1"/>
  <c r="H66" i="45"/>
  <c r="I66" i="45" s="1"/>
  <c r="H64" i="45"/>
  <c r="I64" i="45" s="1"/>
  <c r="H62" i="45"/>
  <c r="I62" i="45" s="1"/>
  <c r="H60" i="45"/>
  <c r="I60" i="45" s="1"/>
  <c r="H58" i="45"/>
  <c r="I58" i="45" s="1"/>
  <c r="H56" i="45"/>
  <c r="I56" i="45" s="1"/>
  <c r="H54" i="45"/>
  <c r="I54" i="45" s="1"/>
  <c r="H52" i="45"/>
  <c r="I52" i="45" s="1"/>
  <c r="H50" i="45"/>
  <c r="I50" i="45" s="1"/>
  <c r="H48" i="45"/>
  <c r="I48" i="45" s="1"/>
  <c r="H46" i="45"/>
  <c r="I46" i="45" s="1"/>
  <c r="H44" i="45"/>
  <c r="I44" i="45" s="1"/>
  <c r="H42" i="45"/>
  <c r="I42" i="45" s="1"/>
  <c r="H40" i="45"/>
  <c r="I40" i="45" s="1"/>
  <c r="H38" i="45"/>
  <c r="I38" i="45" s="1"/>
  <c r="H36" i="45"/>
  <c r="I36" i="45" s="1"/>
  <c r="H34" i="45"/>
  <c r="I34" i="45" s="1"/>
  <c r="H32" i="45"/>
  <c r="I32" i="45" s="1"/>
  <c r="H30" i="45"/>
  <c r="I30" i="45" s="1"/>
  <c r="H28" i="45"/>
  <c r="I28" i="45" s="1"/>
  <c r="H26" i="45"/>
  <c r="I26" i="45" s="1"/>
  <c r="H24" i="45"/>
  <c r="I24" i="45" s="1"/>
  <c r="H22" i="45"/>
  <c r="I22" i="45" s="1"/>
  <c r="H20" i="45"/>
  <c r="I20" i="45" s="1"/>
  <c r="H18" i="45"/>
  <c r="I18" i="45" s="1"/>
  <c r="H16" i="45"/>
  <c r="I16" i="45" s="1"/>
  <c r="H135" i="45"/>
  <c r="I135" i="45" s="1"/>
  <c r="H133" i="45"/>
  <c r="I133" i="45" s="1"/>
  <c r="H131" i="45"/>
  <c r="I131" i="45" s="1"/>
  <c r="H129" i="45"/>
  <c r="I129" i="45" s="1"/>
  <c r="H127" i="45"/>
  <c r="I127" i="45" s="1"/>
  <c r="H125" i="45"/>
  <c r="I125" i="45" s="1"/>
  <c r="H123" i="45"/>
  <c r="I123" i="45" s="1"/>
  <c r="H121" i="45"/>
  <c r="I121" i="45" s="1"/>
  <c r="H119" i="45"/>
  <c r="I119" i="45" s="1"/>
  <c r="H117" i="45"/>
  <c r="I117" i="45" s="1"/>
  <c r="H115" i="45"/>
  <c r="I115" i="45" s="1"/>
  <c r="H113" i="45"/>
  <c r="I113" i="45" s="1"/>
  <c r="H111" i="45"/>
  <c r="I111" i="45" s="1"/>
  <c r="H109" i="45"/>
  <c r="I109" i="45" s="1"/>
  <c r="H107" i="45"/>
  <c r="I107" i="45" s="1"/>
  <c r="H105" i="45"/>
  <c r="I105" i="45" s="1"/>
  <c r="H103" i="45"/>
  <c r="I103" i="45" s="1"/>
  <c r="H101" i="45"/>
  <c r="I101" i="45" s="1"/>
  <c r="H99" i="45"/>
  <c r="I99" i="45" s="1"/>
  <c r="H97" i="45"/>
  <c r="I97" i="45" s="1"/>
  <c r="H95" i="45"/>
  <c r="I95" i="45" s="1"/>
  <c r="H93" i="45"/>
  <c r="I93" i="45" s="1"/>
  <c r="H91" i="45"/>
  <c r="I91" i="45" s="1"/>
  <c r="H89" i="45"/>
  <c r="I89" i="45" s="1"/>
  <c r="H87" i="45"/>
  <c r="I87" i="45" s="1"/>
  <c r="H85" i="45"/>
  <c r="I85" i="45" s="1"/>
  <c r="H83" i="45"/>
  <c r="I83" i="45" s="1"/>
  <c r="H81" i="45"/>
  <c r="I81" i="45" s="1"/>
  <c r="H79" i="45"/>
  <c r="I79" i="45" s="1"/>
  <c r="H77" i="45"/>
  <c r="I77" i="45" s="1"/>
  <c r="H75" i="45"/>
  <c r="I75" i="45" s="1"/>
  <c r="H73" i="45"/>
  <c r="I73" i="45" s="1"/>
  <c r="H71" i="45"/>
  <c r="I71" i="45" s="1"/>
  <c r="H69" i="45"/>
  <c r="I69" i="45" s="1"/>
  <c r="H67" i="45"/>
  <c r="I67" i="45" s="1"/>
  <c r="H65" i="45"/>
  <c r="I65" i="45" s="1"/>
  <c r="H63" i="45"/>
  <c r="I63" i="45" s="1"/>
  <c r="H61" i="45"/>
  <c r="I61" i="45" s="1"/>
  <c r="H59" i="45"/>
  <c r="I59" i="45" s="1"/>
  <c r="H57" i="45"/>
  <c r="I57" i="45" s="1"/>
  <c r="H55" i="45"/>
  <c r="I55" i="45" s="1"/>
  <c r="H53" i="45"/>
  <c r="I53" i="45" s="1"/>
  <c r="H51" i="45"/>
  <c r="I51" i="45" s="1"/>
  <c r="H49" i="45"/>
  <c r="I49" i="45" s="1"/>
  <c r="H47" i="45"/>
  <c r="I47" i="45" s="1"/>
  <c r="H45" i="45"/>
  <c r="I45" i="45" s="1"/>
  <c r="H43" i="45"/>
  <c r="I43" i="45" s="1"/>
  <c r="H41" i="45"/>
  <c r="I41" i="45" s="1"/>
  <c r="H39" i="45"/>
  <c r="I39" i="45" s="1"/>
  <c r="H37" i="45"/>
  <c r="I37" i="45" s="1"/>
  <c r="H35" i="45"/>
  <c r="I35" i="45" s="1"/>
  <c r="H33" i="45"/>
  <c r="I33" i="45" s="1"/>
  <c r="H31" i="45"/>
  <c r="I31" i="45" s="1"/>
  <c r="H29" i="45"/>
  <c r="I29" i="45" s="1"/>
  <c r="H27" i="45"/>
  <c r="I27" i="45" s="1"/>
  <c r="H25" i="45"/>
  <c r="I25" i="45" s="1"/>
  <c r="H23" i="45"/>
  <c r="I23" i="45" s="1"/>
  <c r="H21" i="45"/>
  <c r="I21" i="45" s="1"/>
  <c r="H19" i="45"/>
  <c r="I19" i="45" s="1"/>
  <c r="H17" i="45"/>
  <c r="I17" i="45" s="1"/>
  <c r="H15" i="45"/>
  <c r="I15" i="45" s="1"/>
  <c r="H14" i="45"/>
  <c r="I267" i="45"/>
  <c r="P261" i="45"/>
  <c r="H267" i="45"/>
  <c r="E245" i="44"/>
  <c r="C267" i="44"/>
  <c r="C269" i="44" s="1"/>
  <c r="G266" i="44"/>
  <c r="G265" i="44"/>
  <c r="G264" i="44"/>
  <c r="G263" i="44"/>
  <c r="G262" i="44"/>
  <c r="G261" i="44"/>
  <c r="J260" i="44"/>
  <c r="G260" i="44"/>
  <c r="J259" i="44"/>
  <c r="G259" i="44"/>
  <c r="J258" i="44"/>
  <c r="G258" i="44"/>
  <c r="J257" i="44"/>
  <c r="G257" i="44"/>
  <c r="J256" i="44"/>
  <c r="G256" i="44"/>
  <c r="J255" i="44"/>
  <c r="G255" i="44"/>
  <c r="J254" i="44"/>
  <c r="G254" i="44"/>
  <c r="J253" i="44"/>
  <c r="G253" i="44"/>
  <c r="J252" i="44"/>
  <c r="G252" i="44"/>
  <c r="J251" i="44"/>
  <c r="G251" i="44"/>
  <c r="J250" i="44"/>
  <c r="G250" i="44"/>
  <c r="J249" i="44"/>
  <c r="G249" i="44"/>
  <c r="J248" i="44"/>
  <c r="G248" i="44"/>
  <c r="J247" i="44"/>
  <c r="G247" i="44"/>
  <c r="J246" i="44"/>
  <c r="G246" i="44"/>
  <c r="G267" i="44" s="1"/>
  <c r="I245" i="44"/>
  <c r="H245" i="44"/>
  <c r="G245" i="44"/>
  <c r="F245" i="44"/>
  <c r="C245" i="44"/>
  <c r="K244" i="44"/>
  <c r="F243" i="44"/>
  <c r="E243" i="44"/>
  <c r="C243" i="44"/>
  <c r="G242" i="44"/>
  <c r="G241" i="44"/>
  <c r="G240" i="44"/>
  <c r="G239" i="44"/>
  <c r="G238" i="44"/>
  <c r="G237" i="44"/>
  <c r="G236" i="44"/>
  <c r="G235" i="44"/>
  <c r="G234" i="44"/>
  <c r="G233" i="44"/>
  <c r="G232" i="44"/>
  <c r="G231" i="44"/>
  <c r="G230" i="44"/>
  <c r="G229" i="44"/>
  <c r="G228" i="44"/>
  <c r="G227" i="44"/>
  <c r="G226" i="44"/>
  <c r="G225" i="44"/>
  <c r="G224" i="44"/>
  <c r="G223" i="44"/>
  <c r="G222" i="44"/>
  <c r="G221" i="44"/>
  <c r="G220" i="44"/>
  <c r="G219" i="44"/>
  <c r="G218" i="44"/>
  <c r="G217" i="44"/>
  <c r="G216" i="44"/>
  <c r="G215" i="44"/>
  <c r="G214" i="44"/>
  <c r="G213" i="44"/>
  <c r="G212" i="44"/>
  <c r="G211" i="44"/>
  <c r="G210" i="44"/>
  <c r="G209" i="44"/>
  <c r="G208" i="44"/>
  <c r="G207" i="44"/>
  <c r="G206" i="44"/>
  <c r="G205" i="44"/>
  <c r="G204" i="44"/>
  <c r="G203" i="44"/>
  <c r="G202" i="44"/>
  <c r="G201" i="44"/>
  <c r="G200" i="44"/>
  <c r="G199" i="44"/>
  <c r="G198" i="44"/>
  <c r="G197" i="44"/>
  <c r="G196" i="44"/>
  <c r="G195" i="44"/>
  <c r="G194" i="44"/>
  <c r="G193" i="44"/>
  <c r="G192" i="44"/>
  <c r="G191" i="44"/>
  <c r="G190" i="44"/>
  <c r="G189" i="44"/>
  <c r="G188" i="44"/>
  <c r="G187" i="44"/>
  <c r="G186" i="44"/>
  <c r="G185" i="44"/>
  <c r="G184" i="44"/>
  <c r="G183" i="44"/>
  <c r="G182" i="44"/>
  <c r="G181" i="44"/>
  <c r="G180" i="44"/>
  <c r="G179" i="44"/>
  <c r="G178" i="44"/>
  <c r="G177" i="44"/>
  <c r="G176" i="44"/>
  <c r="G175" i="44"/>
  <c r="G174" i="44"/>
  <c r="G173" i="44"/>
  <c r="G172" i="44"/>
  <c r="G171" i="44"/>
  <c r="G170" i="44"/>
  <c r="G169" i="44"/>
  <c r="G168" i="44"/>
  <c r="G167" i="44"/>
  <c r="G166" i="44"/>
  <c r="G165" i="44"/>
  <c r="G164" i="44"/>
  <c r="G163" i="44"/>
  <c r="G162" i="44"/>
  <c r="G161" i="44"/>
  <c r="G160" i="44"/>
  <c r="G159" i="44"/>
  <c r="G158" i="44"/>
  <c r="G157" i="44"/>
  <c r="G156" i="44"/>
  <c r="G155" i="44"/>
  <c r="G154" i="44"/>
  <c r="G153" i="44"/>
  <c r="G152" i="44"/>
  <c r="G151" i="44"/>
  <c r="G150" i="44"/>
  <c r="G149" i="44"/>
  <c r="G148" i="44"/>
  <c r="G147" i="44"/>
  <c r="G146" i="44"/>
  <c r="G145" i="44"/>
  <c r="G144" i="44"/>
  <c r="G143" i="44"/>
  <c r="G142" i="44"/>
  <c r="G141" i="44"/>
  <c r="G140" i="44"/>
  <c r="G139" i="44"/>
  <c r="G138" i="44"/>
  <c r="G137" i="44"/>
  <c r="G136" i="44"/>
  <c r="G135" i="44"/>
  <c r="G134" i="44"/>
  <c r="G133" i="44"/>
  <c r="G132" i="44"/>
  <c r="G131" i="44"/>
  <c r="G130" i="44"/>
  <c r="G129" i="44"/>
  <c r="G128" i="44"/>
  <c r="G127" i="44"/>
  <c r="G126" i="44"/>
  <c r="G125" i="44"/>
  <c r="G124" i="44"/>
  <c r="G123" i="44"/>
  <c r="G122" i="44"/>
  <c r="G121" i="44"/>
  <c r="G120" i="44"/>
  <c r="G119" i="44"/>
  <c r="G118" i="44"/>
  <c r="G117" i="44"/>
  <c r="G116" i="44"/>
  <c r="G115" i="44"/>
  <c r="G114" i="44"/>
  <c r="G113" i="44"/>
  <c r="G112" i="44"/>
  <c r="G111" i="44"/>
  <c r="G110" i="44"/>
  <c r="G109" i="44"/>
  <c r="G108" i="44"/>
  <c r="G107" i="44"/>
  <c r="G106" i="44"/>
  <c r="G105" i="44"/>
  <c r="G104" i="44"/>
  <c r="G103" i="44"/>
  <c r="G102" i="44"/>
  <c r="G101" i="44"/>
  <c r="G100" i="44"/>
  <c r="G99" i="44"/>
  <c r="G98" i="44"/>
  <c r="G97" i="44"/>
  <c r="G96" i="44"/>
  <c r="G95" i="44"/>
  <c r="G94" i="44"/>
  <c r="G93" i="44"/>
  <c r="G92" i="44"/>
  <c r="G91" i="44"/>
  <c r="G90" i="44"/>
  <c r="G89" i="44"/>
  <c r="G88" i="44"/>
  <c r="G87" i="44"/>
  <c r="G86" i="44"/>
  <c r="G85" i="44"/>
  <c r="G84" i="44"/>
  <c r="G83" i="44"/>
  <c r="G82" i="44"/>
  <c r="G81" i="44"/>
  <c r="G80" i="44"/>
  <c r="G79" i="44"/>
  <c r="G78" i="44"/>
  <c r="G77" i="44"/>
  <c r="G76" i="44"/>
  <c r="G75" i="44"/>
  <c r="G74" i="44"/>
  <c r="G73" i="44"/>
  <c r="G72" i="44"/>
  <c r="G71" i="44"/>
  <c r="G70" i="44"/>
  <c r="G69" i="44"/>
  <c r="G68" i="44"/>
  <c r="G67" i="44"/>
  <c r="G66" i="44"/>
  <c r="G65" i="44"/>
  <c r="G64" i="44"/>
  <c r="G63" i="44"/>
  <c r="G62" i="44"/>
  <c r="G61" i="44"/>
  <c r="G60" i="44"/>
  <c r="G59" i="44"/>
  <c r="G58" i="44"/>
  <c r="G57" i="44"/>
  <c r="G56" i="44"/>
  <c r="G55" i="44"/>
  <c r="G54" i="44"/>
  <c r="G53" i="44"/>
  <c r="G52" i="44"/>
  <c r="G51" i="44"/>
  <c r="G50" i="44"/>
  <c r="G49" i="44"/>
  <c r="G48" i="44"/>
  <c r="G47" i="44"/>
  <c r="G46" i="44"/>
  <c r="G45" i="44"/>
  <c r="G44" i="44"/>
  <c r="G43" i="44"/>
  <c r="G42" i="44"/>
  <c r="G41" i="44"/>
  <c r="G40" i="44"/>
  <c r="G39" i="44"/>
  <c r="G38" i="44"/>
  <c r="G37" i="44"/>
  <c r="G36" i="44"/>
  <c r="G35" i="44"/>
  <c r="G34" i="44"/>
  <c r="G33" i="44"/>
  <c r="G32" i="44"/>
  <c r="G31" i="44"/>
  <c r="G30" i="44"/>
  <c r="G29" i="44"/>
  <c r="G28" i="44"/>
  <c r="G27" i="44"/>
  <c r="G26" i="44"/>
  <c r="G25" i="44"/>
  <c r="G24" i="44"/>
  <c r="G23" i="44"/>
  <c r="G22" i="44"/>
  <c r="G21" i="44"/>
  <c r="G20" i="44"/>
  <c r="G19" i="44"/>
  <c r="G18" i="44"/>
  <c r="G17" i="44"/>
  <c r="G16" i="44"/>
  <c r="G15" i="44"/>
  <c r="G14" i="44"/>
  <c r="G11" i="44"/>
  <c r="G10" i="44"/>
  <c r="G5" i="44"/>
  <c r="H243" i="45" l="1"/>
  <c r="H269" i="45" s="1"/>
  <c r="I14" i="45"/>
  <c r="I243" i="45" s="1"/>
  <c r="I269" i="45" s="1"/>
  <c r="Q261" i="45"/>
  <c r="G243" i="44"/>
  <c r="G7" i="44" s="1"/>
  <c r="G8" i="44" s="1"/>
  <c r="H246" i="44"/>
  <c r="H260" i="44"/>
  <c r="H259" i="44"/>
  <c r="H258" i="44"/>
  <c r="H257" i="44"/>
  <c r="H256" i="44"/>
  <c r="H255" i="44"/>
  <c r="H254" i="44"/>
  <c r="H253" i="44"/>
  <c r="H252" i="44"/>
  <c r="H251" i="44"/>
  <c r="H250" i="44"/>
  <c r="H249" i="44"/>
  <c r="H248" i="44"/>
  <c r="H247" i="44"/>
  <c r="I247" i="44" s="1"/>
  <c r="I248" i="44"/>
  <c r="I249" i="44"/>
  <c r="I250" i="44"/>
  <c r="I251" i="44"/>
  <c r="I252" i="44"/>
  <c r="I253" i="44"/>
  <c r="I254" i="44"/>
  <c r="I255" i="44"/>
  <c r="I256" i="44"/>
  <c r="I257" i="44"/>
  <c r="I258" i="44"/>
  <c r="I259" i="44"/>
  <c r="I260" i="44"/>
  <c r="I246" i="44"/>
  <c r="Q261" i="43"/>
  <c r="O261" i="43"/>
  <c r="P261" i="43"/>
  <c r="M246" i="43"/>
  <c r="O13" i="45" l="1"/>
  <c r="O14" i="45" s="1"/>
  <c r="G269" i="44"/>
  <c r="I267" i="44"/>
  <c r="P261" i="44"/>
  <c r="O261" i="44"/>
  <c r="Q261" i="44" s="1"/>
  <c r="M246" i="44"/>
  <c r="H267" i="44"/>
  <c r="H241" i="44"/>
  <c r="I241" i="44" s="1"/>
  <c r="H239" i="44"/>
  <c r="I239" i="44" s="1"/>
  <c r="H237" i="44"/>
  <c r="I237" i="44" s="1"/>
  <c r="H235" i="44"/>
  <c r="I235" i="44" s="1"/>
  <c r="H233" i="44"/>
  <c r="I233" i="44" s="1"/>
  <c r="H231" i="44"/>
  <c r="I231" i="44" s="1"/>
  <c r="H229" i="44"/>
  <c r="I229" i="44" s="1"/>
  <c r="H227" i="44"/>
  <c r="I227" i="44" s="1"/>
  <c r="H225" i="44"/>
  <c r="I225" i="44" s="1"/>
  <c r="H223" i="44"/>
  <c r="I223" i="44" s="1"/>
  <c r="H221" i="44"/>
  <c r="I221" i="44" s="1"/>
  <c r="H219" i="44"/>
  <c r="I219" i="44" s="1"/>
  <c r="H217" i="44"/>
  <c r="I217" i="44" s="1"/>
  <c r="H215" i="44"/>
  <c r="I215" i="44" s="1"/>
  <c r="H213" i="44"/>
  <c r="I213" i="44" s="1"/>
  <c r="H211" i="44"/>
  <c r="I211" i="44" s="1"/>
  <c r="H209" i="44"/>
  <c r="I209" i="44" s="1"/>
  <c r="H207" i="44"/>
  <c r="I207" i="44" s="1"/>
  <c r="H205" i="44"/>
  <c r="I205" i="44" s="1"/>
  <c r="H203" i="44"/>
  <c r="I203" i="44" s="1"/>
  <c r="H201" i="44"/>
  <c r="I201" i="44" s="1"/>
  <c r="H199" i="44"/>
  <c r="I199" i="44" s="1"/>
  <c r="H197" i="44"/>
  <c r="I197" i="44" s="1"/>
  <c r="H195" i="44"/>
  <c r="I195" i="44" s="1"/>
  <c r="H193" i="44"/>
  <c r="I193" i="44" s="1"/>
  <c r="H191" i="44"/>
  <c r="I191" i="44" s="1"/>
  <c r="H189" i="44"/>
  <c r="I189" i="44" s="1"/>
  <c r="H187" i="44"/>
  <c r="I187" i="44" s="1"/>
  <c r="H185" i="44"/>
  <c r="I185" i="44" s="1"/>
  <c r="H183" i="44"/>
  <c r="I183" i="44" s="1"/>
  <c r="H181" i="44"/>
  <c r="I181" i="44" s="1"/>
  <c r="H242" i="44"/>
  <c r="I242" i="44" s="1"/>
  <c r="H240" i="44"/>
  <c r="I240" i="44" s="1"/>
  <c r="H238" i="44"/>
  <c r="I238" i="44" s="1"/>
  <c r="H236" i="44"/>
  <c r="I236" i="44" s="1"/>
  <c r="H234" i="44"/>
  <c r="I234" i="44" s="1"/>
  <c r="H232" i="44"/>
  <c r="I232" i="44" s="1"/>
  <c r="H230" i="44"/>
  <c r="I230" i="44" s="1"/>
  <c r="H228" i="44"/>
  <c r="I228" i="44" s="1"/>
  <c r="H226" i="44"/>
  <c r="I226" i="44" s="1"/>
  <c r="H224" i="44"/>
  <c r="I224" i="44" s="1"/>
  <c r="H222" i="44"/>
  <c r="I222" i="44" s="1"/>
  <c r="H220" i="44"/>
  <c r="I220" i="44" s="1"/>
  <c r="H218" i="44"/>
  <c r="I218" i="44" s="1"/>
  <c r="H216" i="44"/>
  <c r="I216" i="44" s="1"/>
  <c r="H214" i="44"/>
  <c r="I214" i="44" s="1"/>
  <c r="H212" i="44"/>
  <c r="I212" i="44" s="1"/>
  <c r="H210" i="44"/>
  <c r="I210" i="44" s="1"/>
  <c r="H208" i="44"/>
  <c r="I208" i="44" s="1"/>
  <c r="H206" i="44"/>
  <c r="I206" i="44" s="1"/>
  <c r="H204" i="44"/>
  <c r="I204" i="44" s="1"/>
  <c r="H202" i="44"/>
  <c r="I202" i="44" s="1"/>
  <c r="H200" i="44"/>
  <c r="I200" i="44" s="1"/>
  <c r="H179" i="44"/>
  <c r="I179" i="44" s="1"/>
  <c r="H177" i="44"/>
  <c r="I177" i="44" s="1"/>
  <c r="H175" i="44"/>
  <c r="I175" i="44" s="1"/>
  <c r="H173" i="44"/>
  <c r="I173" i="44" s="1"/>
  <c r="H171" i="44"/>
  <c r="I171" i="44" s="1"/>
  <c r="H169" i="44"/>
  <c r="I169" i="44" s="1"/>
  <c r="H167" i="44"/>
  <c r="I167" i="44" s="1"/>
  <c r="H165" i="44"/>
  <c r="I165" i="44" s="1"/>
  <c r="H163" i="44"/>
  <c r="I163" i="44" s="1"/>
  <c r="H161" i="44"/>
  <c r="I161" i="44" s="1"/>
  <c r="H159" i="44"/>
  <c r="I159" i="44" s="1"/>
  <c r="H157" i="44"/>
  <c r="I157" i="44" s="1"/>
  <c r="H155" i="44"/>
  <c r="I155" i="44" s="1"/>
  <c r="H153" i="44"/>
  <c r="I153" i="44" s="1"/>
  <c r="H151" i="44"/>
  <c r="I151" i="44" s="1"/>
  <c r="H149" i="44"/>
  <c r="I149" i="44" s="1"/>
  <c r="H147" i="44"/>
  <c r="I147" i="44" s="1"/>
  <c r="H145" i="44"/>
  <c r="I145" i="44" s="1"/>
  <c r="H143" i="44"/>
  <c r="I143" i="44" s="1"/>
  <c r="H198" i="44"/>
  <c r="I198" i="44" s="1"/>
  <c r="H196" i="44"/>
  <c r="I196" i="44" s="1"/>
  <c r="H194" i="44"/>
  <c r="I194" i="44" s="1"/>
  <c r="H192" i="44"/>
  <c r="I192" i="44" s="1"/>
  <c r="H190" i="44"/>
  <c r="I190" i="44" s="1"/>
  <c r="H188" i="44"/>
  <c r="I188" i="44" s="1"/>
  <c r="H186" i="44"/>
  <c r="I186" i="44" s="1"/>
  <c r="H184" i="44"/>
  <c r="I184" i="44" s="1"/>
  <c r="H182" i="44"/>
  <c r="I182" i="44" s="1"/>
  <c r="H180" i="44"/>
  <c r="I180" i="44" s="1"/>
  <c r="H178" i="44"/>
  <c r="I178" i="44" s="1"/>
  <c r="H176" i="44"/>
  <c r="I176" i="44" s="1"/>
  <c r="H174" i="44"/>
  <c r="I174" i="44" s="1"/>
  <c r="H172" i="44"/>
  <c r="I172" i="44" s="1"/>
  <c r="H170" i="44"/>
  <c r="I170" i="44" s="1"/>
  <c r="H168" i="44"/>
  <c r="I168" i="44" s="1"/>
  <c r="H166" i="44"/>
  <c r="I166" i="44" s="1"/>
  <c r="H164" i="44"/>
  <c r="I164" i="44" s="1"/>
  <c r="H162" i="44"/>
  <c r="I162" i="44" s="1"/>
  <c r="H160" i="44"/>
  <c r="I160" i="44" s="1"/>
  <c r="H158" i="44"/>
  <c r="I158" i="44" s="1"/>
  <c r="H156" i="44"/>
  <c r="I156" i="44" s="1"/>
  <c r="P13" i="44" s="1"/>
  <c r="H154" i="44"/>
  <c r="I154" i="44" s="1"/>
  <c r="H152" i="44"/>
  <c r="I152" i="44" s="1"/>
  <c r="H150" i="44"/>
  <c r="I150" i="44" s="1"/>
  <c r="H148" i="44"/>
  <c r="I148" i="44" s="1"/>
  <c r="H146" i="44"/>
  <c r="I146" i="44" s="1"/>
  <c r="H144" i="44"/>
  <c r="I144" i="44" s="1"/>
  <c r="H142" i="44"/>
  <c r="I142" i="44" s="1"/>
  <c r="H140" i="44"/>
  <c r="I140" i="44" s="1"/>
  <c r="H138" i="44"/>
  <c r="I138" i="44" s="1"/>
  <c r="H136" i="44"/>
  <c r="I136" i="44" s="1"/>
  <c r="H135" i="44"/>
  <c r="I135" i="44" s="1"/>
  <c r="H133" i="44"/>
  <c r="I133" i="44" s="1"/>
  <c r="H131" i="44"/>
  <c r="I131" i="44" s="1"/>
  <c r="H129" i="44"/>
  <c r="I129" i="44" s="1"/>
  <c r="H127" i="44"/>
  <c r="I127" i="44" s="1"/>
  <c r="H125" i="44"/>
  <c r="I125" i="44" s="1"/>
  <c r="H123" i="44"/>
  <c r="I123" i="44" s="1"/>
  <c r="H121" i="44"/>
  <c r="I121" i="44" s="1"/>
  <c r="H119" i="44"/>
  <c r="I119" i="44" s="1"/>
  <c r="H117" i="44"/>
  <c r="I117" i="44" s="1"/>
  <c r="H115" i="44"/>
  <c r="I115" i="44" s="1"/>
  <c r="H113" i="44"/>
  <c r="I113" i="44" s="1"/>
  <c r="H111" i="44"/>
  <c r="I111" i="44" s="1"/>
  <c r="H109" i="44"/>
  <c r="I109" i="44" s="1"/>
  <c r="H107" i="44"/>
  <c r="I107" i="44" s="1"/>
  <c r="H105" i="44"/>
  <c r="I105" i="44" s="1"/>
  <c r="H103" i="44"/>
  <c r="I103" i="44" s="1"/>
  <c r="H101" i="44"/>
  <c r="I101" i="44" s="1"/>
  <c r="H99" i="44"/>
  <c r="I99" i="44" s="1"/>
  <c r="H97" i="44"/>
  <c r="I97" i="44" s="1"/>
  <c r="H95" i="44"/>
  <c r="I95" i="44" s="1"/>
  <c r="H93" i="44"/>
  <c r="I93" i="44" s="1"/>
  <c r="H91" i="44"/>
  <c r="I91" i="44" s="1"/>
  <c r="H89" i="44"/>
  <c r="I89" i="44" s="1"/>
  <c r="H87" i="44"/>
  <c r="I87" i="44" s="1"/>
  <c r="H85" i="44"/>
  <c r="I85" i="44" s="1"/>
  <c r="H83" i="44"/>
  <c r="I83" i="44" s="1"/>
  <c r="H81" i="44"/>
  <c r="I81" i="44" s="1"/>
  <c r="H79" i="44"/>
  <c r="I79" i="44" s="1"/>
  <c r="H77" i="44"/>
  <c r="I77" i="44" s="1"/>
  <c r="H75" i="44"/>
  <c r="I75" i="44" s="1"/>
  <c r="H73" i="44"/>
  <c r="I73" i="44" s="1"/>
  <c r="H71" i="44"/>
  <c r="I71" i="44" s="1"/>
  <c r="H69" i="44"/>
  <c r="I69" i="44" s="1"/>
  <c r="H67" i="44"/>
  <c r="I67" i="44" s="1"/>
  <c r="H65" i="44"/>
  <c r="I65" i="44" s="1"/>
  <c r="H63" i="44"/>
  <c r="I63" i="44" s="1"/>
  <c r="H61" i="44"/>
  <c r="I61" i="44" s="1"/>
  <c r="H59" i="44"/>
  <c r="I59" i="44" s="1"/>
  <c r="H57" i="44"/>
  <c r="I57" i="44" s="1"/>
  <c r="H55" i="44"/>
  <c r="I55" i="44" s="1"/>
  <c r="H53" i="44"/>
  <c r="I53" i="44" s="1"/>
  <c r="H51" i="44"/>
  <c r="I51" i="44" s="1"/>
  <c r="H49" i="44"/>
  <c r="I49" i="44" s="1"/>
  <c r="H47" i="44"/>
  <c r="I47" i="44" s="1"/>
  <c r="H45" i="44"/>
  <c r="I45" i="44" s="1"/>
  <c r="H43" i="44"/>
  <c r="I43" i="44" s="1"/>
  <c r="H41" i="44"/>
  <c r="I41" i="44" s="1"/>
  <c r="H39" i="44"/>
  <c r="I39" i="44" s="1"/>
  <c r="H37" i="44"/>
  <c r="I37" i="44" s="1"/>
  <c r="H35" i="44"/>
  <c r="I35" i="44" s="1"/>
  <c r="H33" i="44"/>
  <c r="I33" i="44" s="1"/>
  <c r="H31" i="44"/>
  <c r="I31" i="44" s="1"/>
  <c r="H29" i="44"/>
  <c r="I29" i="44" s="1"/>
  <c r="H27" i="44"/>
  <c r="I27" i="44" s="1"/>
  <c r="H25" i="44"/>
  <c r="I25" i="44" s="1"/>
  <c r="H23" i="44"/>
  <c r="I23" i="44" s="1"/>
  <c r="H21" i="44"/>
  <c r="I21" i="44" s="1"/>
  <c r="H19" i="44"/>
  <c r="I19" i="44" s="1"/>
  <c r="H17" i="44"/>
  <c r="I17" i="44" s="1"/>
  <c r="H15" i="44"/>
  <c r="I15" i="44" s="1"/>
  <c r="H14" i="44"/>
  <c r="H141" i="44"/>
  <c r="I141" i="44" s="1"/>
  <c r="H139" i="44"/>
  <c r="I139" i="44" s="1"/>
  <c r="H137" i="44"/>
  <c r="I137" i="44" s="1"/>
  <c r="H134" i="44"/>
  <c r="I134" i="44" s="1"/>
  <c r="H132" i="44"/>
  <c r="I132" i="44" s="1"/>
  <c r="H130" i="44"/>
  <c r="I130" i="44" s="1"/>
  <c r="H128" i="44"/>
  <c r="I128" i="44" s="1"/>
  <c r="H126" i="44"/>
  <c r="I126" i="44" s="1"/>
  <c r="H124" i="44"/>
  <c r="I124" i="44" s="1"/>
  <c r="H122" i="44"/>
  <c r="I122" i="44" s="1"/>
  <c r="Q13" i="44" s="1"/>
  <c r="H120" i="44"/>
  <c r="I120" i="44" s="1"/>
  <c r="H118" i="44"/>
  <c r="I118" i="44" s="1"/>
  <c r="H116" i="44"/>
  <c r="I116" i="44" s="1"/>
  <c r="H114" i="44"/>
  <c r="I114" i="44" s="1"/>
  <c r="H112" i="44"/>
  <c r="I112" i="44" s="1"/>
  <c r="H110" i="44"/>
  <c r="I110" i="44" s="1"/>
  <c r="H108" i="44"/>
  <c r="I108" i="44" s="1"/>
  <c r="H106" i="44"/>
  <c r="I106" i="44" s="1"/>
  <c r="H104" i="44"/>
  <c r="I104" i="44" s="1"/>
  <c r="H102" i="44"/>
  <c r="I102" i="44" s="1"/>
  <c r="H100" i="44"/>
  <c r="I100" i="44" s="1"/>
  <c r="H98" i="44"/>
  <c r="I98" i="44" s="1"/>
  <c r="H96" i="44"/>
  <c r="I96" i="44" s="1"/>
  <c r="H94" i="44"/>
  <c r="I94" i="44" s="1"/>
  <c r="H92" i="44"/>
  <c r="I92" i="44" s="1"/>
  <c r="H90" i="44"/>
  <c r="I90" i="44" s="1"/>
  <c r="H88" i="44"/>
  <c r="I88" i="44" s="1"/>
  <c r="H86" i="44"/>
  <c r="I86" i="44" s="1"/>
  <c r="H84" i="44"/>
  <c r="I84" i="44" s="1"/>
  <c r="H82" i="44"/>
  <c r="I82" i="44" s="1"/>
  <c r="H80" i="44"/>
  <c r="I80" i="44" s="1"/>
  <c r="H78" i="44"/>
  <c r="I78" i="44" s="1"/>
  <c r="H76" i="44"/>
  <c r="I76" i="44" s="1"/>
  <c r="H74" i="44"/>
  <c r="I74" i="44" s="1"/>
  <c r="H72" i="44"/>
  <c r="I72" i="44" s="1"/>
  <c r="H70" i="44"/>
  <c r="I70" i="44" s="1"/>
  <c r="H68" i="44"/>
  <c r="I68" i="44" s="1"/>
  <c r="H66" i="44"/>
  <c r="I66" i="44" s="1"/>
  <c r="H64" i="44"/>
  <c r="I64" i="44" s="1"/>
  <c r="H62" i="44"/>
  <c r="I62" i="44" s="1"/>
  <c r="H60" i="44"/>
  <c r="I60" i="44" s="1"/>
  <c r="H58" i="44"/>
  <c r="I58" i="44" s="1"/>
  <c r="H56" i="44"/>
  <c r="I56" i="44" s="1"/>
  <c r="H54" i="44"/>
  <c r="I54" i="44" s="1"/>
  <c r="H52" i="44"/>
  <c r="I52" i="44" s="1"/>
  <c r="H50" i="44"/>
  <c r="I50" i="44" s="1"/>
  <c r="H48" i="44"/>
  <c r="I48" i="44" s="1"/>
  <c r="H46" i="44"/>
  <c r="I46" i="44" s="1"/>
  <c r="H44" i="44"/>
  <c r="I44" i="44" s="1"/>
  <c r="H42" i="44"/>
  <c r="I42" i="44" s="1"/>
  <c r="H40" i="44"/>
  <c r="I40" i="44" s="1"/>
  <c r="H38" i="44"/>
  <c r="I38" i="44" s="1"/>
  <c r="H36" i="44"/>
  <c r="I36" i="44" s="1"/>
  <c r="H34" i="44"/>
  <c r="I34" i="44" s="1"/>
  <c r="H32" i="44"/>
  <c r="I32" i="44" s="1"/>
  <c r="H30" i="44"/>
  <c r="I30" i="44" s="1"/>
  <c r="H28" i="44"/>
  <c r="I28" i="44" s="1"/>
  <c r="H26" i="44"/>
  <c r="I26" i="44" s="1"/>
  <c r="H24" i="44"/>
  <c r="I24" i="44" s="1"/>
  <c r="H22" i="44"/>
  <c r="I22" i="44" s="1"/>
  <c r="H20" i="44"/>
  <c r="I20" i="44" s="1"/>
  <c r="H18" i="44"/>
  <c r="I18" i="44" s="1"/>
  <c r="H16" i="44"/>
  <c r="I16" i="44" s="1"/>
  <c r="Q13" i="43"/>
  <c r="O13" i="43"/>
  <c r="H243" i="44" l="1"/>
  <c r="I14" i="44"/>
  <c r="I243" i="44" s="1"/>
  <c r="I269" i="44" s="1"/>
  <c r="H269" i="44"/>
  <c r="G6" i="43"/>
  <c r="O13" i="44" l="1"/>
  <c r="O14" i="44" s="1"/>
  <c r="C267" i="43"/>
  <c r="C269" i="43" s="1"/>
  <c r="G266" i="43"/>
  <c r="G265" i="43"/>
  <c r="G264" i="43"/>
  <c r="G263" i="43"/>
  <c r="G262" i="43"/>
  <c r="G261" i="43"/>
  <c r="J260" i="43"/>
  <c r="G260" i="43"/>
  <c r="J259" i="43"/>
  <c r="G259" i="43"/>
  <c r="J258" i="43"/>
  <c r="G258" i="43"/>
  <c r="J257" i="43"/>
  <c r="G257" i="43"/>
  <c r="J256" i="43"/>
  <c r="G256" i="43"/>
  <c r="J255" i="43"/>
  <c r="G255" i="43"/>
  <c r="J254" i="43"/>
  <c r="G254" i="43"/>
  <c r="J253" i="43"/>
  <c r="G253" i="43"/>
  <c r="J252" i="43"/>
  <c r="G252" i="43"/>
  <c r="J251" i="43"/>
  <c r="G251" i="43"/>
  <c r="J250" i="43"/>
  <c r="G250" i="43"/>
  <c r="J249" i="43"/>
  <c r="G249" i="43"/>
  <c r="J248" i="43"/>
  <c r="G248" i="43"/>
  <c r="J247" i="43"/>
  <c r="G247" i="43"/>
  <c r="J246" i="43"/>
  <c r="G246" i="43"/>
  <c r="G267" i="43" s="1"/>
  <c r="I245" i="43"/>
  <c r="H245" i="43"/>
  <c r="G245" i="43"/>
  <c r="F245" i="43"/>
  <c r="C245" i="43"/>
  <c r="K244" i="43"/>
  <c r="F243" i="43"/>
  <c r="E243" i="43"/>
  <c r="C243" i="43"/>
  <c r="G242" i="43"/>
  <c r="G241" i="43"/>
  <c r="G240" i="43"/>
  <c r="G239" i="43"/>
  <c r="G238" i="43"/>
  <c r="G237" i="43"/>
  <c r="G236" i="43"/>
  <c r="G235" i="43"/>
  <c r="G234" i="43"/>
  <c r="G233" i="43"/>
  <c r="G232" i="43"/>
  <c r="G231" i="43"/>
  <c r="G230" i="43"/>
  <c r="G229" i="43"/>
  <c r="G228" i="43"/>
  <c r="G227" i="43"/>
  <c r="G226" i="43"/>
  <c r="G225" i="43"/>
  <c r="G224" i="43"/>
  <c r="G223" i="43"/>
  <c r="G222" i="43"/>
  <c r="G221" i="43"/>
  <c r="G220" i="43"/>
  <c r="G219" i="43"/>
  <c r="G218" i="43"/>
  <c r="G217" i="43"/>
  <c r="G216" i="43"/>
  <c r="G215" i="43"/>
  <c r="G214" i="43"/>
  <c r="G213" i="43"/>
  <c r="G212" i="43"/>
  <c r="G211" i="43"/>
  <c r="G210" i="43"/>
  <c r="G209" i="43"/>
  <c r="G208" i="43"/>
  <c r="G207" i="43"/>
  <c r="G206" i="43"/>
  <c r="G205" i="43"/>
  <c r="G204" i="43"/>
  <c r="G203" i="43"/>
  <c r="G202" i="43"/>
  <c r="G201" i="43"/>
  <c r="G200" i="43"/>
  <c r="G199" i="43"/>
  <c r="G198" i="43"/>
  <c r="G197" i="43"/>
  <c r="G196" i="43"/>
  <c r="G195" i="43"/>
  <c r="G194" i="43"/>
  <c r="G193" i="43"/>
  <c r="G192" i="43"/>
  <c r="G191" i="43"/>
  <c r="G190" i="43"/>
  <c r="G189" i="43"/>
  <c r="G188" i="43"/>
  <c r="G187" i="43"/>
  <c r="G186" i="43"/>
  <c r="G185" i="43"/>
  <c r="G184" i="43"/>
  <c r="G183" i="43"/>
  <c r="G182" i="43"/>
  <c r="G181" i="43"/>
  <c r="G180" i="43"/>
  <c r="G179" i="43"/>
  <c r="G178" i="43"/>
  <c r="G177" i="43"/>
  <c r="G176" i="43"/>
  <c r="G175" i="43"/>
  <c r="G174" i="43"/>
  <c r="G173" i="43"/>
  <c r="G172" i="43"/>
  <c r="G171" i="43"/>
  <c r="G170" i="43"/>
  <c r="G169" i="43"/>
  <c r="G168" i="43"/>
  <c r="G167" i="43"/>
  <c r="G166" i="43"/>
  <c r="G165" i="43"/>
  <c r="G164" i="43"/>
  <c r="G163" i="43"/>
  <c r="G162" i="43"/>
  <c r="G161" i="43"/>
  <c r="G160" i="43"/>
  <c r="G159" i="43"/>
  <c r="G158" i="43"/>
  <c r="G157" i="43"/>
  <c r="G156" i="43"/>
  <c r="G155" i="43"/>
  <c r="G154" i="43"/>
  <c r="G153" i="43"/>
  <c r="G152" i="43"/>
  <c r="G151" i="43"/>
  <c r="G150" i="43"/>
  <c r="G149" i="43"/>
  <c r="G148" i="43"/>
  <c r="G147" i="43"/>
  <c r="G146" i="43"/>
  <c r="G145" i="43"/>
  <c r="G144" i="43"/>
  <c r="G143" i="43"/>
  <c r="G142" i="43"/>
  <c r="G141" i="43"/>
  <c r="G140" i="43"/>
  <c r="G139" i="43"/>
  <c r="G138" i="43"/>
  <c r="G137" i="43"/>
  <c r="G136" i="43"/>
  <c r="G135" i="43"/>
  <c r="G134" i="43"/>
  <c r="G133" i="43"/>
  <c r="G132" i="43"/>
  <c r="G131" i="43"/>
  <c r="G130" i="43"/>
  <c r="G129" i="43"/>
  <c r="G128" i="43"/>
  <c r="G127" i="43"/>
  <c r="G126" i="43"/>
  <c r="G125" i="43"/>
  <c r="G124" i="43"/>
  <c r="G123" i="43"/>
  <c r="G122" i="43"/>
  <c r="G121" i="43"/>
  <c r="G120" i="43"/>
  <c r="G119" i="43"/>
  <c r="G118" i="43"/>
  <c r="G117" i="43"/>
  <c r="G116" i="43"/>
  <c r="G115" i="43"/>
  <c r="G114" i="43"/>
  <c r="G113" i="43"/>
  <c r="G112" i="43"/>
  <c r="G111" i="43"/>
  <c r="G110" i="43"/>
  <c r="G109" i="43"/>
  <c r="G108" i="43"/>
  <c r="G107" i="43"/>
  <c r="G106" i="43"/>
  <c r="G105" i="43"/>
  <c r="G104" i="43"/>
  <c r="G103" i="43"/>
  <c r="G102" i="43"/>
  <c r="G101" i="43"/>
  <c r="G100" i="43"/>
  <c r="G99" i="43"/>
  <c r="G98" i="43"/>
  <c r="G97" i="43"/>
  <c r="G96" i="43"/>
  <c r="G95" i="43"/>
  <c r="G94" i="43"/>
  <c r="G93" i="43"/>
  <c r="G92" i="43"/>
  <c r="G91" i="43"/>
  <c r="G90" i="43"/>
  <c r="G89" i="43"/>
  <c r="G88" i="43"/>
  <c r="G87" i="43"/>
  <c r="G86" i="43"/>
  <c r="G85" i="43"/>
  <c r="G84" i="43"/>
  <c r="G83" i="43"/>
  <c r="G82" i="43"/>
  <c r="G81" i="43"/>
  <c r="G80" i="43"/>
  <c r="G79" i="43"/>
  <c r="G78" i="43"/>
  <c r="G77" i="43"/>
  <c r="G76" i="43"/>
  <c r="G75" i="43"/>
  <c r="G74" i="43"/>
  <c r="G73" i="43"/>
  <c r="G72" i="43"/>
  <c r="G71" i="43"/>
  <c r="G70" i="43"/>
  <c r="G69" i="43"/>
  <c r="G68" i="43"/>
  <c r="G67" i="43"/>
  <c r="G66" i="43"/>
  <c r="G65" i="43"/>
  <c r="G64" i="43"/>
  <c r="G63" i="43"/>
  <c r="G62" i="43"/>
  <c r="G61" i="43"/>
  <c r="G60" i="43"/>
  <c r="G59" i="43"/>
  <c r="G58" i="43"/>
  <c r="G57" i="43"/>
  <c r="G56" i="43"/>
  <c r="G55" i="43"/>
  <c r="G54" i="43"/>
  <c r="G53" i="43"/>
  <c r="G52" i="43"/>
  <c r="G51" i="43"/>
  <c r="G50" i="43"/>
  <c r="G49" i="43"/>
  <c r="G48" i="43"/>
  <c r="G47" i="43"/>
  <c r="G46" i="43"/>
  <c r="G45" i="43"/>
  <c r="G44" i="43"/>
  <c r="G43" i="43"/>
  <c r="G42" i="43"/>
  <c r="G41" i="43"/>
  <c r="G40" i="43"/>
  <c r="G39" i="43"/>
  <c r="G38" i="43"/>
  <c r="G37" i="43"/>
  <c r="G36" i="43"/>
  <c r="G35" i="43"/>
  <c r="G34" i="43"/>
  <c r="G33" i="43"/>
  <c r="G32" i="43"/>
  <c r="G31" i="43"/>
  <c r="G30" i="43"/>
  <c r="G29" i="43"/>
  <c r="G28" i="43"/>
  <c r="G27" i="43"/>
  <c r="G26" i="43"/>
  <c r="G25" i="43"/>
  <c r="G24" i="43"/>
  <c r="G23" i="43"/>
  <c r="G22" i="43"/>
  <c r="G21" i="43"/>
  <c r="G20" i="43"/>
  <c r="G19" i="43"/>
  <c r="G18" i="43"/>
  <c r="G17" i="43"/>
  <c r="G16" i="43"/>
  <c r="G15" i="43"/>
  <c r="G14" i="43"/>
  <c r="G10" i="43"/>
  <c r="G11" i="43" s="1"/>
  <c r="G5" i="43"/>
  <c r="H260" i="43" l="1"/>
  <c r="H259" i="43"/>
  <c r="H258" i="43"/>
  <c r="H257" i="43"/>
  <c r="H256" i="43"/>
  <c r="H255" i="43"/>
  <c r="H254" i="43"/>
  <c r="H253" i="43"/>
  <c r="H252" i="43"/>
  <c r="H251" i="43"/>
  <c r="H250" i="43"/>
  <c r="H249" i="43"/>
  <c r="I249" i="43" s="1"/>
  <c r="H248" i="43"/>
  <c r="H247" i="43"/>
  <c r="I247" i="43" s="1"/>
  <c r="H246" i="43"/>
  <c r="G243" i="43"/>
  <c r="G7" i="43" s="1"/>
  <c r="G8" i="43" s="1"/>
  <c r="I248" i="43"/>
  <c r="I250" i="43"/>
  <c r="I251" i="43"/>
  <c r="I252" i="43"/>
  <c r="I253" i="43"/>
  <c r="I254" i="43"/>
  <c r="I255" i="43"/>
  <c r="I256" i="43"/>
  <c r="I257" i="43"/>
  <c r="I258" i="43"/>
  <c r="I259" i="43"/>
  <c r="I260" i="43"/>
  <c r="I246" i="43"/>
  <c r="O13" i="42"/>
  <c r="P13" i="42"/>
  <c r="G269" i="43" l="1"/>
  <c r="H241" i="43"/>
  <c r="I241" i="43" s="1"/>
  <c r="H239" i="43"/>
  <c r="I239" i="43" s="1"/>
  <c r="H237" i="43"/>
  <c r="I237" i="43" s="1"/>
  <c r="H235" i="43"/>
  <c r="I235" i="43" s="1"/>
  <c r="H233" i="43"/>
  <c r="I233" i="43" s="1"/>
  <c r="H231" i="43"/>
  <c r="I231" i="43" s="1"/>
  <c r="H229" i="43"/>
  <c r="I229" i="43" s="1"/>
  <c r="H227" i="43"/>
  <c r="I227" i="43" s="1"/>
  <c r="H225" i="43"/>
  <c r="I225" i="43" s="1"/>
  <c r="H223" i="43"/>
  <c r="I223" i="43" s="1"/>
  <c r="H221" i="43"/>
  <c r="I221" i="43" s="1"/>
  <c r="H219" i="43"/>
  <c r="I219" i="43" s="1"/>
  <c r="H217" i="43"/>
  <c r="I217" i="43" s="1"/>
  <c r="H215" i="43"/>
  <c r="I215" i="43" s="1"/>
  <c r="H213" i="43"/>
  <c r="I213" i="43" s="1"/>
  <c r="H211" i="43"/>
  <c r="I211" i="43" s="1"/>
  <c r="H209" i="43"/>
  <c r="I209" i="43" s="1"/>
  <c r="H207" i="43"/>
  <c r="I207" i="43" s="1"/>
  <c r="H205" i="43"/>
  <c r="I205" i="43" s="1"/>
  <c r="H203" i="43"/>
  <c r="I203" i="43" s="1"/>
  <c r="H201" i="43"/>
  <c r="I201" i="43" s="1"/>
  <c r="H199" i="43"/>
  <c r="I199" i="43" s="1"/>
  <c r="H197" i="43"/>
  <c r="I197" i="43" s="1"/>
  <c r="H195" i="43"/>
  <c r="I195" i="43" s="1"/>
  <c r="H193" i="43"/>
  <c r="I193" i="43" s="1"/>
  <c r="H191" i="43"/>
  <c r="I191" i="43" s="1"/>
  <c r="H189" i="43"/>
  <c r="I189" i="43" s="1"/>
  <c r="H187" i="43"/>
  <c r="I187" i="43" s="1"/>
  <c r="H185" i="43"/>
  <c r="I185" i="43" s="1"/>
  <c r="H183" i="43"/>
  <c r="I183" i="43" s="1"/>
  <c r="H181" i="43"/>
  <c r="I181" i="43" s="1"/>
  <c r="H179" i="43"/>
  <c r="I179" i="43" s="1"/>
  <c r="H242" i="43"/>
  <c r="I242" i="43" s="1"/>
  <c r="H240" i="43"/>
  <c r="I240" i="43" s="1"/>
  <c r="H238" i="43"/>
  <c r="I238" i="43" s="1"/>
  <c r="H236" i="43"/>
  <c r="I236" i="43" s="1"/>
  <c r="H234" i="43"/>
  <c r="I234" i="43" s="1"/>
  <c r="H232" i="43"/>
  <c r="I232" i="43" s="1"/>
  <c r="H230" i="43"/>
  <c r="I230" i="43" s="1"/>
  <c r="H228" i="43"/>
  <c r="I228" i="43" s="1"/>
  <c r="H226" i="43"/>
  <c r="I226" i="43" s="1"/>
  <c r="H224" i="43"/>
  <c r="I224" i="43" s="1"/>
  <c r="H222" i="43"/>
  <c r="I222" i="43" s="1"/>
  <c r="H220" i="43"/>
  <c r="I220" i="43" s="1"/>
  <c r="H218" i="43"/>
  <c r="I218" i="43" s="1"/>
  <c r="H216" i="43"/>
  <c r="I216" i="43" s="1"/>
  <c r="H214" i="43"/>
  <c r="I214" i="43" s="1"/>
  <c r="H212" i="43"/>
  <c r="I212" i="43" s="1"/>
  <c r="H210" i="43"/>
  <c r="I210" i="43" s="1"/>
  <c r="H208" i="43"/>
  <c r="I208" i="43" s="1"/>
  <c r="H206" i="43"/>
  <c r="I206" i="43" s="1"/>
  <c r="H204" i="43"/>
  <c r="I204" i="43" s="1"/>
  <c r="H202" i="43"/>
  <c r="I202" i="43" s="1"/>
  <c r="H200" i="43"/>
  <c r="I200" i="43" s="1"/>
  <c r="H198" i="43"/>
  <c r="I198" i="43" s="1"/>
  <c r="H196" i="43"/>
  <c r="I196" i="43" s="1"/>
  <c r="H178" i="43"/>
  <c r="I178" i="43" s="1"/>
  <c r="H176" i="43"/>
  <c r="I176" i="43" s="1"/>
  <c r="H174" i="43"/>
  <c r="I174" i="43" s="1"/>
  <c r="H172" i="43"/>
  <c r="I172" i="43" s="1"/>
  <c r="H170" i="43"/>
  <c r="I170" i="43" s="1"/>
  <c r="H168" i="43"/>
  <c r="I168" i="43" s="1"/>
  <c r="H166" i="43"/>
  <c r="I166" i="43" s="1"/>
  <c r="H164" i="43"/>
  <c r="I164" i="43" s="1"/>
  <c r="H162" i="43"/>
  <c r="I162" i="43" s="1"/>
  <c r="H160" i="43"/>
  <c r="I160" i="43" s="1"/>
  <c r="H158" i="43"/>
  <c r="I158" i="43" s="1"/>
  <c r="H156" i="43"/>
  <c r="I156" i="43" s="1"/>
  <c r="H154" i="43"/>
  <c r="I154" i="43" s="1"/>
  <c r="H152" i="43"/>
  <c r="I152" i="43" s="1"/>
  <c r="H150" i="43"/>
  <c r="I150" i="43" s="1"/>
  <c r="H148" i="43"/>
  <c r="I148" i="43" s="1"/>
  <c r="H146" i="43"/>
  <c r="I146" i="43" s="1"/>
  <c r="H144" i="43"/>
  <c r="I144" i="43" s="1"/>
  <c r="H142" i="43"/>
  <c r="I142" i="43" s="1"/>
  <c r="H194" i="43"/>
  <c r="I194" i="43" s="1"/>
  <c r="H192" i="43"/>
  <c r="I192" i="43" s="1"/>
  <c r="H190" i="43"/>
  <c r="I190" i="43" s="1"/>
  <c r="H188" i="43"/>
  <c r="I188" i="43" s="1"/>
  <c r="H186" i="43"/>
  <c r="I186" i="43" s="1"/>
  <c r="H184" i="43"/>
  <c r="I184" i="43" s="1"/>
  <c r="H182" i="43"/>
  <c r="I182" i="43" s="1"/>
  <c r="H180" i="43"/>
  <c r="I180" i="43" s="1"/>
  <c r="H177" i="43"/>
  <c r="I177" i="43" s="1"/>
  <c r="H175" i="43"/>
  <c r="I175" i="43" s="1"/>
  <c r="H173" i="43"/>
  <c r="I173" i="43" s="1"/>
  <c r="H171" i="43"/>
  <c r="I171" i="43" s="1"/>
  <c r="H169" i="43"/>
  <c r="I169" i="43" s="1"/>
  <c r="H167" i="43"/>
  <c r="I167" i="43" s="1"/>
  <c r="H165" i="43"/>
  <c r="I165" i="43" s="1"/>
  <c r="H163" i="43"/>
  <c r="I163" i="43" s="1"/>
  <c r="H161" i="43"/>
  <c r="I161" i="43" s="1"/>
  <c r="H159" i="43"/>
  <c r="I159" i="43" s="1"/>
  <c r="H157" i="43"/>
  <c r="I157" i="43" s="1"/>
  <c r="H155" i="43"/>
  <c r="I155" i="43" s="1"/>
  <c r="H153" i="43"/>
  <c r="I153" i="43" s="1"/>
  <c r="H151" i="43"/>
  <c r="I151" i="43" s="1"/>
  <c r="H149" i="43"/>
  <c r="I149" i="43" s="1"/>
  <c r="H147" i="43"/>
  <c r="I147" i="43" s="1"/>
  <c r="H145" i="43"/>
  <c r="I145" i="43" s="1"/>
  <c r="H143" i="43"/>
  <c r="I143" i="43" s="1"/>
  <c r="H141" i="43"/>
  <c r="I141" i="43" s="1"/>
  <c r="H139" i="43"/>
  <c r="I139" i="43" s="1"/>
  <c r="H137" i="43"/>
  <c r="I137" i="43" s="1"/>
  <c r="H135" i="43"/>
  <c r="I135" i="43" s="1"/>
  <c r="H140" i="43"/>
  <c r="I140" i="43" s="1"/>
  <c r="H138" i="43"/>
  <c r="I138" i="43" s="1"/>
  <c r="H136" i="43"/>
  <c r="I136" i="43" s="1"/>
  <c r="H134" i="43"/>
  <c r="I134" i="43" s="1"/>
  <c r="H132" i="43"/>
  <c r="I132" i="43" s="1"/>
  <c r="H130" i="43"/>
  <c r="I130" i="43" s="1"/>
  <c r="H128" i="43"/>
  <c r="I128" i="43" s="1"/>
  <c r="H126" i="43"/>
  <c r="I126" i="43" s="1"/>
  <c r="H124" i="43"/>
  <c r="I124" i="43" s="1"/>
  <c r="H122" i="43"/>
  <c r="I122" i="43" s="1"/>
  <c r="H120" i="43"/>
  <c r="I120" i="43" s="1"/>
  <c r="H118" i="43"/>
  <c r="I118" i="43" s="1"/>
  <c r="H116" i="43"/>
  <c r="I116" i="43" s="1"/>
  <c r="H114" i="43"/>
  <c r="I114" i="43" s="1"/>
  <c r="H112" i="43"/>
  <c r="I112" i="43" s="1"/>
  <c r="H110" i="43"/>
  <c r="I110" i="43" s="1"/>
  <c r="H108" i="43"/>
  <c r="I108" i="43" s="1"/>
  <c r="H106" i="43"/>
  <c r="I106" i="43" s="1"/>
  <c r="H104" i="43"/>
  <c r="I104" i="43" s="1"/>
  <c r="H102" i="43"/>
  <c r="I102" i="43" s="1"/>
  <c r="H100" i="43"/>
  <c r="I100" i="43" s="1"/>
  <c r="H98" i="43"/>
  <c r="I98" i="43" s="1"/>
  <c r="H96" i="43"/>
  <c r="I96" i="43" s="1"/>
  <c r="H94" i="43"/>
  <c r="I94" i="43" s="1"/>
  <c r="H92" i="43"/>
  <c r="I92" i="43" s="1"/>
  <c r="H90" i="43"/>
  <c r="I90" i="43" s="1"/>
  <c r="H88" i="43"/>
  <c r="I88" i="43" s="1"/>
  <c r="H86" i="43"/>
  <c r="I86" i="43" s="1"/>
  <c r="H84" i="43"/>
  <c r="I84" i="43" s="1"/>
  <c r="H82" i="43"/>
  <c r="I82" i="43" s="1"/>
  <c r="H80" i="43"/>
  <c r="I80" i="43" s="1"/>
  <c r="H78" i="43"/>
  <c r="I78" i="43" s="1"/>
  <c r="H76" i="43"/>
  <c r="I76" i="43" s="1"/>
  <c r="H74" i="43"/>
  <c r="I74" i="43" s="1"/>
  <c r="H72" i="43"/>
  <c r="I72" i="43" s="1"/>
  <c r="H70" i="43"/>
  <c r="I70" i="43" s="1"/>
  <c r="H68" i="43"/>
  <c r="I68" i="43" s="1"/>
  <c r="H66" i="43"/>
  <c r="I66" i="43" s="1"/>
  <c r="H64" i="43"/>
  <c r="I64" i="43" s="1"/>
  <c r="H62" i="43"/>
  <c r="I62" i="43" s="1"/>
  <c r="H60" i="43"/>
  <c r="I60" i="43" s="1"/>
  <c r="H58" i="43"/>
  <c r="I58" i="43" s="1"/>
  <c r="H56" i="43"/>
  <c r="I56" i="43" s="1"/>
  <c r="H54" i="43"/>
  <c r="I54" i="43" s="1"/>
  <c r="H52" i="43"/>
  <c r="I52" i="43" s="1"/>
  <c r="H50" i="43"/>
  <c r="I50" i="43" s="1"/>
  <c r="H48" i="43"/>
  <c r="I48" i="43" s="1"/>
  <c r="H46" i="43"/>
  <c r="I46" i="43" s="1"/>
  <c r="H44" i="43"/>
  <c r="I44" i="43" s="1"/>
  <c r="H42" i="43"/>
  <c r="I42" i="43" s="1"/>
  <c r="H40" i="43"/>
  <c r="I40" i="43" s="1"/>
  <c r="H38" i="43"/>
  <c r="I38" i="43" s="1"/>
  <c r="H36" i="43"/>
  <c r="I36" i="43" s="1"/>
  <c r="H34" i="43"/>
  <c r="I34" i="43" s="1"/>
  <c r="H32" i="43"/>
  <c r="I32" i="43" s="1"/>
  <c r="H30" i="43"/>
  <c r="I30" i="43" s="1"/>
  <c r="H28" i="43"/>
  <c r="I28" i="43" s="1"/>
  <c r="H26" i="43"/>
  <c r="I26" i="43" s="1"/>
  <c r="H24" i="43"/>
  <c r="I24" i="43" s="1"/>
  <c r="H22" i="43"/>
  <c r="I22" i="43" s="1"/>
  <c r="H20" i="43"/>
  <c r="I20" i="43" s="1"/>
  <c r="H18" i="43"/>
  <c r="I18" i="43" s="1"/>
  <c r="H16" i="43"/>
  <c r="I16" i="43" s="1"/>
  <c r="H19" i="43"/>
  <c r="I19" i="43" s="1"/>
  <c r="H15" i="43"/>
  <c r="I15" i="43" s="1"/>
  <c r="H133" i="43"/>
  <c r="I133" i="43" s="1"/>
  <c r="H131" i="43"/>
  <c r="I131" i="43" s="1"/>
  <c r="H129" i="43"/>
  <c r="I129" i="43" s="1"/>
  <c r="H127" i="43"/>
  <c r="I127" i="43" s="1"/>
  <c r="H125" i="43"/>
  <c r="I125" i="43" s="1"/>
  <c r="H123" i="43"/>
  <c r="I123" i="43" s="1"/>
  <c r="H121" i="43"/>
  <c r="I121" i="43" s="1"/>
  <c r="H119" i="43"/>
  <c r="I119" i="43" s="1"/>
  <c r="H117" i="43"/>
  <c r="I117" i="43" s="1"/>
  <c r="H115" i="43"/>
  <c r="I115" i="43" s="1"/>
  <c r="H113" i="43"/>
  <c r="I113" i="43" s="1"/>
  <c r="H111" i="43"/>
  <c r="I111" i="43" s="1"/>
  <c r="H109" i="43"/>
  <c r="I109" i="43" s="1"/>
  <c r="H107" i="43"/>
  <c r="I107" i="43" s="1"/>
  <c r="H105" i="43"/>
  <c r="I105" i="43" s="1"/>
  <c r="H103" i="43"/>
  <c r="I103" i="43" s="1"/>
  <c r="H101" i="43"/>
  <c r="I101" i="43" s="1"/>
  <c r="H99" i="43"/>
  <c r="I99" i="43" s="1"/>
  <c r="H97" i="43"/>
  <c r="I97" i="43" s="1"/>
  <c r="H95" i="43"/>
  <c r="I95" i="43" s="1"/>
  <c r="H93" i="43"/>
  <c r="I93" i="43" s="1"/>
  <c r="H91" i="43"/>
  <c r="I91" i="43" s="1"/>
  <c r="H89" i="43"/>
  <c r="I89" i="43" s="1"/>
  <c r="H87" i="43"/>
  <c r="I87" i="43" s="1"/>
  <c r="H85" i="43"/>
  <c r="I85" i="43" s="1"/>
  <c r="H83" i="43"/>
  <c r="I83" i="43" s="1"/>
  <c r="H81" i="43"/>
  <c r="I81" i="43" s="1"/>
  <c r="H79" i="43"/>
  <c r="I79" i="43" s="1"/>
  <c r="H77" i="43"/>
  <c r="I77" i="43" s="1"/>
  <c r="H75" i="43"/>
  <c r="I75" i="43" s="1"/>
  <c r="H73" i="43"/>
  <c r="I73" i="43" s="1"/>
  <c r="H71" i="43"/>
  <c r="I71" i="43" s="1"/>
  <c r="H69" i="43"/>
  <c r="I69" i="43" s="1"/>
  <c r="H67" i="43"/>
  <c r="I67" i="43" s="1"/>
  <c r="H65" i="43"/>
  <c r="I65" i="43" s="1"/>
  <c r="H63" i="43"/>
  <c r="I63" i="43" s="1"/>
  <c r="H61" i="43"/>
  <c r="I61" i="43" s="1"/>
  <c r="H59" i="43"/>
  <c r="I59" i="43" s="1"/>
  <c r="H57" i="43"/>
  <c r="I57" i="43" s="1"/>
  <c r="H55" i="43"/>
  <c r="I55" i="43" s="1"/>
  <c r="H53" i="43"/>
  <c r="I53" i="43" s="1"/>
  <c r="H51" i="43"/>
  <c r="I51" i="43" s="1"/>
  <c r="H49" i="43"/>
  <c r="I49" i="43" s="1"/>
  <c r="H47" i="43"/>
  <c r="I47" i="43" s="1"/>
  <c r="H45" i="43"/>
  <c r="I45" i="43" s="1"/>
  <c r="H43" i="43"/>
  <c r="I43" i="43" s="1"/>
  <c r="H41" i="43"/>
  <c r="I41" i="43" s="1"/>
  <c r="H39" i="43"/>
  <c r="I39" i="43" s="1"/>
  <c r="H37" i="43"/>
  <c r="I37" i="43" s="1"/>
  <c r="H35" i="43"/>
  <c r="I35" i="43" s="1"/>
  <c r="H33" i="43"/>
  <c r="I33" i="43" s="1"/>
  <c r="H31" i="43"/>
  <c r="I31" i="43" s="1"/>
  <c r="H29" i="43"/>
  <c r="I29" i="43" s="1"/>
  <c r="H27" i="43"/>
  <c r="I27" i="43" s="1"/>
  <c r="H25" i="43"/>
  <c r="I25" i="43" s="1"/>
  <c r="H23" i="43"/>
  <c r="I23" i="43" s="1"/>
  <c r="H21" i="43"/>
  <c r="I21" i="43" s="1"/>
  <c r="H17" i="43"/>
  <c r="I17" i="43" s="1"/>
  <c r="H14" i="43"/>
  <c r="I267" i="43"/>
  <c r="H267" i="43"/>
  <c r="G6" i="42"/>
  <c r="G7" i="42"/>
  <c r="P13" i="43" l="1"/>
  <c r="H243" i="43"/>
  <c r="H269" i="43" s="1"/>
  <c r="I14" i="43"/>
  <c r="C267" i="42"/>
  <c r="C269" i="42" s="1"/>
  <c r="G266" i="42"/>
  <c r="G265" i="42"/>
  <c r="G264" i="42"/>
  <c r="G263" i="42"/>
  <c r="G262" i="42"/>
  <c r="G261" i="42"/>
  <c r="J260" i="42"/>
  <c r="G260" i="42"/>
  <c r="J259" i="42"/>
  <c r="G259" i="42"/>
  <c r="J258" i="42"/>
  <c r="G258" i="42"/>
  <c r="J257" i="42"/>
  <c r="G257" i="42"/>
  <c r="J256" i="42"/>
  <c r="G256" i="42"/>
  <c r="J255" i="42"/>
  <c r="G255" i="42"/>
  <c r="J254" i="42"/>
  <c r="G254" i="42"/>
  <c r="J253" i="42"/>
  <c r="G253" i="42"/>
  <c r="J252" i="42"/>
  <c r="G252" i="42"/>
  <c r="J251" i="42"/>
  <c r="G251" i="42"/>
  <c r="J250" i="42"/>
  <c r="G250" i="42"/>
  <c r="J249" i="42"/>
  <c r="G249" i="42"/>
  <c r="J248" i="42"/>
  <c r="G248" i="42"/>
  <c r="J247" i="42"/>
  <c r="G247" i="42"/>
  <c r="J246" i="42"/>
  <c r="G246" i="42"/>
  <c r="G267" i="42" s="1"/>
  <c r="I245" i="42"/>
  <c r="H245" i="42"/>
  <c r="G245" i="42"/>
  <c r="F245" i="42"/>
  <c r="C245" i="42"/>
  <c r="K244" i="42"/>
  <c r="F243" i="42"/>
  <c r="E243" i="42"/>
  <c r="C243" i="42"/>
  <c r="G242" i="42"/>
  <c r="G241" i="42"/>
  <c r="G240" i="42"/>
  <c r="G239" i="42"/>
  <c r="G238" i="42"/>
  <c r="G237" i="42"/>
  <c r="G236" i="42"/>
  <c r="G235" i="42"/>
  <c r="G234" i="42"/>
  <c r="G233" i="42"/>
  <c r="G232" i="42"/>
  <c r="G231" i="42"/>
  <c r="G230" i="42"/>
  <c r="G229" i="42"/>
  <c r="G228" i="42"/>
  <c r="G227" i="42"/>
  <c r="G226" i="42"/>
  <c r="G225" i="42"/>
  <c r="G224" i="42"/>
  <c r="G223" i="42"/>
  <c r="G222" i="42"/>
  <c r="G221" i="42"/>
  <c r="G220" i="42"/>
  <c r="G219" i="42"/>
  <c r="G218" i="42"/>
  <c r="G217" i="42"/>
  <c r="G216" i="42"/>
  <c r="G215" i="42"/>
  <c r="G214" i="42"/>
  <c r="G213" i="42"/>
  <c r="G212" i="42"/>
  <c r="G211" i="42"/>
  <c r="G210" i="42"/>
  <c r="G209" i="42"/>
  <c r="G208" i="42"/>
  <c r="G207" i="42"/>
  <c r="G206" i="42"/>
  <c r="G205" i="42"/>
  <c r="G204" i="42"/>
  <c r="G203" i="42"/>
  <c r="G202" i="42"/>
  <c r="G201" i="42"/>
  <c r="G200" i="42"/>
  <c r="G199" i="42"/>
  <c r="G198" i="42"/>
  <c r="G197" i="42"/>
  <c r="G196" i="42"/>
  <c r="G195" i="42"/>
  <c r="G194" i="42"/>
  <c r="G193" i="42"/>
  <c r="G192" i="42"/>
  <c r="G191" i="42"/>
  <c r="G190" i="42"/>
  <c r="G189" i="42"/>
  <c r="G188" i="42"/>
  <c r="G187" i="42"/>
  <c r="G186" i="42"/>
  <c r="G185" i="42"/>
  <c r="G184" i="42"/>
  <c r="G183" i="42"/>
  <c r="G182" i="42"/>
  <c r="G181" i="42"/>
  <c r="G180" i="42"/>
  <c r="G179" i="42"/>
  <c r="G178" i="42"/>
  <c r="G177" i="42"/>
  <c r="G176" i="42"/>
  <c r="G175" i="42"/>
  <c r="G174" i="42"/>
  <c r="G173" i="42"/>
  <c r="G172" i="42"/>
  <c r="G171" i="42"/>
  <c r="G170" i="42"/>
  <c r="G169" i="42"/>
  <c r="G168" i="42"/>
  <c r="G167" i="42"/>
  <c r="G166" i="42"/>
  <c r="G165" i="42"/>
  <c r="G164" i="42"/>
  <c r="G163" i="42"/>
  <c r="G162" i="42"/>
  <c r="G161" i="42"/>
  <c r="G160" i="42"/>
  <c r="G159" i="42"/>
  <c r="G158" i="42"/>
  <c r="G157" i="42"/>
  <c r="G156" i="42"/>
  <c r="G155" i="42"/>
  <c r="G154" i="42"/>
  <c r="G153" i="42"/>
  <c r="G152" i="42"/>
  <c r="G151" i="42"/>
  <c r="G150" i="42"/>
  <c r="G149" i="42"/>
  <c r="G148" i="42"/>
  <c r="G147" i="42"/>
  <c r="G146" i="42"/>
  <c r="G145" i="42"/>
  <c r="G144" i="42"/>
  <c r="G143" i="42"/>
  <c r="G142" i="42"/>
  <c r="G141" i="42"/>
  <c r="G140" i="42"/>
  <c r="G139" i="42"/>
  <c r="G138" i="42"/>
  <c r="G137" i="42"/>
  <c r="G136" i="42"/>
  <c r="G135" i="42"/>
  <c r="G134" i="42"/>
  <c r="G133" i="42"/>
  <c r="G132" i="42"/>
  <c r="G131" i="42"/>
  <c r="G130" i="42"/>
  <c r="G129" i="42"/>
  <c r="G128" i="42"/>
  <c r="G127" i="42"/>
  <c r="G126" i="42"/>
  <c r="G125" i="42"/>
  <c r="G124" i="42"/>
  <c r="G123" i="42"/>
  <c r="G122" i="42"/>
  <c r="G121" i="42"/>
  <c r="G120" i="42"/>
  <c r="G119" i="42"/>
  <c r="G118" i="42"/>
  <c r="G117" i="42"/>
  <c r="G116" i="42"/>
  <c r="G115" i="42"/>
  <c r="G114" i="42"/>
  <c r="G113" i="42"/>
  <c r="G112" i="42"/>
  <c r="G111" i="42"/>
  <c r="G110" i="42"/>
  <c r="G109" i="42"/>
  <c r="G108" i="42"/>
  <c r="G107" i="42"/>
  <c r="G106" i="42"/>
  <c r="G105" i="42"/>
  <c r="G104" i="42"/>
  <c r="G103" i="42"/>
  <c r="G102" i="42"/>
  <c r="G101" i="42"/>
  <c r="G100" i="42"/>
  <c r="G99" i="42"/>
  <c r="G98" i="42"/>
  <c r="G97" i="42"/>
  <c r="G96" i="42"/>
  <c r="G95" i="42"/>
  <c r="G94" i="42"/>
  <c r="G93" i="42"/>
  <c r="G92" i="42"/>
  <c r="G91" i="42"/>
  <c r="G90" i="42"/>
  <c r="G89" i="42"/>
  <c r="G88" i="42"/>
  <c r="G87" i="42"/>
  <c r="G86" i="42"/>
  <c r="G85" i="42"/>
  <c r="G84" i="42"/>
  <c r="G83" i="42"/>
  <c r="G82" i="42"/>
  <c r="G81" i="42"/>
  <c r="G80" i="42"/>
  <c r="G79" i="42"/>
  <c r="G78" i="42"/>
  <c r="G77" i="42"/>
  <c r="G76" i="42"/>
  <c r="G75" i="42"/>
  <c r="G74" i="42"/>
  <c r="G73" i="42"/>
  <c r="G72" i="42"/>
  <c r="G71" i="42"/>
  <c r="G70" i="42"/>
  <c r="G69" i="42"/>
  <c r="G68" i="42"/>
  <c r="G67" i="42"/>
  <c r="G66" i="42"/>
  <c r="G65" i="42"/>
  <c r="G64" i="42"/>
  <c r="G63" i="42"/>
  <c r="G62" i="42"/>
  <c r="G61" i="42"/>
  <c r="G60" i="42"/>
  <c r="G59" i="42"/>
  <c r="G58" i="42"/>
  <c r="G57" i="42"/>
  <c r="G56" i="42"/>
  <c r="G55" i="42"/>
  <c r="G54" i="42"/>
  <c r="G53" i="42"/>
  <c r="G52" i="42"/>
  <c r="G51" i="42"/>
  <c r="G50" i="42"/>
  <c r="G49" i="42"/>
  <c r="G48" i="42"/>
  <c r="G47" i="42"/>
  <c r="G46" i="42"/>
  <c r="G45" i="42"/>
  <c r="G44" i="42"/>
  <c r="G43" i="42"/>
  <c r="G42" i="42"/>
  <c r="G41" i="42"/>
  <c r="G40" i="42"/>
  <c r="G39" i="42"/>
  <c r="G38" i="42"/>
  <c r="G37" i="42"/>
  <c r="G36" i="42"/>
  <c r="G35" i="42"/>
  <c r="G34" i="42"/>
  <c r="G33" i="42"/>
  <c r="G32" i="42"/>
  <c r="G31" i="42"/>
  <c r="G30" i="42"/>
  <c r="G29" i="42"/>
  <c r="G28" i="42"/>
  <c r="G27" i="42"/>
  <c r="G26" i="42"/>
  <c r="G25" i="42"/>
  <c r="G24" i="42"/>
  <c r="G23" i="42"/>
  <c r="G22" i="42"/>
  <c r="G21" i="42"/>
  <c r="G20" i="42"/>
  <c r="G19" i="42"/>
  <c r="G18" i="42"/>
  <c r="G17" i="42"/>
  <c r="G16" i="42"/>
  <c r="G15" i="42"/>
  <c r="G14" i="42"/>
  <c r="G11" i="42"/>
  <c r="G10" i="42"/>
  <c r="G5" i="42"/>
  <c r="I243" i="43" l="1"/>
  <c r="I269" i="43" s="1"/>
  <c r="O14" i="43"/>
  <c r="G243" i="42"/>
  <c r="G8" i="42" s="1"/>
  <c r="H260" i="42"/>
  <c r="H259" i="42"/>
  <c r="H258" i="42"/>
  <c r="H257" i="42"/>
  <c r="H256" i="42"/>
  <c r="H255" i="42"/>
  <c r="H254" i="42"/>
  <c r="H253" i="42"/>
  <c r="H252" i="42"/>
  <c r="H251" i="42"/>
  <c r="H250" i="42"/>
  <c r="H249" i="42"/>
  <c r="H248" i="42"/>
  <c r="H247" i="42"/>
  <c r="H246" i="42"/>
  <c r="I246" i="42" s="1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260" i="42"/>
  <c r="O13" i="41"/>
  <c r="Q13" i="41"/>
  <c r="P13" i="41"/>
  <c r="I267" i="42" l="1"/>
  <c r="G269" i="42"/>
  <c r="H242" i="42"/>
  <c r="I242" i="42" s="1"/>
  <c r="H240" i="42"/>
  <c r="I240" i="42" s="1"/>
  <c r="H238" i="42"/>
  <c r="I238" i="42" s="1"/>
  <c r="H236" i="42"/>
  <c r="I236" i="42" s="1"/>
  <c r="H234" i="42"/>
  <c r="I234" i="42" s="1"/>
  <c r="H232" i="42"/>
  <c r="I232" i="42" s="1"/>
  <c r="H230" i="42"/>
  <c r="I230" i="42" s="1"/>
  <c r="H228" i="42"/>
  <c r="I228" i="42" s="1"/>
  <c r="H226" i="42"/>
  <c r="I226" i="42" s="1"/>
  <c r="H224" i="42"/>
  <c r="I224" i="42" s="1"/>
  <c r="H222" i="42"/>
  <c r="I222" i="42" s="1"/>
  <c r="H220" i="42"/>
  <c r="I220" i="42" s="1"/>
  <c r="H218" i="42"/>
  <c r="I218" i="42" s="1"/>
  <c r="H216" i="42"/>
  <c r="I216" i="42" s="1"/>
  <c r="H214" i="42"/>
  <c r="I214" i="42" s="1"/>
  <c r="H212" i="42"/>
  <c r="I212" i="42" s="1"/>
  <c r="H210" i="42"/>
  <c r="I210" i="42" s="1"/>
  <c r="H208" i="42"/>
  <c r="I208" i="42" s="1"/>
  <c r="H206" i="42"/>
  <c r="I206" i="42" s="1"/>
  <c r="H204" i="42"/>
  <c r="I204" i="42" s="1"/>
  <c r="H202" i="42"/>
  <c r="I202" i="42" s="1"/>
  <c r="H200" i="42"/>
  <c r="I200" i="42" s="1"/>
  <c r="H241" i="42"/>
  <c r="I241" i="42" s="1"/>
  <c r="H239" i="42"/>
  <c r="I239" i="42" s="1"/>
  <c r="H237" i="42"/>
  <c r="I237" i="42" s="1"/>
  <c r="H235" i="42"/>
  <c r="I235" i="42" s="1"/>
  <c r="H233" i="42"/>
  <c r="I233" i="42" s="1"/>
  <c r="H231" i="42"/>
  <c r="I231" i="42" s="1"/>
  <c r="H229" i="42"/>
  <c r="I229" i="42" s="1"/>
  <c r="H227" i="42"/>
  <c r="I227" i="42" s="1"/>
  <c r="H225" i="42"/>
  <c r="I225" i="42" s="1"/>
  <c r="H223" i="42"/>
  <c r="I223" i="42" s="1"/>
  <c r="H221" i="42"/>
  <c r="I221" i="42" s="1"/>
  <c r="H219" i="42"/>
  <c r="I219" i="42" s="1"/>
  <c r="H217" i="42"/>
  <c r="I217" i="42" s="1"/>
  <c r="H215" i="42"/>
  <c r="I215" i="42" s="1"/>
  <c r="H213" i="42"/>
  <c r="I213" i="42" s="1"/>
  <c r="H211" i="42"/>
  <c r="I211" i="42" s="1"/>
  <c r="H209" i="42"/>
  <c r="I209" i="42" s="1"/>
  <c r="H207" i="42"/>
  <c r="I207" i="42" s="1"/>
  <c r="H205" i="42"/>
  <c r="I205" i="42" s="1"/>
  <c r="H203" i="42"/>
  <c r="I203" i="42" s="1"/>
  <c r="H201" i="42"/>
  <c r="I201" i="42" s="1"/>
  <c r="H199" i="42"/>
  <c r="I199" i="42" s="1"/>
  <c r="H197" i="42"/>
  <c r="I197" i="42" s="1"/>
  <c r="H195" i="42"/>
  <c r="I195" i="42" s="1"/>
  <c r="H193" i="42"/>
  <c r="I193" i="42" s="1"/>
  <c r="H191" i="42"/>
  <c r="I191" i="42" s="1"/>
  <c r="H189" i="42"/>
  <c r="I189" i="42" s="1"/>
  <c r="H187" i="42"/>
  <c r="I187" i="42" s="1"/>
  <c r="H185" i="42"/>
  <c r="I185" i="42" s="1"/>
  <c r="H183" i="42"/>
  <c r="I183" i="42" s="1"/>
  <c r="H181" i="42"/>
  <c r="I181" i="42" s="1"/>
  <c r="H179" i="42"/>
  <c r="I179" i="42" s="1"/>
  <c r="H198" i="42"/>
  <c r="I198" i="42" s="1"/>
  <c r="H196" i="42"/>
  <c r="I196" i="42" s="1"/>
  <c r="H194" i="42"/>
  <c r="I194" i="42" s="1"/>
  <c r="H192" i="42"/>
  <c r="I192" i="42" s="1"/>
  <c r="H190" i="42"/>
  <c r="I190" i="42" s="1"/>
  <c r="H188" i="42"/>
  <c r="I188" i="42" s="1"/>
  <c r="H186" i="42"/>
  <c r="I186" i="42" s="1"/>
  <c r="H184" i="42"/>
  <c r="I184" i="42" s="1"/>
  <c r="H182" i="42"/>
  <c r="I182" i="42" s="1"/>
  <c r="H180" i="42"/>
  <c r="I180" i="42" s="1"/>
  <c r="H178" i="42"/>
  <c r="I178" i="42" s="1"/>
  <c r="H176" i="42"/>
  <c r="I176" i="42" s="1"/>
  <c r="H174" i="42"/>
  <c r="I174" i="42" s="1"/>
  <c r="H172" i="42"/>
  <c r="I172" i="42" s="1"/>
  <c r="H170" i="42"/>
  <c r="I170" i="42" s="1"/>
  <c r="H168" i="42"/>
  <c r="I168" i="42" s="1"/>
  <c r="H166" i="42"/>
  <c r="I166" i="42" s="1"/>
  <c r="H164" i="42"/>
  <c r="I164" i="42" s="1"/>
  <c r="H162" i="42"/>
  <c r="I162" i="42" s="1"/>
  <c r="H160" i="42"/>
  <c r="I160" i="42" s="1"/>
  <c r="H158" i="42"/>
  <c r="I158" i="42" s="1"/>
  <c r="H156" i="42"/>
  <c r="I156" i="42" s="1"/>
  <c r="H154" i="42"/>
  <c r="I154" i="42" s="1"/>
  <c r="H152" i="42"/>
  <c r="I152" i="42" s="1"/>
  <c r="H177" i="42"/>
  <c r="I177" i="42" s="1"/>
  <c r="H175" i="42"/>
  <c r="I175" i="42" s="1"/>
  <c r="H173" i="42"/>
  <c r="I173" i="42" s="1"/>
  <c r="H171" i="42"/>
  <c r="I171" i="42" s="1"/>
  <c r="H169" i="42"/>
  <c r="I169" i="42" s="1"/>
  <c r="H167" i="42"/>
  <c r="I167" i="42" s="1"/>
  <c r="H165" i="42"/>
  <c r="I165" i="42" s="1"/>
  <c r="H163" i="42"/>
  <c r="I163" i="42" s="1"/>
  <c r="H161" i="42"/>
  <c r="I161" i="42" s="1"/>
  <c r="H159" i="42"/>
  <c r="I159" i="42" s="1"/>
  <c r="H157" i="42"/>
  <c r="I157" i="42" s="1"/>
  <c r="H155" i="42"/>
  <c r="I155" i="42" s="1"/>
  <c r="H153" i="42"/>
  <c r="I153" i="42" s="1"/>
  <c r="H151" i="42"/>
  <c r="I151" i="42" s="1"/>
  <c r="H149" i="42"/>
  <c r="I149" i="42" s="1"/>
  <c r="H147" i="42"/>
  <c r="I147" i="42" s="1"/>
  <c r="H145" i="42"/>
  <c r="I145" i="42" s="1"/>
  <c r="H143" i="42"/>
  <c r="I143" i="42" s="1"/>
  <c r="H141" i="42"/>
  <c r="I141" i="42" s="1"/>
  <c r="H139" i="42"/>
  <c r="I139" i="42" s="1"/>
  <c r="H137" i="42"/>
  <c r="I137" i="42" s="1"/>
  <c r="H135" i="42"/>
  <c r="I135" i="42" s="1"/>
  <c r="H133" i="42"/>
  <c r="I133" i="42" s="1"/>
  <c r="H131" i="42"/>
  <c r="I131" i="42" s="1"/>
  <c r="H129" i="42"/>
  <c r="I129" i="42" s="1"/>
  <c r="H127" i="42"/>
  <c r="I127" i="42" s="1"/>
  <c r="H125" i="42"/>
  <c r="I125" i="42" s="1"/>
  <c r="H123" i="42"/>
  <c r="I123" i="42" s="1"/>
  <c r="H121" i="42"/>
  <c r="I121" i="42" s="1"/>
  <c r="H119" i="42"/>
  <c r="I119" i="42" s="1"/>
  <c r="H117" i="42"/>
  <c r="I117" i="42" s="1"/>
  <c r="H115" i="42"/>
  <c r="I115" i="42" s="1"/>
  <c r="H113" i="42"/>
  <c r="I113" i="42" s="1"/>
  <c r="H111" i="42"/>
  <c r="I111" i="42" s="1"/>
  <c r="H109" i="42"/>
  <c r="I109" i="42" s="1"/>
  <c r="H107" i="42"/>
  <c r="I107" i="42" s="1"/>
  <c r="H105" i="42"/>
  <c r="I105" i="42" s="1"/>
  <c r="H103" i="42"/>
  <c r="I103" i="42" s="1"/>
  <c r="H101" i="42"/>
  <c r="I101" i="42" s="1"/>
  <c r="H99" i="42"/>
  <c r="I99" i="42" s="1"/>
  <c r="H97" i="42"/>
  <c r="I97" i="42" s="1"/>
  <c r="H95" i="42"/>
  <c r="I95" i="42" s="1"/>
  <c r="H93" i="42"/>
  <c r="I93" i="42" s="1"/>
  <c r="H91" i="42"/>
  <c r="I91" i="42" s="1"/>
  <c r="H89" i="42"/>
  <c r="I89" i="42" s="1"/>
  <c r="H87" i="42"/>
  <c r="I87" i="42" s="1"/>
  <c r="H85" i="42"/>
  <c r="I85" i="42" s="1"/>
  <c r="H83" i="42"/>
  <c r="I83" i="42" s="1"/>
  <c r="H81" i="42"/>
  <c r="I81" i="42" s="1"/>
  <c r="H79" i="42"/>
  <c r="I79" i="42" s="1"/>
  <c r="H77" i="42"/>
  <c r="I77" i="42" s="1"/>
  <c r="H75" i="42"/>
  <c r="I75" i="42" s="1"/>
  <c r="H73" i="42"/>
  <c r="I73" i="42" s="1"/>
  <c r="H71" i="42"/>
  <c r="I71" i="42" s="1"/>
  <c r="H69" i="42"/>
  <c r="I69" i="42" s="1"/>
  <c r="H67" i="42"/>
  <c r="I67" i="42" s="1"/>
  <c r="H65" i="42"/>
  <c r="I65" i="42" s="1"/>
  <c r="H63" i="42"/>
  <c r="I63" i="42" s="1"/>
  <c r="H61" i="42"/>
  <c r="I61" i="42" s="1"/>
  <c r="H59" i="42"/>
  <c r="I59" i="42" s="1"/>
  <c r="H57" i="42"/>
  <c r="I57" i="42" s="1"/>
  <c r="H55" i="42"/>
  <c r="I55" i="42" s="1"/>
  <c r="H53" i="42"/>
  <c r="I53" i="42" s="1"/>
  <c r="H51" i="42"/>
  <c r="I51" i="42" s="1"/>
  <c r="H49" i="42"/>
  <c r="I49" i="42" s="1"/>
  <c r="H47" i="42"/>
  <c r="I47" i="42" s="1"/>
  <c r="H45" i="42"/>
  <c r="I45" i="42" s="1"/>
  <c r="H43" i="42"/>
  <c r="I43" i="42" s="1"/>
  <c r="H41" i="42"/>
  <c r="I41" i="42" s="1"/>
  <c r="H39" i="42"/>
  <c r="I39" i="42" s="1"/>
  <c r="H37" i="42"/>
  <c r="I37" i="42" s="1"/>
  <c r="H35" i="42"/>
  <c r="I35" i="42" s="1"/>
  <c r="H33" i="42"/>
  <c r="I33" i="42" s="1"/>
  <c r="H31" i="42"/>
  <c r="I31" i="42" s="1"/>
  <c r="H29" i="42"/>
  <c r="I29" i="42" s="1"/>
  <c r="H27" i="42"/>
  <c r="I27" i="42" s="1"/>
  <c r="H25" i="42"/>
  <c r="I25" i="42" s="1"/>
  <c r="H23" i="42"/>
  <c r="I23" i="42" s="1"/>
  <c r="H21" i="42"/>
  <c r="I21" i="42" s="1"/>
  <c r="H19" i="42"/>
  <c r="I19" i="42" s="1"/>
  <c r="H17" i="42"/>
  <c r="I17" i="42" s="1"/>
  <c r="H15" i="42"/>
  <c r="I15" i="42" s="1"/>
  <c r="H14" i="42"/>
  <c r="H150" i="42"/>
  <c r="I150" i="42" s="1"/>
  <c r="H148" i="42"/>
  <c r="I148" i="42" s="1"/>
  <c r="H146" i="42"/>
  <c r="I146" i="42" s="1"/>
  <c r="H144" i="42"/>
  <c r="I144" i="42" s="1"/>
  <c r="H142" i="42"/>
  <c r="I142" i="42" s="1"/>
  <c r="H140" i="42"/>
  <c r="I140" i="42" s="1"/>
  <c r="H138" i="42"/>
  <c r="I138" i="42" s="1"/>
  <c r="H136" i="42"/>
  <c r="I136" i="42" s="1"/>
  <c r="H134" i="42"/>
  <c r="I134" i="42" s="1"/>
  <c r="H132" i="42"/>
  <c r="I132" i="42" s="1"/>
  <c r="H130" i="42"/>
  <c r="I130" i="42" s="1"/>
  <c r="H128" i="42"/>
  <c r="I128" i="42" s="1"/>
  <c r="H126" i="42"/>
  <c r="I126" i="42" s="1"/>
  <c r="H124" i="42"/>
  <c r="I124" i="42" s="1"/>
  <c r="H122" i="42"/>
  <c r="I122" i="42" s="1"/>
  <c r="H120" i="42"/>
  <c r="I120" i="42" s="1"/>
  <c r="H118" i="42"/>
  <c r="I118" i="42" s="1"/>
  <c r="H116" i="42"/>
  <c r="I116" i="42" s="1"/>
  <c r="H114" i="42"/>
  <c r="I114" i="42" s="1"/>
  <c r="H112" i="42"/>
  <c r="I112" i="42" s="1"/>
  <c r="H110" i="42"/>
  <c r="I110" i="42" s="1"/>
  <c r="H108" i="42"/>
  <c r="I108" i="42" s="1"/>
  <c r="H106" i="42"/>
  <c r="I106" i="42" s="1"/>
  <c r="H104" i="42"/>
  <c r="I104" i="42" s="1"/>
  <c r="H102" i="42"/>
  <c r="I102" i="42" s="1"/>
  <c r="H100" i="42"/>
  <c r="I100" i="42" s="1"/>
  <c r="H98" i="42"/>
  <c r="I98" i="42" s="1"/>
  <c r="H96" i="42"/>
  <c r="I96" i="42" s="1"/>
  <c r="H94" i="42"/>
  <c r="I94" i="42" s="1"/>
  <c r="H92" i="42"/>
  <c r="I92" i="42" s="1"/>
  <c r="H90" i="42"/>
  <c r="I90" i="42" s="1"/>
  <c r="H88" i="42"/>
  <c r="I88" i="42" s="1"/>
  <c r="H86" i="42"/>
  <c r="I86" i="42" s="1"/>
  <c r="H84" i="42"/>
  <c r="I84" i="42" s="1"/>
  <c r="H82" i="42"/>
  <c r="I82" i="42" s="1"/>
  <c r="H80" i="42"/>
  <c r="I80" i="42" s="1"/>
  <c r="H78" i="42"/>
  <c r="I78" i="42" s="1"/>
  <c r="H76" i="42"/>
  <c r="I76" i="42" s="1"/>
  <c r="H74" i="42"/>
  <c r="I74" i="42" s="1"/>
  <c r="H72" i="42"/>
  <c r="I72" i="42" s="1"/>
  <c r="H70" i="42"/>
  <c r="I70" i="42" s="1"/>
  <c r="H68" i="42"/>
  <c r="I68" i="42" s="1"/>
  <c r="H66" i="42"/>
  <c r="I66" i="42" s="1"/>
  <c r="H64" i="42"/>
  <c r="I64" i="42" s="1"/>
  <c r="H62" i="42"/>
  <c r="I62" i="42" s="1"/>
  <c r="H60" i="42"/>
  <c r="I60" i="42" s="1"/>
  <c r="H58" i="42"/>
  <c r="I58" i="42" s="1"/>
  <c r="H56" i="42"/>
  <c r="I56" i="42" s="1"/>
  <c r="H54" i="42"/>
  <c r="I54" i="42" s="1"/>
  <c r="H52" i="42"/>
  <c r="I52" i="42" s="1"/>
  <c r="H50" i="42"/>
  <c r="I50" i="42" s="1"/>
  <c r="H48" i="42"/>
  <c r="I48" i="42" s="1"/>
  <c r="H46" i="42"/>
  <c r="I46" i="42" s="1"/>
  <c r="H44" i="42"/>
  <c r="I44" i="42" s="1"/>
  <c r="H42" i="42"/>
  <c r="I42" i="42" s="1"/>
  <c r="H40" i="42"/>
  <c r="I40" i="42" s="1"/>
  <c r="H38" i="42"/>
  <c r="I38" i="42" s="1"/>
  <c r="H36" i="42"/>
  <c r="I36" i="42" s="1"/>
  <c r="H34" i="42"/>
  <c r="I34" i="42" s="1"/>
  <c r="H32" i="42"/>
  <c r="I32" i="42" s="1"/>
  <c r="H30" i="42"/>
  <c r="I30" i="42" s="1"/>
  <c r="H28" i="42"/>
  <c r="I28" i="42" s="1"/>
  <c r="H26" i="42"/>
  <c r="I26" i="42" s="1"/>
  <c r="H24" i="42"/>
  <c r="I24" i="42" s="1"/>
  <c r="H22" i="42"/>
  <c r="I22" i="42" s="1"/>
  <c r="H20" i="42"/>
  <c r="I20" i="42" s="1"/>
  <c r="H18" i="42"/>
  <c r="I18" i="42" s="1"/>
  <c r="H16" i="42"/>
  <c r="I16" i="42" s="1"/>
  <c r="H267" i="42"/>
  <c r="G6" i="41"/>
  <c r="H243" i="42" l="1"/>
  <c r="H269" i="42" s="1"/>
  <c r="I14" i="42"/>
  <c r="Q13" i="42" s="1"/>
  <c r="E245" i="41"/>
  <c r="I243" i="42" l="1"/>
  <c r="I269" i="42" s="1"/>
  <c r="O14" i="42"/>
  <c r="C267" i="41"/>
  <c r="C269" i="41" s="1"/>
  <c r="G266" i="41"/>
  <c r="G265" i="41"/>
  <c r="G264" i="41"/>
  <c r="G263" i="41"/>
  <c r="G262" i="41"/>
  <c r="G261" i="41"/>
  <c r="J260" i="41"/>
  <c r="G260" i="41"/>
  <c r="J259" i="41"/>
  <c r="G259" i="41"/>
  <c r="J258" i="41"/>
  <c r="G258" i="41"/>
  <c r="J257" i="41"/>
  <c r="G257" i="41"/>
  <c r="J256" i="41"/>
  <c r="G256" i="41"/>
  <c r="J255" i="41"/>
  <c r="G255" i="41"/>
  <c r="J254" i="41"/>
  <c r="G254" i="41"/>
  <c r="J253" i="41"/>
  <c r="G253" i="41"/>
  <c r="J252" i="41"/>
  <c r="G252" i="41"/>
  <c r="J251" i="41"/>
  <c r="G251" i="41"/>
  <c r="J250" i="41"/>
  <c r="G250" i="41"/>
  <c r="J249" i="41"/>
  <c r="G249" i="41"/>
  <c r="J248" i="41"/>
  <c r="G248" i="41"/>
  <c r="J247" i="41"/>
  <c r="G247" i="41"/>
  <c r="J246" i="41"/>
  <c r="G246" i="41"/>
  <c r="G267" i="41" s="1"/>
  <c r="I245" i="41"/>
  <c r="H245" i="41"/>
  <c r="G245" i="41"/>
  <c r="F245" i="41"/>
  <c r="C245" i="41"/>
  <c r="K244" i="41"/>
  <c r="F243" i="41"/>
  <c r="E243" i="41"/>
  <c r="C243" i="41"/>
  <c r="G242" i="41"/>
  <c r="G241" i="41"/>
  <c r="G240" i="41"/>
  <c r="G239" i="41"/>
  <c r="G238" i="41"/>
  <c r="G237" i="41"/>
  <c r="G236" i="41"/>
  <c r="G235" i="41"/>
  <c r="G234" i="41"/>
  <c r="G233" i="41"/>
  <c r="G232" i="41"/>
  <c r="G231" i="41"/>
  <c r="G230" i="41"/>
  <c r="G229" i="41"/>
  <c r="G228" i="41"/>
  <c r="G227" i="41"/>
  <c r="G226" i="41"/>
  <c r="G225" i="41"/>
  <c r="G224" i="41"/>
  <c r="G223" i="41"/>
  <c r="G222" i="41"/>
  <c r="G221" i="41"/>
  <c r="G220" i="41"/>
  <c r="G219" i="41"/>
  <c r="G218" i="41"/>
  <c r="G217" i="41"/>
  <c r="G216" i="41"/>
  <c r="G215" i="41"/>
  <c r="G214" i="41"/>
  <c r="G213" i="41"/>
  <c r="G212" i="41"/>
  <c r="G211" i="41"/>
  <c r="G210" i="41"/>
  <c r="G209" i="41"/>
  <c r="G208" i="41"/>
  <c r="G207" i="41"/>
  <c r="G206" i="41"/>
  <c r="G205" i="41"/>
  <c r="G204" i="41"/>
  <c r="G203" i="41"/>
  <c r="G202" i="41"/>
  <c r="G201" i="41"/>
  <c r="G200" i="41"/>
  <c r="G199" i="41"/>
  <c r="G198" i="41"/>
  <c r="G197" i="41"/>
  <c r="G196" i="41"/>
  <c r="G195" i="41"/>
  <c r="G194" i="41"/>
  <c r="G193" i="41"/>
  <c r="G192" i="41"/>
  <c r="G191" i="41"/>
  <c r="G190" i="41"/>
  <c r="G189" i="41"/>
  <c r="G188" i="41"/>
  <c r="G187" i="41"/>
  <c r="G186" i="41"/>
  <c r="G185" i="41"/>
  <c r="G184" i="41"/>
  <c r="G183" i="41"/>
  <c r="G182" i="41"/>
  <c r="G181" i="41"/>
  <c r="G180" i="41"/>
  <c r="G179" i="41"/>
  <c r="G178" i="41"/>
  <c r="G177" i="41"/>
  <c r="G176" i="41"/>
  <c r="G175" i="41"/>
  <c r="G174" i="41"/>
  <c r="G173" i="41"/>
  <c r="G172" i="41"/>
  <c r="G171" i="41"/>
  <c r="G170" i="41"/>
  <c r="G169" i="41"/>
  <c r="G168" i="41"/>
  <c r="G167" i="41"/>
  <c r="G166" i="41"/>
  <c r="G165" i="41"/>
  <c r="G164" i="41"/>
  <c r="G163" i="41"/>
  <c r="G162" i="41"/>
  <c r="G161" i="41"/>
  <c r="G160" i="41"/>
  <c r="G159" i="41"/>
  <c r="G158" i="41"/>
  <c r="G157" i="41"/>
  <c r="G156" i="41"/>
  <c r="G155" i="41"/>
  <c r="G154" i="41"/>
  <c r="G153" i="41"/>
  <c r="G152" i="41"/>
  <c r="G151" i="41"/>
  <c r="G150" i="41"/>
  <c r="G149" i="41"/>
  <c r="G148" i="41"/>
  <c r="G147" i="41"/>
  <c r="G146" i="41"/>
  <c r="G145" i="41"/>
  <c r="G144" i="41"/>
  <c r="G143" i="41"/>
  <c r="G142" i="41"/>
  <c r="G141" i="41"/>
  <c r="G140" i="41"/>
  <c r="G139" i="41"/>
  <c r="G138" i="41"/>
  <c r="G137" i="41"/>
  <c r="G136" i="41"/>
  <c r="G135" i="41"/>
  <c r="G134" i="41"/>
  <c r="G133" i="41"/>
  <c r="G132" i="41"/>
  <c r="G131" i="41"/>
  <c r="G130" i="41"/>
  <c r="G129" i="41"/>
  <c r="G128" i="41"/>
  <c r="G127" i="41"/>
  <c r="G126" i="41"/>
  <c r="G125" i="41"/>
  <c r="G124" i="41"/>
  <c r="G123" i="41"/>
  <c r="G122" i="41"/>
  <c r="G121" i="41"/>
  <c r="G120" i="41"/>
  <c r="G119" i="41"/>
  <c r="G118" i="41"/>
  <c r="G117" i="41"/>
  <c r="G116" i="41"/>
  <c r="G115" i="41"/>
  <c r="G114" i="41"/>
  <c r="G113" i="41"/>
  <c r="G112" i="41"/>
  <c r="G111" i="41"/>
  <c r="G110" i="41"/>
  <c r="G109" i="41"/>
  <c r="G108" i="41"/>
  <c r="G107" i="41"/>
  <c r="G106" i="41"/>
  <c r="G105" i="41"/>
  <c r="G104" i="41"/>
  <c r="G103" i="41"/>
  <c r="G102" i="41"/>
  <c r="G101" i="41"/>
  <c r="G100" i="41"/>
  <c r="G99" i="41"/>
  <c r="G98" i="41"/>
  <c r="G97" i="41"/>
  <c r="G96" i="41"/>
  <c r="G95" i="41"/>
  <c r="G94" i="41"/>
  <c r="G93" i="41"/>
  <c r="G92" i="41"/>
  <c r="G91" i="41"/>
  <c r="G90" i="41"/>
  <c r="G89" i="41"/>
  <c r="G88" i="41"/>
  <c r="G87" i="41"/>
  <c r="G86" i="41"/>
  <c r="G85" i="41"/>
  <c r="G84" i="41"/>
  <c r="G83" i="41"/>
  <c r="G82" i="41"/>
  <c r="G81" i="41"/>
  <c r="G80" i="41"/>
  <c r="G79" i="41"/>
  <c r="G78" i="41"/>
  <c r="G77" i="41"/>
  <c r="G76" i="41"/>
  <c r="G75" i="41"/>
  <c r="G74" i="41"/>
  <c r="G73" i="41"/>
  <c r="G72" i="41"/>
  <c r="G71" i="41"/>
  <c r="G70" i="41"/>
  <c r="G69" i="41"/>
  <c r="G68" i="41"/>
  <c r="G67" i="41"/>
  <c r="G66" i="41"/>
  <c r="G65" i="41"/>
  <c r="G64" i="41"/>
  <c r="G63" i="41"/>
  <c r="G62" i="41"/>
  <c r="G61" i="41"/>
  <c r="G60" i="41"/>
  <c r="G59" i="41"/>
  <c r="G58" i="41"/>
  <c r="G57" i="41"/>
  <c r="G56" i="41"/>
  <c r="G55" i="41"/>
  <c r="G54" i="41"/>
  <c r="G53" i="41"/>
  <c r="G52" i="41"/>
  <c r="G51" i="41"/>
  <c r="G50" i="41"/>
  <c r="G49" i="41"/>
  <c r="G48" i="41"/>
  <c r="G47" i="41"/>
  <c r="G46" i="41"/>
  <c r="G45" i="41"/>
  <c r="G44" i="41"/>
  <c r="G43" i="41"/>
  <c r="G42" i="41"/>
  <c r="G41" i="41"/>
  <c r="G40" i="41"/>
  <c r="G39" i="41"/>
  <c r="G38" i="41"/>
  <c r="G37" i="41"/>
  <c r="G36" i="41"/>
  <c r="G35" i="41"/>
  <c r="G34" i="41"/>
  <c r="G33" i="41"/>
  <c r="G32" i="41"/>
  <c r="G31" i="41"/>
  <c r="G30" i="41"/>
  <c r="G29" i="41"/>
  <c r="G28" i="41"/>
  <c r="G27" i="41"/>
  <c r="G26" i="41"/>
  <c r="G25" i="41"/>
  <c r="G24" i="41"/>
  <c r="G23" i="41"/>
  <c r="G22" i="41"/>
  <c r="G21" i="41"/>
  <c r="G20" i="41"/>
  <c r="G19" i="41"/>
  <c r="G18" i="41"/>
  <c r="G17" i="41"/>
  <c r="G16" i="41"/>
  <c r="G15" i="41"/>
  <c r="G14" i="41"/>
  <c r="G11" i="41"/>
  <c r="G10" i="41"/>
  <c r="G5" i="41"/>
  <c r="G243" i="41" l="1"/>
  <c r="G7" i="41" s="1"/>
  <c r="G8" i="41" s="1"/>
  <c r="H241" i="41" s="1"/>
  <c r="I241" i="41" s="1"/>
  <c r="H260" i="41"/>
  <c r="H259" i="41"/>
  <c r="H258" i="41"/>
  <c r="H257" i="41"/>
  <c r="H256" i="41"/>
  <c r="H255" i="41"/>
  <c r="H254" i="41"/>
  <c r="H253" i="41"/>
  <c r="H252" i="41"/>
  <c r="H251" i="41"/>
  <c r="H250" i="41"/>
  <c r="H249" i="41"/>
  <c r="H248" i="41"/>
  <c r="H247" i="41"/>
  <c r="H246" i="41"/>
  <c r="H267" i="41" s="1"/>
  <c r="I247" i="41"/>
  <c r="I248" i="41"/>
  <c r="I249" i="41"/>
  <c r="I250" i="41"/>
  <c r="I251" i="41"/>
  <c r="I252" i="41"/>
  <c r="I253" i="41"/>
  <c r="I254" i="41"/>
  <c r="I255" i="41"/>
  <c r="I256" i="41"/>
  <c r="I257" i="41"/>
  <c r="I258" i="41"/>
  <c r="I259" i="41"/>
  <c r="I260" i="41"/>
  <c r="I246" i="41"/>
  <c r="O13" i="40"/>
  <c r="I267" i="41" l="1"/>
  <c r="H26" i="41"/>
  <c r="I26" i="41" s="1"/>
  <c r="H42" i="41"/>
  <c r="I42" i="41" s="1"/>
  <c r="H72" i="41"/>
  <c r="I72" i="41" s="1"/>
  <c r="H104" i="41"/>
  <c r="I104" i="41" s="1"/>
  <c r="H21" i="41"/>
  <c r="I21" i="41" s="1"/>
  <c r="H16" i="41"/>
  <c r="I16" i="41" s="1"/>
  <c r="H34" i="41"/>
  <c r="I34" i="41" s="1"/>
  <c r="H56" i="41"/>
  <c r="I56" i="41" s="1"/>
  <c r="H88" i="41"/>
  <c r="I88" i="41" s="1"/>
  <c r="H120" i="41"/>
  <c r="I120" i="41" s="1"/>
  <c r="H51" i="41"/>
  <c r="I51" i="41" s="1"/>
  <c r="H22" i="41"/>
  <c r="I22" i="41" s="1"/>
  <c r="H30" i="41"/>
  <c r="I30" i="41" s="1"/>
  <c r="H38" i="41"/>
  <c r="I38" i="41" s="1"/>
  <c r="H48" i="41"/>
  <c r="I48" i="41" s="1"/>
  <c r="H64" i="41"/>
  <c r="I64" i="41" s="1"/>
  <c r="H80" i="41"/>
  <c r="I80" i="41" s="1"/>
  <c r="H96" i="41"/>
  <c r="I96" i="41" s="1"/>
  <c r="H112" i="41"/>
  <c r="I112" i="41" s="1"/>
  <c r="H14" i="41"/>
  <c r="I14" i="41" s="1"/>
  <c r="H35" i="41"/>
  <c r="I35" i="41" s="1"/>
  <c r="H83" i="41"/>
  <c r="I83" i="41" s="1"/>
  <c r="G269" i="41"/>
  <c r="H20" i="41"/>
  <c r="I20" i="41" s="1"/>
  <c r="H24" i="41"/>
  <c r="I24" i="41" s="1"/>
  <c r="H28" i="41"/>
  <c r="I28" i="41" s="1"/>
  <c r="H32" i="41"/>
  <c r="I32" i="41" s="1"/>
  <c r="H36" i="41"/>
  <c r="I36" i="41" s="1"/>
  <c r="H40" i="41"/>
  <c r="I40" i="41" s="1"/>
  <c r="H44" i="41"/>
  <c r="I44" i="41" s="1"/>
  <c r="H52" i="41"/>
  <c r="I52" i="41" s="1"/>
  <c r="H60" i="41"/>
  <c r="I60" i="41" s="1"/>
  <c r="H68" i="41"/>
  <c r="I68" i="41" s="1"/>
  <c r="H76" i="41"/>
  <c r="I76" i="41" s="1"/>
  <c r="H84" i="41"/>
  <c r="I84" i="41" s="1"/>
  <c r="H92" i="41"/>
  <c r="I92" i="41" s="1"/>
  <c r="H100" i="41"/>
  <c r="I100" i="41" s="1"/>
  <c r="H108" i="41"/>
  <c r="I108" i="41" s="1"/>
  <c r="H116" i="41"/>
  <c r="I116" i="41" s="1"/>
  <c r="H124" i="41"/>
  <c r="I124" i="41" s="1"/>
  <c r="H17" i="41"/>
  <c r="I17" i="41" s="1"/>
  <c r="H27" i="41"/>
  <c r="I27" i="41" s="1"/>
  <c r="H43" i="41"/>
  <c r="I43" i="41" s="1"/>
  <c r="H65" i="41"/>
  <c r="I65" i="41" s="1"/>
  <c r="H117" i="41"/>
  <c r="I117" i="41" s="1"/>
  <c r="H46" i="41"/>
  <c r="I46" i="41" s="1"/>
  <c r="H50" i="41"/>
  <c r="I50" i="41" s="1"/>
  <c r="H54" i="41"/>
  <c r="I54" i="41" s="1"/>
  <c r="H58" i="41"/>
  <c r="I58" i="41" s="1"/>
  <c r="H62" i="41"/>
  <c r="I62" i="41" s="1"/>
  <c r="H66" i="41"/>
  <c r="I66" i="41" s="1"/>
  <c r="H70" i="41"/>
  <c r="I70" i="41" s="1"/>
  <c r="H74" i="41"/>
  <c r="I74" i="41" s="1"/>
  <c r="H78" i="41"/>
  <c r="I78" i="41" s="1"/>
  <c r="H82" i="41"/>
  <c r="I82" i="41" s="1"/>
  <c r="H86" i="41"/>
  <c r="I86" i="41" s="1"/>
  <c r="H90" i="41"/>
  <c r="I90" i="41" s="1"/>
  <c r="H94" i="41"/>
  <c r="I94" i="41" s="1"/>
  <c r="H98" i="41"/>
  <c r="I98" i="41" s="1"/>
  <c r="H102" i="41"/>
  <c r="I102" i="41" s="1"/>
  <c r="H106" i="41"/>
  <c r="I106" i="41" s="1"/>
  <c r="H110" i="41"/>
  <c r="I110" i="41" s="1"/>
  <c r="H114" i="41"/>
  <c r="I114" i="41" s="1"/>
  <c r="H118" i="41"/>
  <c r="I118" i="41" s="1"/>
  <c r="H122" i="41"/>
  <c r="I122" i="41" s="1"/>
  <c r="H18" i="41"/>
  <c r="I18" i="41" s="1"/>
  <c r="H15" i="41"/>
  <c r="I15" i="41" s="1"/>
  <c r="H19" i="41"/>
  <c r="I19" i="41" s="1"/>
  <c r="H23" i="41"/>
  <c r="I23" i="41" s="1"/>
  <c r="H31" i="41"/>
  <c r="I31" i="41" s="1"/>
  <c r="H39" i="41"/>
  <c r="I39" i="41" s="1"/>
  <c r="H47" i="41"/>
  <c r="I47" i="41" s="1"/>
  <c r="H57" i="41"/>
  <c r="I57" i="41" s="1"/>
  <c r="H73" i="41"/>
  <c r="I73" i="41" s="1"/>
  <c r="H99" i="41"/>
  <c r="I99" i="41" s="1"/>
  <c r="H150" i="41"/>
  <c r="I150" i="41" s="1"/>
  <c r="H25" i="41"/>
  <c r="I25" i="41" s="1"/>
  <c r="H29" i="41"/>
  <c r="I29" i="41" s="1"/>
  <c r="H33" i="41"/>
  <c r="I33" i="41" s="1"/>
  <c r="H37" i="41"/>
  <c r="I37" i="41" s="1"/>
  <c r="H41" i="41"/>
  <c r="I41" i="41" s="1"/>
  <c r="H45" i="41"/>
  <c r="I45" i="41" s="1"/>
  <c r="H49" i="41"/>
  <c r="I49" i="41" s="1"/>
  <c r="H53" i="41"/>
  <c r="I53" i="41" s="1"/>
  <c r="H61" i="41"/>
  <c r="I61" i="41" s="1"/>
  <c r="H69" i="41"/>
  <c r="I69" i="41" s="1"/>
  <c r="H77" i="41"/>
  <c r="I77" i="41" s="1"/>
  <c r="H91" i="41"/>
  <c r="I91" i="41" s="1"/>
  <c r="H107" i="41"/>
  <c r="I107" i="41" s="1"/>
  <c r="H132" i="41"/>
  <c r="I132" i="41" s="1"/>
  <c r="H131" i="41"/>
  <c r="I131" i="41" s="1"/>
  <c r="H55" i="41"/>
  <c r="I55" i="41" s="1"/>
  <c r="H59" i="41"/>
  <c r="I59" i="41" s="1"/>
  <c r="H63" i="41"/>
  <c r="I63" i="41" s="1"/>
  <c r="H67" i="41"/>
  <c r="I67" i="41" s="1"/>
  <c r="H71" i="41"/>
  <c r="I71" i="41" s="1"/>
  <c r="H75" i="41"/>
  <c r="I75" i="41" s="1"/>
  <c r="H79" i="41"/>
  <c r="I79" i="41" s="1"/>
  <c r="H87" i="41"/>
  <c r="I87" i="41" s="1"/>
  <c r="H95" i="41"/>
  <c r="I95" i="41" s="1"/>
  <c r="H103" i="41"/>
  <c r="I103" i="41" s="1"/>
  <c r="H111" i="41"/>
  <c r="I111" i="41" s="1"/>
  <c r="H125" i="41"/>
  <c r="I125" i="41" s="1"/>
  <c r="H140" i="41"/>
  <c r="I140" i="41" s="1"/>
  <c r="H166" i="41"/>
  <c r="I166" i="41" s="1"/>
  <c r="H167" i="41"/>
  <c r="I167" i="41" s="1"/>
  <c r="H81" i="41"/>
  <c r="I81" i="41" s="1"/>
  <c r="H85" i="41"/>
  <c r="I85" i="41" s="1"/>
  <c r="H89" i="41"/>
  <c r="I89" i="41" s="1"/>
  <c r="H93" i="41"/>
  <c r="I93" i="41" s="1"/>
  <c r="H97" i="41"/>
  <c r="I97" i="41" s="1"/>
  <c r="H101" i="41"/>
  <c r="I101" i="41" s="1"/>
  <c r="H105" i="41"/>
  <c r="I105" i="41" s="1"/>
  <c r="H109" i="41"/>
  <c r="I109" i="41" s="1"/>
  <c r="H113" i="41"/>
  <c r="I113" i="41" s="1"/>
  <c r="H121" i="41"/>
  <c r="I121" i="41" s="1"/>
  <c r="H128" i="41"/>
  <c r="I128" i="41" s="1"/>
  <c r="H136" i="41"/>
  <c r="I136" i="41" s="1"/>
  <c r="H144" i="41"/>
  <c r="I144" i="41" s="1"/>
  <c r="H158" i="41"/>
  <c r="I158" i="41" s="1"/>
  <c r="H174" i="41"/>
  <c r="I174" i="41" s="1"/>
  <c r="H147" i="41"/>
  <c r="I147" i="41" s="1"/>
  <c r="H210" i="41"/>
  <c r="I210" i="41" s="1"/>
  <c r="H115" i="41"/>
  <c r="I115" i="41" s="1"/>
  <c r="H119" i="41"/>
  <c r="I119" i="41" s="1"/>
  <c r="H123" i="41"/>
  <c r="I123" i="41" s="1"/>
  <c r="H126" i="41"/>
  <c r="I126" i="41" s="1"/>
  <c r="H130" i="41"/>
  <c r="I130" i="41" s="1"/>
  <c r="H134" i="41"/>
  <c r="I134" i="41" s="1"/>
  <c r="H138" i="41"/>
  <c r="I138" i="41" s="1"/>
  <c r="H142" i="41"/>
  <c r="I142" i="41" s="1"/>
  <c r="H146" i="41"/>
  <c r="I146" i="41" s="1"/>
  <c r="H154" i="41"/>
  <c r="I154" i="41" s="1"/>
  <c r="H162" i="41"/>
  <c r="I162" i="41" s="1"/>
  <c r="H170" i="41"/>
  <c r="I170" i="41" s="1"/>
  <c r="H178" i="41"/>
  <c r="I178" i="41" s="1"/>
  <c r="H139" i="41"/>
  <c r="I139" i="41" s="1"/>
  <c r="H155" i="41"/>
  <c r="I155" i="41" s="1"/>
  <c r="H184" i="41"/>
  <c r="I184" i="41" s="1"/>
  <c r="H179" i="41"/>
  <c r="I179" i="41" s="1"/>
  <c r="H148" i="41"/>
  <c r="I148" i="41" s="1"/>
  <c r="H152" i="41"/>
  <c r="I152" i="41" s="1"/>
  <c r="H156" i="41"/>
  <c r="I156" i="41" s="1"/>
  <c r="H160" i="41"/>
  <c r="I160" i="41" s="1"/>
  <c r="H164" i="41"/>
  <c r="I164" i="41" s="1"/>
  <c r="H168" i="41"/>
  <c r="I168" i="41" s="1"/>
  <c r="H172" i="41"/>
  <c r="I172" i="41" s="1"/>
  <c r="H176" i="41"/>
  <c r="I176" i="41" s="1"/>
  <c r="H127" i="41"/>
  <c r="I127" i="41" s="1"/>
  <c r="H135" i="41"/>
  <c r="I135" i="41" s="1"/>
  <c r="H143" i="41"/>
  <c r="I143" i="41" s="1"/>
  <c r="H151" i="41"/>
  <c r="I151" i="41" s="1"/>
  <c r="H159" i="41"/>
  <c r="I159" i="41" s="1"/>
  <c r="H175" i="41"/>
  <c r="I175" i="41" s="1"/>
  <c r="H194" i="41"/>
  <c r="I194" i="41" s="1"/>
  <c r="H226" i="41"/>
  <c r="I226" i="41" s="1"/>
  <c r="H211" i="41"/>
  <c r="I211" i="41" s="1"/>
  <c r="H129" i="41"/>
  <c r="I129" i="41" s="1"/>
  <c r="H133" i="41"/>
  <c r="I133" i="41" s="1"/>
  <c r="H137" i="41"/>
  <c r="I137" i="41" s="1"/>
  <c r="H141" i="41"/>
  <c r="I141" i="41" s="1"/>
  <c r="H145" i="41"/>
  <c r="I145" i="41" s="1"/>
  <c r="H149" i="41"/>
  <c r="I149" i="41" s="1"/>
  <c r="H153" i="41"/>
  <c r="I153" i="41" s="1"/>
  <c r="H157" i="41"/>
  <c r="I157" i="41" s="1"/>
  <c r="H163" i="41"/>
  <c r="I163" i="41" s="1"/>
  <c r="H171" i="41"/>
  <c r="I171" i="41" s="1"/>
  <c r="H180" i="41"/>
  <c r="I180" i="41" s="1"/>
  <c r="H188" i="41"/>
  <c r="I188" i="41" s="1"/>
  <c r="H202" i="41"/>
  <c r="I202" i="41" s="1"/>
  <c r="H218" i="41"/>
  <c r="I218" i="41" s="1"/>
  <c r="H234" i="41"/>
  <c r="I234" i="41" s="1"/>
  <c r="H195" i="41"/>
  <c r="I195" i="41" s="1"/>
  <c r="H227" i="41"/>
  <c r="I227" i="41" s="1"/>
  <c r="H161" i="41"/>
  <c r="I161" i="41" s="1"/>
  <c r="H165" i="41"/>
  <c r="I165" i="41" s="1"/>
  <c r="H169" i="41"/>
  <c r="I169" i="41" s="1"/>
  <c r="H173" i="41"/>
  <c r="I173" i="41" s="1"/>
  <c r="H177" i="41"/>
  <c r="I177" i="41" s="1"/>
  <c r="H182" i="41"/>
  <c r="I182" i="41" s="1"/>
  <c r="H186" i="41"/>
  <c r="I186" i="41" s="1"/>
  <c r="H190" i="41"/>
  <c r="I190" i="41" s="1"/>
  <c r="H198" i="41"/>
  <c r="I198" i="41" s="1"/>
  <c r="H206" i="41"/>
  <c r="I206" i="41" s="1"/>
  <c r="H214" i="41"/>
  <c r="I214" i="41" s="1"/>
  <c r="H222" i="41"/>
  <c r="I222" i="41" s="1"/>
  <c r="H230" i="41"/>
  <c r="I230" i="41" s="1"/>
  <c r="H238" i="41"/>
  <c r="I238" i="41" s="1"/>
  <c r="H187" i="41"/>
  <c r="I187" i="41" s="1"/>
  <c r="H203" i="41"/>
  <c r="I203" i="41" s="1"/>
  <c r="H219" i="41"/>
  <c r="I219" i="41" s="1"/>
  <c r="H235" i="41"/>
  <c r="I235" i="41" s="1"/>
  <c r="H192" i="41"/>
  <c r="I192" i="41" s="1"/>
  <c r="H196" i="41"/>
  <c r="I196" i="41" s="1"/>
  <c r="H200" i="41"/>
  <c r="I200" i="41" s="1"/>
  <c r="H204" i="41"/>
  <c r="I204" i="41" s="1"/>
  <c r="H208" i="41"/>
  <c r="I208" i="41" s="1"/>
  <c r="H212" i="41"/>
  <c r="I212" i="41" s="1"/>
  <c r="H216" i="41"/>
  <c r="I216" i="41" s="1"/>
  <c r="H220" i="41"/>
  <c r="I220" i="41" s="1"/>
  <c r="H224" i="41"/>
  <c r="I224" i="41" s="1"/>
  <c r="H228" i="41"/>
  <c r="I228" i="41" s="1"/>
  <c r="H232" i="41"/>
  <c r="I232" i="41" s="1"/>
  <c r="H236" i="41"/>
  <c r="I236" i="41" s="1"/>
  <c r="H240" i="41"/>
  <c r="I240" i="41" s="1"/>
  <c r="H183" i="41"/>
  <c r="I183" i="41" s="1"/>
  <c r="H191" i="41"/>
  <c r="I191" i="41" s="1"/>
  <c r="H199" i="41"/>
  <c r="I199" i="41" s="1"/>
  <c r="H207" i="41"/>
  <c r="I207" i="41" s="1"/>
  <c r="H215" i="41"/>
  <c r="I215" i="41" s="1"/>
  <c r="H223" i="41"/>
  <c r="I223" i="41" s="1"/>
  <c r="H231" i="41"/>
  <c r="I231" i="41" s="1"/>
  <c r="H239" i="41"/>
  <c r="I239" i="41" s="1"/>
  <c r="H242" i="41"/>
  <c r="I242" i="41" s="1"/>
  <c r="H181" i="41"/>
  <c r="I181" i="41" s="1"/>
  <c r="H185" i="41"/>
  <c r="I185" i="41" s="1"/>
  <c r="H189" i="41"/>
  <c r="I189" i="41" s="1"/>
  <c r="H193" i="41"/>
  <c r="I193" i="41" s="1"/>
  <c r="H197" i="41"/>
  <c r="I197" i="41" s="1"/>
  <c r="H201" i="41"/>
  <c r="I201" i="41" s="1"/>
  <c r="H205" i="41"/>
  <c r="I205" i="41" s="1"/>
  <c r="H209" i="41"/>
  <c r="I209" i="41" s="1"/>
  <c r="H213" i="41"/>
  <c r="I213" i="41" s="1"/>
  <c r="H217" i="41"/>
  <c r="I217" i="41" s="1"/>
  <c r="H221" i="41"/>
  <c r="I221" i="41" s="1"/>
  <c r="H225" i="41"/>
  <c r="I225" i="41" s="1"/>
  <c r="H229" i="41"/>
  <c r="I229" i="41" s="1"/>
  <c r="H233" i="41"/>
  <c r="I233" i="41" s="1"/>
  <c r="H237" i="41"/>
  <c r="I237" i="41" s="1"/>
  <c r="P13" i="40"/>
  <c r="I243" i="41" l="1"/>
  <c r="I269" i="41" s="1"/>
  <c r="H243" i="41"/>
  <c r="H269" i="41" s="1"/>
  <c r="O14" i="40"/>
  <c r="Q13" i="40"/>
  <c r="O14" i="41" l="1"/>
  <c r="G267" i="40"/>
  <c r="C267" i="40" l="1"/>
  <c r="C269" i="40" s="1"/>
  <c r="G266" i="40"/>
  <c r="G265" i="40"/>
  <c r="G264" i="40"/>
  <c r="G263" i="40"/>
  <c r="G262" i="40"/>
  <c r="G261" i="40"/>
  <c r="J260" i="40"/>
  <c r="G260" i="40"/>
  <c r="J259" i="40"/>
  <c r="G259" i="40"/>
  <c r="J258" i="40"/>
  <c r="G258" i="40"/>
  <c r="J257" i="40"/>
  <c r="G257" i="40"/>
  <c r="J256" i="40"/>
  <c r="G256" i="40"/>
  <c r="J255" i="40"/>
  <c r="G255" i="40"/>
  <c r="J254" i="40"/>
  <c r="G254" i="40"/>
  <c r="J253" i="40"/>
  <c r="G253" i="40"/>
  <c r="J252" i="40"/>
  <c r="G252" i="40"/>
  <c r="J251" i="40"/>
  <c r="G251" i="40"/>
  <c r="J250" i="40"/>
  <c r="G250" i="40"/>
  <c r="J249" i="40"/>
  <c r="G249" i="40"/>
  <c r="J248" i="40"/>
  <c r="G248" i="40"/>
  <c r="J247" i="40"/>
  <c r="G247" i="40"/>
  <c r="J246" i="40"/>
  <c r="G246" i="40"/>
  <c r="I245" i="40"/>
  <c r="H245" i="40"/>
  <c r="G245" i="40"/>
  <c r="F245" i="40"/>
  <c r="C245" i="40"/>
  <c r="K244" i="40"/>
  <c r="F243" i="40"/>
  <c r="E243" i="40"/>
  <c r="C243" i="40"/>
  <c r="G242" i="40"/>
  <c r="G241" i="40"/>
  <c r="G240" i="40"/>
  <c r="G239" i="40"/>
  <c r="G238" i="40"/>
  <c r="G237" i="40"/>
  <c r="G236" i="40"/>
  <c r="G235" i="40"/>
  <c r="G234" i="40"/>
  <c r="G233" i="40"/>
  <c r="G232" i="40"/>
  <c r="G231" i="40"/>
  <c r="G230" i="40"/>
  <c r="G229" i="40"/>
  <c r="G228" i="40"/>
  <c r="G227" i="40"/>
  <c r="G226" i="40"/>
  <c r="G225" i="40"/>
  <c r="G224" i="40"/>
  <c r="G223" i="40"/>
  <c r="G222" i="40"/>
  <c r="G221" i="40"/>
  <c r="G220" i="40"/>
  <c r="G219" i="40"/>
  <c r="G218" i="40"/>
  <c r="G217" i="40"/>
  <c r="G216" i="40"/>
  <c r="G215" i="40"/>
  <c r="G214" i="40"/>
  <c r="G213" i="40"/>
  <c r="G212" i="40"/>
  <c r="G211" i="40"/>
  <c r="G210" i="40"/>
  <c r="G209" i="40"/>
  <c r="G208" i="40"/>
  <c r="G207" i="40"/>
  <c r="G206" i="40"/>
  <c r="G205" i="40"/>
  <c r="G204" i="40"/>
  <c r="G203" i="40"/>
  <c r="G202" i="40"/>
  <c r="G201" i="40"/>
  <c r="G200" i="40"/>
  <c r="G199" i="40"/>
  <c r="G198" i="40"/>
  <c r="G197" i="40"/>
  <c r="G196" i="40"/>
  <c r="G195" i="40"/>
  <c r="G194" i="40"/>
  <c r="G193" i="40"/>
  <c r="G192" i="40"/>
  <c r="G191" i="40"/>
  <c r="G190" i="40"/>
  <c r="G189" i="40"/>
  <c r="G188" i="40"/>
  <c r="G187" i="40"/>
  <c r="G186" i="40"/>
  <c r="G185" i="40"/>
  <c r="G184" i="40"/>
  <c r="G183" i="40"/>
  <c r="G182" i="40"/>
  <c r="G181" i="40"/>
  <c r="G180" i="40"/>
  <c r="G179" i="40"/>
  <c r="G178" i="40"/>
  <c r="G177" i="40"/>
  <c r="G176" i="40"/>
  <c r="G175" i="40"/>
  <c r="G174" i="40"/>
  <c r="G173" i="40"/>
  <c r="G172" i="40"/>
  <c r="G171" i="40"/>
  <c r="G170" i="40"/>
  <c r="G169" i="40"/>
  <c r="G168" i="40"/>
  <c r="G167" i="40"/>
  <c r="G166" i="40"/>
  <c r="G165" i="40"/>
  <c r="G164" i="40"/>
  <c r="G163" i="40"/>
  <c r="G162" i="40"/>
  <c r="G161" i="40"/>
  <c r="G160" i="40"/>
  <c r="G159" i="40"/>
  <c r="G158" i="40"/>
  <c r="G157" i="40"/>
  <c r="G156" i="40"/>
  <c r="G155" i="40"/>
  <c r="G154" i="40"/>
  <c r="G153" i="40"/>
  <c r="G152" i="40"/>
  <c r="G151" i="40"/>
  <c r="G150" i="40"/>
  <c r="G149" i="40"/>
  <c r="G148" i="40"/>
  <c r="G147" i="40"/>
  <c r="G146" i="40"/>
  <c r="G145" i="40"/>
  <c r="G144" i="40"/>
  <c r="G143" i="40"/>
  <c r="G142" i="40"/>
  <c r="G141" i="40"/>
  <c r="G140" i="40"/>
  <c r="G139" i="40"/>
  <c r="G138" i="40"/>
  <c r="G137" i="40"/>
  <c r="G136" i="40"/>
  <c r="G135" i="40"/>
  <c r="G134" i="40"/>
  <c r="G133" i="40"/>
  <c r="G132" i="40"/>
  <c r="G131" i="40"/>
  <c r="G130" i="40"/>
  <c r="G129" i="40"/>
  <c r="G128" i="40"/>
  <c r="G127" i="40"/>
  <c r="G126" i="40"/>
  <c r="G125" i="40"/>
  <c r="G124" i="40"/>
  <c r="G123" i="40"/>
  <c r="G122" i="40"/>
  <c r="G121" i="40"/>
  <c r="G120" i="40"/>
  <c r="G119" i="40"/>
  <c r="G118" i="40"/>
  <c r="G117" i="40"/>
  <c r="G116" i="40"/>
  <c r="G115" i="40"/>
  <c r="G114" i="40"/>
  <c r="G113" i="40"/>
  <c r="G112" i="40"/>
  <c r="G111" i="40"/>
  <c r="G110" i="40"/>
  <c r="G109" i="40"/>
  <c r="G108" i="40"/>
  <c r="G107" i="40"/>
  <c r="G106" i="40"/>
  <c r="G105" i="40"/>
  <c r="G104" i="40"/>
  <c r="G103" i="40"/>
  <c r="G102" i="40"/>
  <c r="G101" i="40"/>
  <c r="G100" i="40"/>
  <c r="G99" i="40"/>
  <c r="G98" i="40"/>
  <c r="G97" i="40"/>
  <c r="G96" i="40"/>
  <c r="G95" i="40"/>
  <c r="G94" i="40"/>
  <c r="G93" i="40"/>
  <c r="G92" i="40"/>
  <c r="G91" i="40"/>
  <c r="G90" i="40"/>
  <c r="G89" i="40"/>
  <c r="G88" i="40"/>
  <c r="G87" i="40"/>
  <c r="G86" i="40"/>
  <c r="G85" i="40"/>
  <c r="G84" i="40"/>
  <c r="G83" i="40"/>
  <c r="G82" i="40"/>
  <c r="G81" i="40"/>
  <c r="G80" i="40"/>
  <c r="G79" i="40"/>
  <c r="G78" i="40"/>
  <c r="G77" i="40"/>
  <c r="G76" i="40"/>
  <c r="G75" i="40"/>
  <c r="G74" i="40"/>
  <c r="G73" i="40"/>
  <c r="G72" i="40"/>
  <c r="G71" i="40"/>
  <c r="G70" i="40"/>
  <c r="G69" i="40"/>
  <c r="G68" i="40"/>
  <c r="G67" i="40"/>
  <c r="G66" i="40"/>
  <c r="G65" i="40"/>
  <c r="G64" i="40"/>
  <c r="G63" i="40"/>
  <c r="G62" i="40"/>
  <c r="G61" i="40"/>
  <c r="G60" i="40"/>
  <c r="G59" i="40"/>
  <c r="G58" i="40"/>
  <c r="G57" i="40"/>
  <c r="G56" i="40"/>
  <c r="G55" i="40"/>
  <c r="G54" i="40"/>
  <c r="G53" i="40"/>
  <c r="G52" i="40"/>
  <c r="G51" i="40"/>
  <c r="G50" i="40"/>
  <c r="G49" i="40"/>
  <c r="G48" i="40"/>
  <c r="G47" i="40"/>
  <c r="G46" i="40"/>
  <c r="G45" i="40"/>
  <c r="G44" i="40"/>
  <c r="G43" i="40"/>
  <c r="G42" i="40"/>
  <c r="G41" i="40"/>
  <c r="G40" i="40"/>
  <c r="G39" i="40"/>
  <c r="G38" i="40"/>
  <c r="G37" i="40"/>
  <c r="G36" i="40"/>
  <c r="G35" i="40"/>
  <c r="G34" i="40"/>
  <c r="G33" i="40"/>
  <c r="G32" i="40"/>
  <c r="G31" i="40"/>
  <c r="G30" i="40"/>
  <c r="G29" i="40"/>
  <c r="G28" i="40"/>
  <c r="G27" i="40"/>
  <c r="G26" i="40"/>
  <c r="G25" i="40"/>
  <c r="G24" i="40"/>
  <c r="G23" i="40"/>
  <c r="G22" i="40"/>
  <c r="G21" i="40"/>
  <c r="G20" i="40"/>
  <c r="G19" i="40"/>
  <c r="G18" i="40"/>
  <c r="G17" i="40"/>
  <c r="G16" i="40"/>
  <c r="G15" i="40"/>
  <c r="G14" i="40"/>
  <c r="G5" i="40"/>
  <c r="G10" i="40" l="1"/>
  <c r="G11" i="40" s="1"/>
  <c r="H260" i="40" s="1"/>
  <c r="I260" i="40" s="1"/>
  <c r="G243" i="40"/>
  <c r="G7" i="40" s="1"/>
  <c r="G8" i="40" s="1"/>
  <c r="K244" i="37"/>
  <c r="H248" i="40" l="1"/>
  <c r="I248" i="40" s="1"/>
  <c r="H252" i="40"/>
  <c r="I252" i="40" s="1"/>
  <c r="H246" i="40"/>
  <c r="I246" i="40" s="1"/>
  <c r="H250" i="40"/>
  <c r="I250" i="40" s="1"/>
  <c r="H255" i="40"/>
  <c r="I255" i="40" s="1"/>
  <c r="H247" i="40"/>
  <c r="I247" i="40" s="1"/>
  <c r="H249" i="40"/>
  <c r="I249" i="40" s="1"/>
  <c r="H251" i="40"/>
  <c r="I251" i="40" s="1"/>
  <c r="H253" i="40"/>
  <c r="I253" i="40" s="1"/>
  <c r="H257" i="40"/>
  <c r="I257" i="40" s="1"/>
  <c r="H259" i="40"/>
  <c r="I259" i="40" s="1"/>
  <c r="H254" i="40"/>
  <c r="I254" i="40" s="1"/>
  <c r="H256" i="40"/>
  <c r="I256" i="40" s="1"/>
  <c r="H258" i="40"/>
  <c r="I258" i="40" s="1"/>
  <c r="G269" i="40"/>
  <c r="H241" i="40"/>
  <c r="I241" i="40" s="1"/>
  <c r="H239" i="40"/>
  <c r="I239" i="40" s="1"/>
  <c r="H237" i="40"/>
  <c r="I237" i="40" s="1"/>
  <c r="H235" i="40"/>
  <c r="I235" i="40" s="1"/>
  <c r="H233" i="40"/>
  <c r="I233" i="40" s="1"/>
  <c r="H231" i="40"/>
  <c r="I231" i="40" s="1"/>
  <c r="H229" i="40"/>
  <c r="I229" i="40" s="1"/>
  <c r="H227" i="40"/>
  <c r="I227" i="40" s="1"/>
  <c r="H225" i="40"/>
  <c r="I225" i="40" s="1"/>
  <c r="H223" i="40"/>
  <c r="I223" i="40" s="1"/>
  <c r="H221" i="40"/>
  <c r="I221" i="40" s="1"/>
  <c r="H219" i="40"/>
  <c r="I219" i="40" s="1"/>
  <c r="H217" i="40"/>
  <c r="I217" i="40" s="1"/>
  <c r="H215" i="40"/>
  <c r="I215" i="40" s="1"/>
  <c r="H213" i="40"/>
  <c r="I213" i="40" s="1"/>
  <c r="H211" i="40"/>
  <c r="I211" i="40" s="1"/>
  <c r="H209" i="40"/>
  <c r="I209" i="40" s="1"/>
  <c r="H207" i="40"/>
  <c r="I207" i="40" s="1"/>
  <c r="H205" i="40"/>
  <c r="I205" i="40" s="1"/>
  <c r="H203" i="40"/>
  <c r="I203" i="40" s="1"/>
  <c r="H201" i="40"/>
  <c r="I201" i="40" s="1"/>
  <c r="H199" i="40"/>
  <c r="I199" i="40" s="1"/>
  <c r="H197" i="40"/>
  <c r="I197" i="40" s="1"/>
  <c r="H195" i="40"/>
  <c r="I195" i="40" s="1"/>
  <c r="H193" i="40"/>
  <c r="I193" i="40" s="1"/>
  <c r="H191" i="40"/>
  <c r="I191" i="40" s="1"/>
  <c r="H189" i="40"/>
  <c r="I189" i="40" s="1"/>
  <c r="H187" i="40"/>
  <c r="I187" i="40" s="1"/>
  <c r="H185" i="40"/>
  <c r="I185" i="40" s="1"/>
  <c r="H183" i="40"/>
  <c r="I183" i="40" s="1"/>
  <c r="H181" i="40"/>
  <c r="I181" i="40" s="1"/>
  <c r="H179" i="40"/>
  <c r="I179" i="40" s="1"/>
  <c r="H242" i="40"/>
  <c r="I242" i="40" s="1"/>
  <c r="H240" i="40"/>
  <c r="I240" i="40" s="1"/>
  <c r="H238" i="40"/>
  <c r="I238" i="40" s="1"/>
  <c r="H236" i="40"/>
  <c r="I236" i="40" s="1"/>
  <c r="H234" i="40"/>
  <c r="I234" i="40" s="1"/>
  <c r="H232" i="40"/>
  <c r="I232" i="40" s="1"/>
  <c r="H230" i="40"/>
  <c r="I230" i="40" s="1"/>
  <c r="H228" i="40"/>
  <c r="I228" i="40" s="1"/>
  <c r="H226" i="40"/>
  <c r="I226" i="40" s="1"/>
  <c r="H224" i="40"/>
  <c r="I224" i="40" s="1"/>
  <c r="H222" i="40"/>
  <c r="I222" i="40" s="1"/>
  <c r="H220" i="40"/>
  <c r="I220" i="40" s="1"/>
  <c r="H218" i="40"/>
  <c r="I218" i="40" s="1"/>
  <c r="H216" i="40"/>
  <c r="I216" i="40" s="1"/>
  <c r="H214" i="40"/>
  <c r="I214" i="40" s="1"/>
  <c r="H212" i="40"/>
  <c r="I212" i="40" s="1"/>
  <c r="H210" i="40"/>
  <c r="I210" i="40" s="1"/>
  <c r="H208" i="40"/>
  <c r="I208" i="40" s="1"/>
  <c r="H206" i="40"/>
  <c r="I206" i="40" s="1"/>
  <c r="H204" i="40"/>
  <c r="I204" i="40" s="1"/>
  <c r="H202" i="40"/>
  <c r="I202" i="40" s="1"/>
  <c r="H200" i="40"/>
  <c r="I200" i="40" s="1"/>
  <c r="H198" i="40"/>
  <c r="I198" i="40" s="1"/>
  <c r="H196" i="40"/>
  <c r="I196" i="40" s="1"/>
  <c r="H194" i="40"/>
  <c r="I194" i="40" s="1"/>
  <c r="H192" i="40"/>
  <c r="I192" i="40" s="1"/>
  <c r="H190" i="40"/>
  <c r="I190" i="40" s="1"/>
  <c r="H188" i="40"/>
  <c r="I188" i="40" s="1"/>
  <c r="H186" i="40"/>
  <c r="I186" i="40" s="1"/>
  <c r="H184" i="40"/>
  <c r="I184" i="40" s="1"/>
  <c r="H182" i="40"/>
  <c r="I182" i="40" s="1"/>
  <c r="H180" i="40"/>
  <c r="I180" i="40" s="1"/>
  <c r="H177" i="40"/>
  <c r="I177" i="40" s="1"/>
  <c r="H175" i="40"/>
  <c r="I175" i="40" s="1"/>
  <c r="H173" i="40"/>
  <c r="I173" i="40" s="1"/>
  <c r="H171" i="40"/>
  <c r="I171" i="40" s="1"/>
  <c r="H169" i="40"/>
  <c r="I169" i="40" s="1"/>
  <c r="H167" i="40"/>
  <c r="I167" i="40" s="1"/>
  <c r="H165" i="40"/>
  <c r="I165" i="40" s="1"/>
  <c r="H163" i="40"/>
  <c r="I163" i="40" s="1"/>
  <c r="H161" i="40"/>
  <c r="I161" i="40" s="1"/>
  <c r="H159" i="40"/>
  <c r="I159" i="40" s="1"/>
  <c r="H157" i="40"/>
  <c r="I157" i="40" s="1"/>
  <c r="H155" i="40"/>
  <c r="I155" i="40" s="1"/>
  <c r="H153" i="40"/>
  <c r="I153" i="40" s="1"/>
  <c r="H151" i="40"/>
  <c r="I151" i="40" s="1"/>
  <c r="H149" i="40"/>
  <c r="I149" i="40" s="1"/>
  <c r="H147" i="40"/>
  <c r="I147" i="40" s="1"/>
  <c r="H145" i="40"/>
  <c r="I145" i="40" s="1"/>
  <c r="H143" i="40"/>
  <c r="I143" i="40" s="1"/>
  <c r="H141" i="40"/>
  <c r="I141" i="40" s="1"/>
  <c r="H139" i="40"/>
  <c r="I139" i="40" s="1"/>
  <c r="H137" i="40"/>
  <c r="I137" i="40" s="1"/>
  <c r="H135" i="40"/>
  <c r="I135" i="40" s="1"/>
  <c r="H133" i="40"/>
  <c r="I133" i="40" s="1"/>
  <c r="H131" i="40"/>
  <c r="I131" i="40" s="1"/>
  <c r="H129" i="40"/>
  <c r="I129" i="40" s="1"/>
  <c r="H127" i="40"/>
  <c r="I127" i="40" s="1"/>
  <c r="H178" i="40"/>
  <c r="I178" i="40" s="1"/>
  <c r="H176" i="40"/>
  <c r="I176" i="40" s="1"/>
  <c r="H174" i="40"/>
  <c r="I174" i="40" s="1"/>
  <c r="H172" i="40"/>
  <c r="I172" i="40" s="1"/>
  <c r="H170" i="40"/>
  <c r="I170" i="40" s="1"/>
  <c r="H168" i="40"/>
  <c r="I168" i="40" s="1"/>
  <c r="H166" i="40"/>
  <c r="I166" i="40" s="1"/>
  <c r="H164" i="40"/>
  <c r="I164" i="40" s="1"/>
  <c r="H162" i="40"/>
  <c r="I162" i="40" s="1"/>
  <c r="H160" i="40"/>
  <c r="I160" i="40" s="1"/>
  <c r="H158" i="40"/>
  <c r="I158" i="40" s="1"/>
  <c r="H156" i="40"/>
  <c r="I156" i="40" s="1"/>
  <c r="H154" i="40"/>
  <c r="I154" i="40" s="1"/>
  <c r="H152" i="40"/>
  <c r="I152" i="40" s="1"/>
  <c r="H150" i="40"/>
  <c r="I150" i="40" s="1"/>
  <c r="H148" i="40"/>
  <c r="I148" i="40" s="1"/>
  <c r="H146" i="40"/>
  <c r="I146" i="40" s="1"/>
  <c r="H144" i="40"/>
  <c r="I144" i="40" s="1"/>
  <c r="H142" i="40"/>
  <c r="I142" i="40" s="1"/>
  <c r="H140" i="40"/>
  <c r="I140" i="40" s="1"/>
  <c r="H138" i="40"/>
  <c r="I138" i="40" s="1"/>
  <c r="H136" i="40"/>
  <c r="I136" i="40" s="1"/>
  <c r="H134" i="40"/>
  <c r="I134" i="40" s="1"/>
  <c r="H132" i="40"/>
  <c r="I132" i="40" s="1"/>
  <c r="H130" i="40"/>
  <c r="I130" i="40" s="1"/>
  <c r="H128" i="40"/>
  <c r="I128" i="40" s="1"/>
  <c r="H126" i="40"/>
  <c r="I126" i="40" s="1"/>
  <c r="H124" i="40"/>
  <c r="I124" i="40" s="1"/>
  <c r="H122" i="40"/>
  <c r="I122" i="40" s="1"/>
  <c r="H120" i="40"/>
  <c r="I120" i="40" s="1"/>
  <c r="H118" i="40"/>
  <c r="I118" i="40" s="1"/>
  <c r="H116" i="40"/>
  <c r="I116" i="40" s="1"/>
  <c r="H114" i="40"/>
  <c r="I114" i="40" s="1"/>
  <c r="H112" i="40"/>
  <c r="I112" i="40" s="1"/>
  <c r="H110" i="40"/>
  <c r="I110" i="40" s="1"/>
  <c r="H108" i="40"/>
  <c r="I108" i="40" s="1"/>
  <c r="H106" i="40"/>
  <c r="I106" i="40" s="1"/>
  <c r="H104" i="40"/>
  <c r="I104" i="40" s="1"/>
  <c r="H102" i="40"/>
  <c r="I102" i="40" s="1"/>
  <c r="H100" i="40"/>
  <c r="I100" i="40" s="1"/>
  <c r="H98" i="40"/>
  <c r="I98" i="40" s="1"/>
  <c r="H96" i="40"/>
  <c r="I96" i="40" s="1"/>
  <c r="H94" i="40"/>
  <c r="I94" i="40" s="1"/>
  <c r="H92" i="40"/>
  <c r="I92" i="40" s="1"/>
  <c r="H90" i="40"/>
  <c r="I90" i="40" s="1"/>
  <c r="H88" i="40"/>
  <c r="I88" i="40" s="1"/>
  <c r="H86" i="40"/>
  <c r="I86" i="40" s="1"/>
  <c r="H84" i="40"/>
  <c r="I84" i="40" s="1"/>
  <c r="H82" i="40"/>
  <c r="I82" i="40" s="1"/>
  <c r="H80" i="40"/>
  <c r="I80" i="40" s="1"/>
  <c r="H78" i="40"/>
  <c r="I78" i="40" s="1"/>
  <c r="H76" i="40"/>
  <c r="I76" i="40" s="1"/>
  <c r="H74" i="40"/>
  <c r="I74" i="40" s="1"/>
  <c r="H72" i="40"/>
  <c r="I72" i="40" s="1"/>
  <c r="H70" i="40"/>
  <c r="I70" i="40" s="1"/>
  <c r="H68" i="40"/>
  <c r="I68" i="40" s="1"/>
  <c r="H66" i="40"/>
  <c r="I66" i="40" s="1"/>
  <c r="H64" i="40"/>
  <c r="I64" i="40" s="1"/>
  <c r="H62" i="40"/>
  <c r="I62" i="40" s="1"/>
  <c r="H60" i="40"/>
  <c r="I60" i="40" s="1"/>
  <c r="H58" i="40"/>
  <c r="I58" i="40" s="1"/>
  <c r="H56" i="40"/>
  <c r="I56" i="40" s="1"/>
  <c r="H54" i="40"/>
  <c r="I54" i="40" s="1"/>
  <c r="H52" i="40"/>
  <c r="I52" i="40" s="1"/>
  <c r="H50" i="40"/>
  <c r="I50" i="40" s="1"/>
  <c r="H48" i="40"/>
  <c r="I48" i="40" s="1"/>
  <c r="H46" i="40"/>
  <c r="I46" i="40" s="1"/>
  <c r="H44" i="40"/>
  <c r="I44" i="40" s="1"/>
  <c r="H42" i="40"/>
  <c r="I42" i="40" s="1"/>
  <c r="H40" i="40"/>
  <c r="I40" i="40" s="1"/>
  <c r="H38" i="40"/>
  <c r="I38" i="40" s="1"/>
  <c r="H36" i="40"/>
  <c r="I36" i="40" s="1"/>
  <c r="H34" i="40"/>
  <c r="I34" i="40" s="1"/>
  <c r="H32" i="40"/>
  <c r="I32" i="40" s="1"/>
  <c r="H30" i="40"/>
  <c r="I30" i="40" s="1"/>
  <c r="H28" i="40"/>
  <c r="I28" i="40" s="1"/>
  <c r="H26" i="40"/>
  <c r="I26" i="40" s="1"/>
  <c r="H24" i="40"/>
  <c r="I24" i="40" s="1"/>
  <c r="H22" i="40"/>
  <c r="I22" i="40" s="1"/>
  <c r="H20" i="40"/>
  <c r="I20" i="40" s="1"/>
  <c r="H18" i="40"/>
  <c r="I18" i="40" s="1"/>
  <c r="H16" i="40"/>
  <c r="I16" i="40" s="1"/>
  <c r="H125" i="40"/>
  <c r="I125" i="40" s="1"/>
  <c r="H123" i="40"/>
  <c r="I123" i="40" s="1"/>
  <c r="H121" i="40"/>
  <c r="I121" i="40" s="1"/>
  <c r="H119" i="40"/>
  <c r="I119" i="40" s="1"/>
  <c r="H117" i="40"/>
  <c r="I117" i="40" s="1"/>
  <c r="H115" i="40"/>
  <c r="I115" i="40" s="1"/>
  <c r="H113" i="40"/>
  <c r="I113" i="40" s="1"/>
  <c r="H111" i="40"/>
  <c r="I111" i="40" s="1"/>
  <c r="H109" i="40"/>
  <c r="I109" i="40" s="1"/>
  <c r="H107" i="40"/>
  <c r="I107" i="40" s="1"/>
  <c r="H105" i="40"/>
  <c r="I105" i="40" s="1"/>
  <c r="H103" i="40"/>
  <c r="I103" i="40" s="1"/>
  <c r="H101" i="40"/>
  <c r="I101" i="40" s="1"/>
  <c r="H99" i="40"/>
  <c r="I99" i="40" s="1"/>
  <c r="H97" i="40"/>
  <c r="I97" i="40" s="1"/>
  <c r="H95" i="40"/>
  <c r="I95" i="40" s="1"/>
  <c r="H93" i="40"/>
  <c r="I93" i="40" s="1"/>
  <c r="H91" i="40"/>
  <c r="I91" i="40" s="1"/>
  <c r="H89" i="40"/>
  <c r="I89" i="40" s="1"/>
  <c r="H87" i="40"/>
  <c r="I87" i="40" s="1"/>
  <c r="H85" i="40"/>
  <c r="I85" i="40" s="1"/>
  <c r="H83" i="40"/>
  <c r="I83" i="40" s="1"/>
  <c r="H81" i="40"/>
  <c r="I81" i="40" s="1"/>
  <c r="H79" i="40"/>
  <c r="I79" i="40" s="1"/>
  <c r="H77" i="40"/>
  <c r="I77" i="40" s="1"/>
  <c r="H75" i="40"/>
  <c r="I75" i="40" s="1"/>
  <c r="H73" i="40"/>
  <c r="I73" i="40" s="1"/>
  <c r="H71" i="40"/>
  <c r="I71" i="40" s="1"/>
  <c r="H69" i="40"/>
  <c r="I69" i="40" s="1"/>
  <c r="H67" i="40"/>
  <c r="I67" i="40" s="1"/>
  <c r="H65" i="40"/>
  <c r="I65" i="40" s="1"/>
  <c r="H63" i="40"/>
  <c r="I63" i="40" s="1"/>
  <c r="H61" i="40"/>
  <c r="I61" i="40" s="1"/>
  <c r="H59" i="40"/>
  <c r="I59" i="40" s="1"/>
  <c r="H57" i="40"/>
  <c r="I57" i="40" s="1"/>
  <c r="H55" i="40"/>
  <c r="I55" i="40" s="1"/>
  <c r="H53" i="40"/>
  <c r="I53" i="40" s="1"/>
  <c r="H51" i="40"/>
  <c r="I51" i="40" s="1"/>
  <c r="H49" i="40"/>
  <c r="I49" i="40" s="1"/>
  <c r="H47" i="40"/>
  <c r="I47" i="40" s="1"/>
  <c r="H45" i="40"/>
  <c r="I45" i="40" s="1"/>
  <c r="H43" i="40"/>
  <c r="I43" i="40" s="1"/>
  <c r="H41" i="40"/>
  <c r="I41" i="40" s="1"/>
  <c r="H39" i="40"/>
  <c r="I39" i="40" s="1"/>
  <c r="H37" i="40"/>
  <c r="I37" i="40" s="1"/>
  <c r="H35" i="40"/>
  <c r="I35" i="40" s="1"/>
  <c r="H33" i="40"/>
  <c r="I33" i="40" s="1"/>
  <c r="H31" i="40"/>
  <c r="I31" i="40" s="1"/>
  <c r="H29" i="40"/>
  <c r="I29" i="40" s="1"/>
  <c r="H27" i="40"/>
  <c r="I27" i="40" s="1"/>
  <c r="H25" i="40"/>
  <c r="I25" i="40" s="1"/>
  <c r="H23" i="40"/>
  <c r="I23" i="40" s="1"/>
  <c r="H21" i="40"/>
  <c r="I21" i="40" s="1"/>
  <c r="H19" i="40"/>
  <c r="I19" i="40" s="1"/>
  <c r="H17" i="40"/>
  <c r="I17" i="40" s="1"/>
  <c r="H15" i="40"/>
  <c r="I15" i="40" s="1"/>
  <c r="H14" i="40"/>
  <c r="I267" i="40"/>
  <c r="H267" i="40"/>
  <c r="H243" i="40" l="1"/>
  <c r="H269" i="40" s="1"/>
  <c r="I14" i="40"/>
  <c r="I243" i="40" l="1"/>
  <c r="I269" i="40" s="1"/>
  <c r="I269" i="37"/>
  <c r="J247" i="37"/>
  <c r="J248" i="37"/>
  <c r="J249" i="37"/>
  <c r="J250" i="37"/>
  <c r="J251" i="37"/>
  <c r="J252" i="37"/>
  <c r="J253" i="37"/>
  <c r="J254" i="37"/>
  <c r="J255" i="37"/>
  <c r="J256" i="37"/>
  <c r="J257" i="37"/>
  <c r="J258" i="37"/>
  <c r="J259" i="37"/>
  <c r="J260" i="37"/>
  <c r="J246" i="37"/>
  <c r="I243" i="37"/>
  <c r="G6" i="37"/>
  <c r="G5" i="37" l="1"/>
  <c r="G261" i="37" l="1"/>
  <c r="G262" i="37"/>
  <c r="G263" i="37"/>
  <c r="G264" i="37"/>
  <c r="G265" i="37"/>
  <c r="G266" i="37"/>
  <c r="G8" i="37"/>
  <c r="H239" i="37" l="1"/>
  <c r="H235" i="37"/>
  <c r="H231" i="37"/>
  <c r="H227" i="37"/>
  <c r="H223" i="37"/>
  <c r="H219" i="37"/>
  <c r="H215" i="37"/>
  <c r="H211" i="37"/>
  <c r="H207" i="37"/>
  <c r="H203" i="37"/>
  <c r="H199" i="37"/>
  <c r="H195" i="37"/>
  <c r="H191" i="37"/>
  <c r="H187" i="37"/>
  <c r="H183" i="37"/>
  <c r="H179" i="37"/>
  <c r="H175" i="37"/>
  <c r="H171" i="37"/>
  <c r="H167" i="37"/>
  <c r="H163" i="37"/>
  <c r="H159" i="37"/>
  <c r="H155" i="37"/>
  <c r="H151" i="37"/>
  <c r="H147" i="37"/>
  <c r="H143" i="37"/>
  <c r="H139" i="37"/>
  <c r="H135" i="37"/>
  <c r="H131" i="37"/>
  <c r="H127" i="37"/>
  <c r="H123" i="37"/>
  <c r="H119" i="37"/>
  <c r="H115" i="37"/>
  <c r="H111" i="37"/>
  <c r="H107" i="37"/>
  <c r="H103" i="37"/>
  <c r="H99" i="37"/>
  <c r="H95" i="37"/>
  <c r="H91" i="37"/>
  <c r="H87" i="37"/>
  <c r="H83" i="37"/>
  <c r="H79" i="37"/>
  <c r="H74" i="37"/>
  <c r="H70" i="37"/>
  <c r="H66" i="37"/>
  <c r="H62" i="37"/>
  <c r="H58" i="37"/>
  <c r="H54" i="37"/>
  <c r="H50" i="37"/>
  <c r="H46" i="37"/>
  <c r="H42" i="37"/>
  <c r="H38" i="37"/>
  <c r="H242" i="37"/>
  <c r="H238" i="37"/>
  <c r="H234" i="37"/>
  <c r="H230" i="37"/>
  <c r="H226" i="37"/>
  <c r="H222" i="37"/>
  <c r="H218" i="37"/>
  <c r="H214" i="37"/>
  <c r="H210" i="37"/>
  <c r="H206" i="37"/>
  <c r="H202" i="37"/>
  <c r="H198" i="37"/>
  <c r="H194" i="37"/>
  <c r="H190" i="37"/>
  <c r="H186" i="37"/>
  <c r="H182" i="37"/>
  <c r="H178" i="37"/>
  <c r="H174" i="37"/>
  <c r="H170" i="37"/>
  <c r="H166" i="37"/>
  <c r="H162" i="37"/>
  <c r="H158" i="37"/>
  <c r="H154" i="37"/>
  <c r="H150" i="37"/>
  <c r="H146" i="37"/>
  <c r="H142" i="37"/>
  <c r="H138" i="37"/>
  <c r="H134" i="37"/>
  <c r="H130" i="37"/>
  <c r="H126" i="37"/>
  <c r="H122" i="37"/>
  <c r="H118" i="37"/>
  <c r="H114" i="37"/>
  <c r="H110" i="37"/>
  <c r="H106" i="37"/>
  <c r="H102" i="37"/>
  <c r="H98" i="37"/>
  <c r="H94" i="37"/>
  <c r="H90" i="37"/>
  <c r="H86" i="37"/>
  <c r="H82" i="37"/>
  <c r="H78" i="37"/>
  <c r="H73" i="37"/>
  <c r="H69" i="37"/>
  <c r="H65" i="37"/>
  <c r="H61" i="37"/>
  <c r="H57" i="37"/>
  <c r="H53" i="37"/>
  <c r="H49" i="37"/>
  <c r="H45" i="37"/>
  <c r="H41" i="37"/>
  <c r="H37" i="37"/>
  <c r="H109" i="37"/>
  <c r="H101" i="37"/>
  <c r="H97" i="37"/>
  <c r="H89" i="37"/>
  <c r="H85" i="37"/>
  <c r="H81" i="37"/>
  <c r="H72" i="37"/>
  <c r="H68" i="37"/>
  <c r="H64" i="37"/>
  <c r="H60" i="37"/>
  <c r="H56" i="37"/>
  <c r="H48" i="37"/>
  <c r="H44" i="37"/>
  <c r="H40" i="37"/>
  <c r="H36" i="37"/>
  <c r="H59" i="37"/>
  <c r="H51" i="37"/>
  <c r="H47" i="37"/>
  <c r="H39" i="37"/>
  <c r="H35" i="37"/>
  <c r="H241" i="37"/>
  <c r="H237" i="37"/>
  <c r="H233" i="37"/>
  <c r="H229" i="37"/>
  <c r="H225" i="37"/>
  <c r="H221" i="37"/>
  <c r="H217" i="37"/>
  <c r="H213" i="37"/>
  <c r="H209" i="37"/>
  <c r="H205" i="37"/>
  <c r="H201" i="37"/>
  <c r="H197" i="37"/>
  <c r="H193" i="37"/>
  <c r="H189" i="37"/>
  <c r="H185" i="37"/>
  <c r="H181" i="37"/>
  <c r="H177" i="37"/>
  <c r="H173" i="37"/>
  <c r="H169" i="37"/>
  <c r="H165" i="37"/>
  <c r="H161" i="37"/>
  <c r="H157" i="37"/>
  <c r="H153" i="37"/>
  <c r="H149" i="37"/>
  <c r="H145" i="37"/>
  <c r="H141" i="37"/>
  <c r="H137" i="37"/>
  <c r="H133" i="37"/>
  <c r="H129" i="37"/>
  <c r="H125" i="37"/>
  <c r="H121" i="37"/>
  <c r="H117" i="37"/>
  <c r="H113" i="37"/>
  <c r="H105" i="37"/>
  <c r="H93" i="37"/>
  <c r="H77" i="37"/>
  <c r="H52" i="37"/>
  <c r="H75" i="37"/>
  <c r="H240" i="37"/>
  <c r="H236" i="37"/>
  <c r="H232" i="37"/>
  <c r="H228" i="37"/>
  <c r="H224" i="37"/>
  <c r="H220" i="37"/>
  <c r="H216" i="37"/>
  <c r="H212" i="37"/>
  <c r="H208" i="37"/>
  <c r="H204" i="37"/>
  <c r="H200" i="37"/>
  <c r="H196" i="37"/>
  <c r="H192" i="37"/>
  <c r="H188" i="37"/>
  <c r="H184" i="37"/>
  <c r="H180" i="37"/>
  <c r="H176" i="37"/>
  <c r="H172" i="37"/>
  <c r="H168" i="37"/>
  <c r="H164" i="37"/>
  <c r="H160" i="37"/>
  <c r="H156" i="37"/>
  <c r="H152" i="37"/>
  <c r="H148" i="37"/>
  <c r="H144" i="37"/>
  <c r="H140" i="37"/>
  <c r="H136" i="37"/>
  <c r="H132" i="37"/>
  <c r="H128" i="37"/>
  <c r="H124" i="37"/>
  <c r="H120" i="37"/>
  <c r="H116" i="37"/>
  <c r="H112" i="37"/>
  <c r="H108" i="37"/>
  <c r="H104" i="37"/>
  <c r="H100" i="37"/>
  <c r="H96" i="37"/>
  <c r="H92" i="37"/>
  <c r="H88" i="37"/>
  <c r="H84" i="37"/>
  <c r="H80" i="37"/>
  <c r="H76" i="37"/>
  <c r="H71" i="37"/>
  <c r="H67" i="37"/>
  <c r="H63" i="37"/>
  <c r="H55" i="37"/>
  <c r="H43" i="37"/>
  <c r="H15" i="37"/>
  <c r="H19" i="37"/>
  <c r="H23" i="37"/>
  <c r="H27" i="37"/>
  <c r="H31" i="37"/>
  <c r="H16" i="37"/>
  <c r="H20" i="37"/>
  <c r="H24" i="37"/>
  <c r="H28" i="37"/>
  <c r="H32" i="37"/>
  <c r="H17" i="37"/>
  <c r="H21" i="37"/>
  <c r="H25" i="37"/>
  <c r="H29" i="37"/>
  <c r="H33" i="37"/>
  <c r="H14" i="37"/>
  <c r="H18" i="37"/>
  <c r="H22" i="37"/>
  <c r="H26" i="37"/>
  <c r="H30" i="37"/>
  <c r="H34" i="37"/>
  <c r="C267" i="37"/>
  <c r="C269" i="37" s="1"/>
  <c r="G260" i="37"/>
  <c r="G259" i="37"/>
  <c r="G258" i="37"/>
  <c r="G257" i="37"/>
  <c r="G256" i="37"/>
  <c r="G255" i="37"/>
  <c r="G254" i="37"/>
  <c r="G253" i="37"/>
  <c r="G252" i="37"/>
  <c r="G251" i="37"/>
  <c r="G250" i="37"/>
  <c r="G249" i="37"/>
  <c r="G248" i="37"/>
  <c r="G247" i="37"/>
  <c r="G246" i="37"/>
  <c r="I245" i="37"/>
  <c r="H245" i="37"/>
  <c r="G245" i="37"/>
  <c r="F245" i="37"/>
  <c r="C245" i="37"/>
  <c r="F243" i="37"/>
  <c r="E243" i="37"/>
  <c r="C243" i="37"/>
  <c r="G242" i="37"/>
  <c r="I242" i="37" s="1"/>
  <c r="G241" i="37"/>
  <c r="I241" i="37" s="1"/>
  <c r="G240" i="37"/>
  <c r="I240" i="37" s="1"/>
  <c r="G239" i="37"/>
  <c r="G238" i="37"/>
  <c r="I238" i="37" s="1"/>
  <c r="G237" i="37"/>
  <c r="I237" i="37" s="1"/>
  <c r="G236" i="37"/>
  <c r="I236" i="37" s="1"/>
  <c r="G235" i="37"/>
  <c r="G234" i="37"/>
  <c r="I234" i="37" s="1"/>
  <c r="G233" i="37"/>
  <c r="I233" i="37" s="1"/>
  <c r="G232" i="37"/>
  <c r="I232" i="37" s="1"/>
  <c r="G231" i="37"/>
  <c r="G230" i="37"/>
  <c r="I230" i="37" s="1"/>
  <c r="G229" i="37"/>
  <c r="I229" i="37" s="1"/>
  <c r="G228" i="37"/>
  <c r="I228" i="37" s="1"/>
  <c r="G227" i="37"/>
  <c r="G226" i="37"/>
  <c r="I226" i="37" s="1"/>
  <c r="G225" i="37"/>
  <c r="I225" i="37" s="1"/>
  <c r="G224" i="37"/>
  <c r="I224" i="37" s="1"/>
  <c r="G223" i="37"/>
  <c r="G222" i="37"/>
  <c r="I222" i="37" s="1"/>
  <c r="G221" i="37"/>
  <c r="I221" i="37" s="1"/>
  <c r="G220" i="37"/>
  <c r="I220" i="37" s="1"/>
  <c r="G219" i="37"/>
  <c r="G218" i="37"/>
  <c r="I218" i="37" s="1"/>
  <c r="G217" i="37"/>
  <c r="I217" i="37" s="1"/>
  <c r="G216" i="37"/>
  <c r="I216" i="37" s="1"/>
  <c r="G215" i="37"/>
  <c r="G214" i="37"/>
  <c r="I214" i="37" s="1"/>
  <c r="G213" i="37"/>
  <c r="I213" i="37" s="1"/>
  <c r="G212" i="37"/>
  <c r="I212" i="37" s="1"/>
  <c r="G211" i="37"/>
  <c r="G210" i="37"/>
  <c r="I210" i="37" s="1"/>
  <c r="G209" i="37"/>
  <c r="I209" i="37" s="1"/>
  <c r="G208" i="37"/>
  <c r="I208" i="37" s="1"/>
  <c r="G207" i="37"/>
  <c r="G206" i="37"/>
  <c r="I206" i="37" s="1"/>
  <c r="G205" i="37"/>
  <c r="I205" i="37" s="1"/>
  <c r="G204" i="37"/>
  <c r="I204" i="37" s="1"/>
  <c r="G203" i="37"/>
  <c r="G202" i="37"/>
  <c r="I202" i="37" s="1"/>
  <c r="G201" i="37"/>
  <c r="I201" i="37" s="1"/>
  <c r="G200" i="37"/>
  <c r="I200" i="37" s="1"/>
  <c r="G199" i="37"/>
  <c r="G198" i="37"/>
  <c r="I198" i="37" s="1"/>
  <c r="G197" i="37"/>
  <c r="I197" i="37" s="1"/>
  <c r="G196" i="37"/>
  <c r="I196" i="37" s="1"/>
  <c r="G195" i="37"/>
  <c r="G194" i="37"/>
  <c r="I194" i="37" s="1"/>
  <c r="G193" i="37"/>
  <c r="I193" i="37" s="1"/>
  <c r="G192" i="37"/>
  <c r="I192" i="37" s="1"/>
  <c r="G191" i="37"/>
  <c r="G190" i="37"/>
  <c r="I190" i="37" s="1"/>
  <c r="G189" i="37"/>
  <c r="I189" i="37" s="1"/>
  <c r="G188" i="37"/>
  <c r="I188" i="37" s="1"/>
  <c r="G187" i="37"/>
  <c r="G186" i="37"/>
  <c r="I186" i="37" s="1"/>
  <c r="G185" i="37"/>
  <c r="I185" i="37" s="1"/>
  <c r="G184" i="37"/>
  <c r="I184" i="37" s="1"/>
  <c r="G183" i="37"/>
  <c r="G182" i="37"/>
  <c r="I182" i="37" s="1"/>
  <c r="G181" i="37"/>
  <c r="I181" i="37" s="1"/>
  <c r="G180" i="37"/>
  <c r="I180" i="37" s="1"/>
  <c r="G179" i="37"/>
  <c r="G178" i="37"/>
  <c r="I178" i="37" s="1"/>
  <c r="G177" i="37"/>
  <c r="I177" i="37" s="1"/>
  <c r="G176" i="37"/>
  <c r="I176" i="37" s="1"/>
  <c r="G175" i="37"/>
  <c r="G174" i="37"/>
  <c r="I174" i="37" s="1"/>
  <c r="G173" i="37"/>
  <c r="I173" i="37" s="1"/>
  <c r="G172" i="37"/>
  <c r="I172" i="37" s="1"/>
  <c r="G171" i="37"/>
  <c r="G170" i="37"/>
  <c r="I170" i="37" s="1"/>
  <c r="G169" i="37"/>
  <c r="I169" i="37" s="1"/>
  <c r="G168" i="37"/>
  <c r="I168" i="37" s="1"/>
  <c r="G167" i="37"/>
  <c r="G166" i="37"/>
  <c r="I166" i="37" s="1"/>
  <c r="G165" i="37"/>
  <c r="I165" i="37" s="1"/>
  <c r="G164" i="37"/>
  <c r="I164" i="37" s="1"/>
  <c r="G163" i="37"/>
  <c r="G162" i="37"/>
  <c r="I162" i="37" s="1"/>
  <c r="G161" i="37"/>
  <c r="I161" i="37" s="1"/>
  <c r="G160" i="37"/>
  <c r="I160" i="37" s="1"/>
  <c r="G159" i="37"/>
  <c r="G158" i="37"/>
  <c r="I158" i="37" s="1"/>
  <c r="G157" i="37"/>
  <c r="I157" i="37" s="1"/>
  <c r="G156" i="37"/>
  <c r="I156" i="37" s="1"/>
  <c r="G155" i="37"/>
  <c r="G154" i="37"/>
  <c r="I154" i="37" s="1"/>
  <c r="G153" i="37"/>
  <c r="I153" i="37" s="1"/>
  <c r="G152" i="37"/>
  <c r="I152" i="37" s="1"/>
  <c r="G151" i="37"/>
  <c r="G150" i="37"/>
  <c r="I150" i="37" s="1"/>
  <c r="G149" i="37"/>
  <c r="I149" i="37" s="1"/>
  <c r="G148" i="37"/>
  <c r="I148" i="37" s="1"/>
  <c r="G147" i="37"/>
  <c r="G146" i="37"/>
  <c r="I146" i="37" s="1"/>
  <c r="G145" i="37"/>
  <c r="I145" i="37" s="1"/>
  <c r="G144" i="37"/>
  <c r="I144" i="37" s="1"/>
  <c r="G143" i="37"/>
  <c r="G142" i="37"/>
  <c r="I142" i="37" s="1"/>
  <c r="G141" i="37"/>
  <c r="I141" i="37" s="1"/>
  <c r="G140" i="37"/>
  <c r="I140" i="37" s="1"/>
  <c r="G139" i="37"/>
  <c r="G138" i="37"/>
  <c r="I138" i="37" s="1"/>
  <c r="G137" i="37"/>
  <c r="I137" i="37" s="1"/>
  <c r="G136" i="37"/>
  <c r="I136" i="37" s="1"/>
  <c r="G135" i="37"/>
  <c r="G134" i="37"/>
  <c r="I134" i="37" s="1"/>
  <c r="G133" i="37"/>
  <c r="I133" i="37" s="1"/>
  <c r="G132" i="37"/>
  <c r="I132" i="37" s="1"/>
  <c r="G131" i="37"/>
  <c r="G130" i="37"/>
  <c r="I130" i="37" s="1"/>
  <c r="G129" i="37"/>
  <c r="I129" i="37" s="1"/>
  <c r="G128" i="37"/>
  <c r="I128" i="37" s="1"/>
  <c r="G127" i="37"/>
  <c r="G126" i="37"/>
  <c r="I126" i="37" s="1"/>
  <c r="G125" i="37"/>
  <c r="I125" i="37" s="1"/>
  <c r="G124" i="37"/>
  <c r="I124" i="37" s="1"/>
  <c r="G123" i="37"/>
  <c r="G122" i="37"/>
  <c r="I122" i="37" s="1"/>
  <c r="G121" i="37"/>
  <c r="I121" i="37" s="1"/>
  <c r="G120" i="37"/>
  <c r="I120" i="37" s="1"/>
  <c r="G119" i="37"/>
  <c r="G118" i="37"/>
  <c r="I118" i="37" s="1"/>
  <c r="G117" i="37"/>
  <c r="I117" i="37" s="1"/>
  <c r="G116" i="37"/>
  <c r="I116" i="37" s="1"/>
  <c r="G115" i="37"/>
  <c r="G114" i="37"/>
  <c r="I114" i="37" s="1"/>
  <c r="G113" i="37"/>
  <c r="I113" i="37" s="1"/>
  <c r="G112" i="37"/>
  <c r="I112" i="37" s="1"/>
  <c r="G111" i="37"/>
  <c r="G110" i="37"/>
  <c r="I110" i="37" s="1"/>
  <c r="G109" i="37"/>
  <c r="I109" i="37" s="1"/>
  <c r="G108" i="37"/>
  <c r="I108" i="37" s="1"/>
  <c r="G107" i="37"/>
  <c r="G106" i="37"/>
  <c r="I106" i="37" s="1"/>
  <c r="G105" i="37"/>
  <c r="I105" i="37" s="1"/>
  <c r="G104" i="37"/>
  <c r="I104" i="37" s="1"/>
  <c r="G103" i="37"/>
  <c r="G102" i="37"/>
  <c r="I102" i="37" s="1"/>
  <c r="G101" i="37"/>
  <c r="I101" i="37" s="1"/>
  <c r="G100" i="37"/>
  <c r="I100" i="37" s="1"/>
  <c r="G99" i="37"/>
  <c r="G98" i="37"/>
  <c r="I98" i="37" s="1"/>
  <c r="G97" i="37"/>
  <c r="I97" i="37" s="1"/>
  <c r="G96" i="37"/>
  <c r="I96" i="37" s="1"/>
  <c r="G95" i="37"/>
  <c r="G94" i="37"/>
  <c r="I94" i="37" s="1"/>
  <c r="G93" i="37"/>
  <c r="I93" i="37" s="1"/>
  <c r="G92" i="37"/>
  <c r="I92" i="37" s="1"/>
  <c r="G91" i="37"/>
  <c r="G90" i="37"/>
  <c r="I90" i="37" s="1"/>
  <c r="G89" i="37"/>
  <c r="I89" i="37" s="1"/>
  <c r="G88" i="37"/>
  <c r="I88" i="37" s="1"/>
  <c r="G87" i="37"/>
  <c r="I87" i="37" s="1"/>
  <c r="G86" i="37"/>
  <c r="I86" i="37" s="1"/>
  <c r="G85" i="37"/>
  <c r="I85" i="37" s="1"/>
  <c r="G84" i="37"/>
  <c r="I84" i="37" s="1"/>
  <c r="G83" i="37"/>
  <c r="I83" i="37" s="1"/>
  <c r="G82" i="37"/>
  <c r="I82" i="37" s="1"/>
  <c r="G81" i="37"/>
  <c r="I81" i="37" s="1"/>
  <c r="G80" i="37"/>
  <c r="I80" i="37" s="1"/>
  <c r="G79" i="37"/>
  <c r="I79" i="37" s="1"/>
  <c r="G78" i="37"/>
  <c r="I78" i="37" s="1"/>
  <c r="G77" i="37"/>
  <c r="I77" i="37" s="1"/>
  <c r="G76" i="37"/>
  <c r="I76" i="37" s="1"/>
  <c r="G75" i="37"/>
  <c r="I75" i="37" s="1"/>
  <c r="G74" i="37"/>
  <c r="I74" i="37" s="1"/>
  <c r="G73" i="37"/>
  <c r="I73" i="37" s="1"/>
  <c r="G72" i="37"/>
  <c r="I72" i="37" s="1"/>
  <c r="G71" i="37"/>
  <c r="I71" i="37" s="1"/>
  <c r="G70" i="37"/>
  <c r="I70" i="37" s="1"/>
  <c r="G69" i="37"/>
  <c r="I69" i="37" s="1"/>
  <c r="G68" i="37"/>
  <c r="I68" i="37" s="1"/>
  <c r="G67" i="37"/>
  <c r="I67" i="37" s="1"/>
  <c r="G66" i="37"/>
  <c r="I66" i="37" s="1"/>
  <c r="G65" i="37"/>
  <c r="I65" i="37" s="1"/>
  <c r="G64" i="37"/>
  <c r="I64" i="37" s="1"/>
  <c r="G63" i="37"/>
  <c r="I63" i="37" s="1"/>
  <c r="G62" i="37"/>
  <c r="I62" i="37" s="1"/>
  <c r="G61" i="37"/>
  <c r="I61" i="37" s="1"/>
  <c r="G60" i="37"/>
  <c r="I60" i="37" s="1"/>
  <c r="G59" i="37"/>
  <c r="I59" i="37" s="1"/>
  <c r="G58" i="37"/>
  <c r="I58" i="37" s="1"/>
  <c r="G57" i="37"/>
  <c r="I57" i="37" s="1"/>
  <c r="G56" i="37"/>
  <c r="I56" i="37" s="1"/>
  <c r="G55" i="37"/>
  <c r="I55" i="37" s="1"/>
  <c r="G54" i="37"/>
  <c r="I54" i="37" s="1"/>
  <c r="G53" i="37"/>
  <c r="I53" i="37" s="1"/>
  <c r="G52" i="37"/>
  <c r="I52" i="37" s="1"/>
  <c r="G51" i="37"/>
  <c r="I51" i="37" s="1"/>
  <c r="G50" i="37"/>
  <c r="I50" i="37" s="1"/>
  <c r="G49" i="37"/>
  <c r="I49" i="37" s="1"/>
  <c r="G48" i="37"/>
  <c r="I48" i="37" s="1"/>
  <c r="G47" i="37"/>
  <c r="I47" i="37" s="1"/>
  <c r="G46" i="37"/>
  <c r="I46" i="37" s="1"/>
  <c r="G45" i="37"/>
  <c r="I45" i="37" s="1"/>
  <c r="G44" i="37"/>
  <c r="I44" i="37" s="1"/>
  <c r="G43" i="37"/>
  <c r="I43" i="37" s="1"/>
  <c r="G42" i="37"/>
  <c r="I42" i="37" s="1"/>
  <c r="G41" i="37"/>
  <c r="I41" i="37" s="1"/>
  <c r="G40" i="37"/>
  <c r="I40" i="37" s="1"/>
  <c r="G39" i="37"/>
  <c r="I39" i="37" s="1"/>
  <c r="G38" i="37"/>
  <c r="I38" i="37" s="1"/>
  <c r="G37" i="37"/>
  <c r="I37" i="37" s="1"/>
  <c r="G36" i="37"/>
  <c r="I36" i="37" s="1"/>
  <c r="G35" i="37"/>
  <c r="I35" i="37" s="1"/>
  <c r="G34" i="37"/>
  <c r="I34" i="37" s="1"/>
  <c r="G33" i="37"/>
  <c r="I33" i="37" s="1"/>
  <c r="G32" i="37"/>
  <c r="I32" i="37" s="1"/>
  <c r="G31" i="37"/>
  <c r="I31" i="37" s="1"/>
  <c r="G30" i="37"/>
  <c r="I30" i="37" s="1"/>
  <c r="G29" i="37"/>
  <c r="I29" i="37" s="1"/>
  <c r="G28" i="37"/>
  <c r="I28" i="37" s="1"/>
  <c r="G27" i="37"/>
  <c r="I27" i="37" s="1"/>
  <c r="G26" i="37"/>
  <c r="I26" i="37" s="1"/>
  <c r="G25" i="37"/>
  <c r="I25" i="37" s="1"/>
  <c r="G24" i="37"/>
  <c r="I24" i="37" s="1"/>
  <c r="G23" i="37"/>
  <c r="I23" i="37" s="1"/>
  <c r="G22" i="37"/>
  <c r="I22" i="37" s="1"/>
  <c r="G21" i="37"/>
  <c r="I21" i="37" s="1"/>
  <c r="G20" i="37"/>
  <c r="I20" i="37" s="1"/>
  <c r="G19" i="37"/>
  <c r="I19" i="37" s="1"/>
  <c r="G18" i="37"/>
  <c r="I18" i="37" s="1"/>
  <c r="G17" i="37"/>
  <c r="I17" i="37" s="1"/>
  <c r="G16" i="37"/>
  <c r="G15" i="37"/>
  <c r="I15" i="37" s="1"/>
  <c r="G14" i="37"/>
  <c r="H243" i="37" l="1"/>
  <c r="O13" i="37"/>
  <c r="G243" i="37"/>
  <c r="G7" i="37" s="1"/>
  <c r="I16" i="37"/>
  <c r="I91" i="37"/>
  <c r="I95" i="37"/>
  <c r="G267" i="37"/>
  <c r="G10" i="37" s="1"/>
  <c r="G11" i="37" s="1"/>
  <c r="I99" i="37"/>
  <c r="I103" i="37"/>
  <c r="I107" i="37"/>
  <c r="I111" i="37"/>
  <c r="I115" i="37"/>
  <c r="I119" i="37"/>
  <c r="I123" i="37"/>
  <c r="I127" i="37"/>
  <c r="I131" i="37"/>
  <c r="I135" i="37"/>
  <c r="I139" i="37"/>
  <c r="I143" i="37"/>
  <c r="I147" i="37"/>
  <c r="I151" i="37"/>
  <c r="I155" i="37"/>
  <c r="I159" i="37"/>
  <c r="I163" i="37"/>
  <c r="I167" i="37"/>
  <c r="I171" i="37"/>
  <c r="I175" i="37"/>
  <c r="I179" i="37"/>
  <c r="I183" i="37"/>
  <c r="I187" i="37"/>
  <c r="I191" i="37"/>
  <c r="I195" i="37"/>
  <c r="I199" i="37"/>
  <c r="I203" i="37"/>
  <c r="I207" i="37"/>
  <c r="I211" i="37"/>
  <c r="I215" i="37"/>
  <c r="I219" i="37"/>
  <c r="I223" i="37"/>
  <c r="I227" i="37"/>
  <c r="I231" i="37"/>
  <c r="I235" i="37"/>
  <c r="I239" i="37"/>
  <c r="H257" i="37" l="1"/>
  <c r="I257" i="37" s="1"/>
  <c r="H260" i="37"/>
  <c r="I260" i="37" s="1"/>
  <c r="H256" i="37"/>
  <c r="I256" i="37" s="1"/>
  <c r="H252" i="37"/>
  <c r="I252" i="37" s="1"/>
  <c r="H248" i="37"/>
  <c r="I248" i="37" s="1"/>
  <c r="H259" i="37"/>
  <c r="I259" i="37" s="1"/>
  <c r="H251" i="37"/>
  <c r="I251" i="37" s="1"/>
  <c r="H247" i="37"/>
  <c r="I247" i="37" s="1"/>
  <c r="H254" i="37"/>
  <c r="I254" i="37" s="1"/>
  <c r="H250" i="37"/>
  <c r="I250" i="37" s="1"/>
  <c r="H246" i="37"/>
  <c r="H253" i="37"/>
  <c r="I253" i="37" s="1"/>
  <c r="H249" i="37"/>
  <c r="I249" i="37" s="1"/>
  <c r="H255" i="37"/>
  <c r="I255" i="37" s="1"/>
  <c r="H258" i="37"/>
  <c r="I258" i="37" s="1"/>
  <c r="G269" i="37"/>
  <c r="H267" i="37" l="1"/>
  <c r="H269" i="37" s="1"/>
  <c r="I246" i="37"/>
  <c r="I267" i="37" s="1"/>
  <c r="I14" i="37"/>
  <c r="P13" i="37" s="1"/>
  <c r="O14" i="37" l="1"/>
  <c r="G235" i="35" l="1"/>
  <c r="F235" i="35" l="1"/>
  <c r="H292" i="31" l="1"/>
  <c r="G292" i="31"/>
  <c r="F292" i="31"/>
  <c r="E292" i="31"/>
  <c r="C292" i="31"/>
</calcChain>
</file>

<file path=xl/comments1.xml><?xml version="1.0" encoding="utf-8"?>
<comments xmlns="http://schemas.openxmlformats.org/spreadsheetml/2006/main">
  <authors>
    <author>Автор</author>
  </authors>
  <commentList>
    <comment ref="F1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20.04.19   </t>
        </r>
        <r>
          <rPr>
            <b/>
            <sz val="9"/>
            <color indexed="81"/>
            <rFont val="Tahoma"/>
            <family val="2"/>
            <charset val="204"/>
          </rPr>
          <t>3,2</t>
        </r>
      </text>
    </comment>
    <comment ref="F1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20.04.19  </t>
        </r>
        <r>
          <rPr>
            <b/>
            <u/>
            <sz val="9"/>
            <color indexed="81"/>
            <rFont val="Tahoma"/>
            <family val="2"/>
            <charset val="204"/>
          </rPr>
          <t>1,9</t>
        </r>
      </text>
    </comment>
  </commentList>
</comments>
</file>

<file path=xl/comments10.xml><?xml version="1.0" encoding="utf-8"?>
<comments xmlns="http://schemas.openxmlformats.org/spreadsheetml/2006/main">
  <authors>
    <author>Автор</author>
  </authors>
  <commentList>
    <comment ref="F1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26.11.20 </t>
        </r>
        <r>
          <rPr>
            <b/>
            <sz val="9"/>
            <color indexed="81"/>
            <rFont val="Tahoma"/>
            <family val="2"/>
            <charset val="204"/>
          </rPr>
          <t>4,7 !</t>
        </r>
      </text>
    </comment>
  </commentList>
</comments>
</file>

<file path=xl/comments11.xml><?xml version="1.0" encoding="utf-8"?>
<comments xmlns="http://schemas.openxmlformats.org/spreadsheetml/2006/main">
  <authors>
    <author>Автор</author>
  </authors>
  <commentList>
    <comment ref="F1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24.12.20 </t>
        </r>
        <r>
          <rPr>
            <b/>
            <sz val="9"/>
            <color indexed="81"/>
            <rFont val="Tahoma"/>
            <family val="2"/>
            <charset val="204"/>
          </rPr>
          <t>4,7 !</t>
        </r>
      </text>
    </comment>
  </commentList>
</comments>
</file>

<file path=xl/comments12.xml><?xml version="1.0" encoding="utf-8"?>
<comments xmlns="http://schemas.openxmlformats.org/spreadsheetml/2006/main">
  <authors>
    <author>Автор</author>
  </authors>
  <commentList>
    <comment ref="F1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23.02.21 </t>
        </r>
        <r>
          <rPr>
            <b/>
            <sz val="9"/>
            <color indexed="81"/>
            <rFont val="Tahoma"/>
            <family val="2"/>
            <charset val="204"/>
          </rPr>
          <t>4,7 !</t>
        </r>
      </text>
    </comment>
    <comment ref="G147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минус ЯНВАРЬ</t>
        </r>
      </text>
    </comment>
    <comment ref="G14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минус ЯНВАРЬ</t>
        </r>
      </text>
    </comment>
    <comment ref="G15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минус ЯНВАРЬ</t>
        </r>
      </text>
    </comment>
  </commentList>
</comments>
</file>

<file path=xl/comments13.xml><?xml version="1.0" encoding="utf-8"?>
<comments xmlns="http://schemas.openxmlformats.org/spreadsheetml/2006/main">
  <authors>
    <author>Автор</author>
  </authors>
  <commentList>
    <comment ref="F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24.03.21 </t>
        </r>
        <r>
          <rPr>
            <b/>
            <sz val="9"/>
            <color indexed="81"/>
            <rFont val="Tahoma"/>
            <family val="2"/>
            <charset val="204"/>
          </rPr>
          <t>13,1</t>
        </r>
      </text>
    </comment>
    <comment ref="G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корректировка всвязи с неправильно снятыми показаниями!!!</t>
        </r>
      </text>
    </comment>
    <comment ref="F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23.03.21 </t>
        </r>
        <r>
          <rPr>
            <b/>
            <sz val="9"/>
            <color indexed="81"/>
            <rFont val="Tahoma"/>
            <family val="2"/>
            <charset val="204"/>
          </rPr>
          <t>12,9</t>
        </r>
      </text>
    </comment>
    <comment ref="G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корректировка в связи с неправильно снятыми показаниями!!!!</t>
        </r>
      </text>
    </comment>
    <comment ref="F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24.03.21 снято </t>
        </r>
        <r>
          <rPr>
            <b/>
            <sz val="9"/>
            <color indexed="81"/>
            <rFont val="Tahoma"/>
            <family val="2"/>
            <charset val="204"/>
          </rPr>
          <t>6,6</t>
        </r>
      </text>
    </comment>
    <comment ref="H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уменьшила на 0,1 Гкал</t>
        </r>
      </text>
    </comment>
    <comment ref="G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перерасчет по распоряж.директора</t>
        </r>
      </text>
    </comment>
  </commentList>
</comments>
</file>

<file path=xl/comments14.xml><?xml version="1.0" encoding="utf-8"?>
<comments xmlns="http://schemas.openxmlformats.org/spreadsheetml/2006/main">
  <authors>
    <author>Автор</author>
  </authors>
  <commentList>
    <comment ref="G32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расчитано по ср.показаниям за 5 мес.</t>
        </r>
      </text>
    </comment>
    <comment ref="G33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расчитано по ср.показаниям за 5 мес.</t>
        </r>
      </text>
    </comment>
    <comment ref="G3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расчитано по ср.показаниям за 5 мес.</t>
        </r>
      </text>
    </comment>
    <comment ref="E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в прош.м-це сняли </t>
        </r>
        <r>
          <rPr>
            <b/>
            <sz val="9"/>
            <color indexed="81"/>
            <rFont val="Tahoma"/>
            <family val="2"/>
            <charset val="204"/>
          </rPr>
          <t>13,1!!!???</t>
        </r>
      </text>
    </comment>
    <comment ref="F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24.03.21 </t>
        </r>
        <r>
          <rPr>
            <b/>
            <sz val="9"/>
            <color indexed="81"/>
            <rFont val="Tahoma"/>
            <family val="2"/>
            <charset val="204"/>
          </rPr>
          <t>13,1</t>
        </r>
      </text>
    </comment>
    <comment ref="G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неправильно снятыЕ показания в прошлом м-це!!!</t>
        </r>
      </text>
    </comment>
    <comment ref="F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23.03.21 </t>
        </r>
        <r>
          <rPr>
            <b/>
            <sz val="9"/>
            <color indexed="81"/>
            <rFont val="Tahoma"/>
            <family val="2"/>
            <charset val="204"/>
          </rPr>
          <t>12,9
в марте снято 20,4???</t>
        </r>
      </text>
    </comment>
    <comment ref="G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корректировка в связи с неправильно снятыми показаниями!!!!</t>
        </r>
      </text>
    </comment>
    <comment ref="F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24.03.21 снято </t>
        </r>
        <r>
          <rPr>
            <b/>
            <sz val="9"/>
            <color indexed="81"/>
            <rFont val="Tahoma"/>
            <family val="2"/>
            <charset val="204"/>
          </rPr>
          <t>6,6</t>
        </r>
      </text>
    </comment>
    <comment ref="G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перерасчет по распоряж.директора</t>
        </r>
      </text>
    </comment>
    <comment ref="G147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уменьшено на начисление марта!</t>
        </r>
      </text>
    </comment>
    <comment ref="G14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уменьшено на начисление марта!</t>
        </r>
      </text>
    </comment>
    <comment ref="G15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уменьшено на начисление марта!</t>
        </r>
      </text>
    </comment>
    <comment ref="G173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начислено по среднему</t>
        </r>
      </text>
    </comment>
    <comment ref="G21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уменьшено на начисления дек20 - февр21!</t>
        </r>
      </text>
    </comment>
    <comment ref="G211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уменьшено на начисления дек20 - февр21!</t>
        </r>
      </text>
    </comment>
  </commentList>
</comments>
</file>

<file path=xl/comments15.xml><?xml version="1.0" encoding="utf-8"?>
<comments xmlns="http://schemas.openxmlformats.org/spreadsheetml/2006/main">
  <authors>
    <author>Автор</author>
  </authors>
  <commentList>
    <comment ref="G140" authorId="0">
      <text>
        <r>
          <rPr>
            <b/>
            <sz val="9"/>
            <color indexed="81"/>
            <rFont val="Tahoma"/>
            <charset val="1"/>
          </rPr>
          <t>Автор:
в марте снято 14,1
в апреле-не снято!
Похоже,перепутаны счетчики с кв.126</t>
        </r>
      </text>
    </comment>
  </commentList>
</comments>
</file>

<file path=xl/comments16.xml><?xml version="1.0" encoding="utf-8"?>
<comments xmlns="http://schemas.openxmlformats.org/spreadsheetml/2006/main">
  <authors>
    <author>Автор</author>
  </authors>
  <commentList>
    <comment ref="H32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минус начисленное в апреле и ошибка в октябре (0,7+0,7); в дек уменьш на 0,6</t>
        </r>
      </text>
    </comment>
    <comment ref="H33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минус начисленное в апреле и ошибка в октябре (0,4+0,4); в дек уменьш на 0,5</t>
        </r>
      </text>
    </comment>
    <comment ref="H3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минус начисленное в апреле и ошибка в октябре (0,68+0,68); в дек уменьш на 0,66</t>
        </r>
      </text>
    </comment>
    <comment ref="H1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0,2</t>
        </r>
      </text>
    </comment>
    <comment ref="H1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в связи с перерасчетом 0,2924 Гквал</t>
        </r>
      </text>
    </comment>
  </commentList>
</comments>
</file>

<file path=xl/comments17.xml><?xml version="1.0" encoding="utf-8"?>
<comments xmlns="http://schemas.openxmlformats.org/spreadsheetml/2006/main">
  <authors>
    <author>Автор</author>
  </authors>
  <commentList>
    <comment ref="H3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минус начисленное в апреле и ошибка в октябре (0,7+0,7); в дек уменьш на 0,6</t>
        </r>
      </text>
    </comment>
    <comment ref="H31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минус начисленное в апреле и ошибка в октябре (0,4+0,4); в дек уменьш на 0,5</t>
        </r>
      </text>
    </comment>
    <comment ref="H32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минус начисленное в апреле и ошибка в октябре (0,68+0,68); в дек уменьш на 0,66</t>
        </r>
      </text>
    </comment>
    <comment ref="H1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0,2
в дек минус 0,0894</t>
        </r>
      </text>
    </comment>
    <comment ref="H14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минус начисл за ноябрь</t>
        </r>
      </text>
    </comment>
    <comment ref="H147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минус начисл за ноябрь</t>
        </r>
      </text>
    </comment>
    <comment ref="H14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минус начисл за ноя</t>
        </r>
      </text>
    </comment>
  </commentList>
</comments>
</file>

<file path=xl/comments18.xml><?xml version="1.0" encoding="utf-8"?>
<comments xmlns="http://schemas.openxmlformats.org/spreadsheetml/2006/main">
  <authors>
    <author>Автор</author>
  </authors>
  <commentList>
    <comment ref="H141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уменьш.на ср.показ. января22</t>
        </r>
      </text>
    </comment>
    <comment ref="H143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уменьш.на ср.показ. Взятые в январе22</t>
        </r>
      </text>
    </comment>
    <comment ref="H14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уменьшила на ср.пок. Взятые в январе22</t>
        </r>
      </text>
    </comment>
  </commentList>
</comments>
</file>

<file path=xl/comments19.xml><?xml version="1.0" encoding="utf-8"?>
<comments xmlns="http://schemas.openxmlformats.org/spreadsheetml/2006/main">
  <authors>
    <author>Автор</author>
  </authors>
  <commentList>
    <comment ref="H27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уменьшаем на ср.начисл. За январь и февраль</t>
        </r>
      </text>
    </comment>
    <comment ref="H2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уменьшила на ср.начисл. За январь и февраль</t>
        </r>
      </text>
    </comment>
    <comment ref="H122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уменьшила на ср.начисл. Января и февраля</t>
        </r>
      </text>
    </comment>
    <comment ref="H12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уменьшила на ср.начисл. Января и февраля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F1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26.10.19   </t>
        </r>
        <r>
          <rPr>
            <b/>
            <sz val="9"/>
            <color indexed="81"/>
            <rFont val="Tahoma"/>
            <family val="2"/>
            <charset val="204"/>
          </rPr>
          <t>3,3</t>
        </r>
      </text>
    </comment>
    <comment ref="F1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26.10.19  </t>
        </r>
        <r>
          <rPr>
            <b/>
            <u/>
            <sz val="9"/>
            <color indexed="81"/>
            <rFont val="Tahoma"/>
            <family val="2"/>
            <charset val="204"/>
          </rPr>
          <t>2,4</t>
        </r>
      </text>
    </comment>
  </commentList>
</comments>
</file>

<file path=xl/comments20.xml><?xml version="1.0" encoding="utf-8"?>
<comments xmlns="http://schemas.openxmlformats.org/spreadsheetml/2006/main">
  <authors>
    <author>Автор</author>
  </authors>
  <commentList>
    <comment ref="H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уменьшила на начисленное в февр и марте!</t>
        </r>
      </text>
    </comment>
    <comment ref="H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уменьшила на начисленное в февр и марте!</t>
        </r>
      </text>
    </comment>
    <comment ref="H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уменьшила на начисленное в февр и марте!</t>
        </r>
      </text>
    </comment>
    <comment ref="H1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уменьшила на начисленное в марте!</t>
        </r>
      </text>
    </comment>
    <comment ref="H1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уменьшила на начисленное в  марте!</t>
        </r>
      </text>
    </comment>
    <comment ref="H1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уменьшила на начисленное в марте!</t>
        </r>
      </text>
    </comment>
  </commentList>
</comments>
</file>

<file path=xl/comments21.xml><?xml version="1.0" encoding="utf-8"?>
<comments xmlns="http://schemas.openxmlformats.org/spreadsheetml/2006/main">
  <authors>
    <author>Автор</author>
  </authors>
  <commentList>
    <comment ref="B21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нов.счетчик АВЕКТРА ТСУ-15Д установл. В сентябре22
№ст.сч. 00000276</t>
        </r>
      </text>
    </comment>
    <comment ref="B2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нов.сч.ПУЛЬС СТК устан.в сентябре2022
№ст.сч. 00000199</t>
        </r>
      </text>
    </comment>
    <comment ref="B2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нов.счетчик ПУЛЬС СТК
устан.в сентябре22
№ст.сч. 00000202</t>
        </r>
      </text>
    </comment>
    <comment ref="B4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нов.сч.Пульс СТК устан.в сентябре22
№ст.сч. 00000195</t>
        </r>
      </text>
    </comment>
    <comment ref="B41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новый счетч. АВЕКТРА ТСУ-15Д установлен в сентябре 2022
№ст.сч. 00000194</t>
        </r>
      </text>
    </comment>
    <comment ref="B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нов.сч."Счетприбор" ТСС в июне 2022
</t>
        </r>
        <r>
          <rPr>
            <b/>
            <sz val="9"/>
            <color indexed="81"/>
            <rFont val="Tahoma"/>
            <family val="2"/>
            <charset val="204"/>
          </rPr>
          <t>№ст.сч. 00000499</t>
        </r>
      </text>
    </comment>
    <comment ref="B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 установл. В авг.2022
№ст.сч. 00000503</t>
        </r>
      </text>
    </comment>
    <comment ref="B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 установл. В авг.2022
№ст.сч. 00000547</t>
        </r>
      </text>
    </comment>
    <comment ref="B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Авектра ТСУ-15Д установлен
06.09.2022
№ст.сч. 00000550
</t>
        </r>
      </text>
    </comment>
    <comment ref="B2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установл.нов.счетчик АВЕКТРА ТСУ-15Д 01.09.2022
№ст.сч. 00000232</t>
        </r>
      </text>
    </comment>
  </commentList>
</comments>
</file>

<file path=xl/comments22.xml><?xml version="1.0" encoding="utf-8"?>
<comments xmlns="http://schemas.openxmlformats.org/spreadsheetml/2006/main">
  <authors>
    <author>Автор</author>
  </authors>
  <commentList>
    <comment ref="B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АВЕКТРА ТСУ-15Д установл. В сентябре22
№ст.сч. 00000276</t>
        </r>
      </text>
    </comment>
    <comment ref="B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 устан.в сентябре2022
№ст.сч. 00000199</t>
        </r>
      </text>
    </comment>
    <comment ref="B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
устан.в сентябре22
№ст.сч. 00000202</t>
        </r>
      </text>
    </comment>
    <comment ref="B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 устан.в сентябре22
№ст.сч. 00000195</t>
        </r>
      </text>
    </comment>
    <comment ref="B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счетч. АВЕКТРА ТСУ-15Д установлен в сентябре 2022
№ст.сч. 00000194</t>
        </r>
      </text>
    </comment>
    <comment ref="B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нов.сч."Счетприбор" ТСС в июне 2022
</t>
        </r>
        <r>
          <rPr>
            <b/>
            <sz val="9"/>
            <color indexed="81"/>
            <rFont val="Tahoma"/>
            <family val="2"/>
            <charset val="204"/>
          </rPr>
          <t>№ст.сч. 00000499</t>
        </r>
      </text>
    </comment>
    <comment ref="B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 установл. В авг.2022
№ст.сч. 00000503</t>
        </r>
      </text>
    </comment>
    <comment ref="B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 установл. В авг.2022
№ст.сч. 00000547</t>
        </r>
      </text>
    </comment>
    <comment ref="B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Авектра ТСУ-15Д установлен
06.09.2022
№ст.сч. 00000550
</t>
        </r>
      </text>
    </comment>
    <comment ref="B1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счетч.ПУЛЬС СТК установл.в октябре 2022
№ст.сч. 00000517</t>
        </r>
      </text>
    </comment>
    <comment ref="B2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установл.нов.счетчик АВЕКТРА ТСУ-15Д 01.09.2022
№ст.сч. 00000232</t>
        </r>
      </text>
    </comment>
  </commentList>
</comments>
</file>

<file path=xl/comments23.xml><?xml version="1.0" encoding="utf-8"?>
<comments xmlns="http://schemas.openxmlformats.org/spreadsheetml/2006/main">
  <authors>
    <author>Автор</author>
  </authors>
  <commentList>
    <comment ref="B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АВЕКТРА ТСУ-15Д установл. В сентябре22
№ст.сч. 00000276</t>
        </r>
      </text>
    </comment>
    <comment ref="B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 устан.в сентябре2022
№ст.сч. 00000199</t>
        </r>
      </text>
    </commen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
устан.в сентябре22
№ст.сч. 00000202</t>
        </r>
      </text>
    </comment>
    <comment ref="C3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свид-во получено 10.11.2022</t>
        </r>
      </text>
    </comment>
    <comment ref="B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 устан.в сентябре22
№ст.сч. 00000195</t>
        </r>
      </text>
    </comment>
    <comment ref="G3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работает</t>
        </r>
      </text>
    </comment>
    <comment ref="B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счетч. АВЕКТРА ТСУ-15Д установлен в сентябре 2022
№ст.сч. 00000194</t>
        </r>
      </text>
    </comment>
    <comment ref="G4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работает</t>
        </r>
      </text>
    </comment>
    <comment ref="C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протокол предоставлен 31.10.2022!</t>
        </r>
      </text>
    </comment>
    <comment ref="H63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уменьшила на ср.показ. Начисленные в октябре</t>
        </r>
      </text>
    </comment>
    <comment ref="B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нов.сч."Счетприбор" ТСС в июне 2022
</t>
        </r>
        <r>
          <rPr>
            <b/>
            <sz val="9"/>
            <color indexed="81"/>
            <rFont val="Tahoma"/>
            <family val="2"/>
            <charset val="204"/>
          </rPr>
          <t>№ст.сч. 00000499</t>
        </r>
      </text>
    </comment>
    <comment ref="B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 установл. В авг.2022
№ст.сч. 00000503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 установл. В авг.2022
№ст.сч. 00000547</t>
        </r>
      </text>
    </comment>
    <comment ref="B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Авектра ТСУ-15Д установлен
06.09.2022
№ст.сч. 00000550
</t>
        </r>
      </text>
    </comment>
    <comment ref="B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счетч.ПУЛЬС СТК установл.в октябре 2022
№ст.сч. 00000517</t>
        </r>
      </text>
    </comment>
    <comment ref="B2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установл.нов.счетчик АВЕКТРА ТСУ-15Д 01.09.2022
№ст.сч. 00000232</t>
        </r>
      </text>
    </comment>
    <comment ref="B23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нов.счетч.БЕРИЛЛ  СТЭУ 41 установл в ноябре 2022
№ст.сч. 00000510</t>
        </r>
      </text>
    </comment>
  </commentList>
</comments>
</file>

<file path=xl/comments24.xml><?xml version="1.0" encoding="utf-8"?>
<comments xmlns="http://schemas.openxmlformats.org/spreadsheetml/2006/main">
  <authors>
    <author>Автор</author>
  </authors>
  <commentList>
    <comment ref="B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АВЕКТРА ТСУ-15Д установл. В сентябре22
№ст.сч. 00000276</t>
        </r>
      </text>
    </comment>
    <comment ref="B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 устан.в сентябре2022
№ст.сч. 00000199</t>
        </r>
      </text>
    </commen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
устан.в сентябре22
№ст.сч. 00000202</t>
        </r>
      </text>
    </comment>
    <comment ref="C3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свид-во получено 10.11.2022</t>
        </r>
      </text>
    </comment>
    <comment ref="B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 устан.в сентябре22
№ст.сч. 00000195</t>
        </r>
      </text>
    </comment>
    <comment ref="B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счетч. АВЕКТРА ТСУ-15Д установлен в сентябре 2022
№ст.сч. 00000194</t>
        </r>
      </text>
    </comment>
    <comment ref="C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протокол предоставлен 31.10.2022!</t>
        </r>
      </text>
    </comment>
    <comment ref="B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нов.сч."Счетприбор" ТСС в июне 2022
</t>
        </r>
        <r>
          <rPr>
            <b/>
            <sz val="9"/>
            <color indexed="81"/>
            <rFont val="Tahoma"/>
            <family val="2"/>
            <charset val="204"/>
          </rPr>
          <t>№ст.сч. 00000499</t>
        </r>
      </text>
    </comment>
    <comment ref="B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 установл. В авг.2022
№ст.сч. 00000503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 установл. В авг.2022
№ст.сч. 00000547</t>
        </r>
      </text>
    </comment>
    <comment ref="B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Авектра ТСУ-15Д установлен
06.09.2022
№ст.сч. 00000550
</t>
        </r>
      </text>
    </comment>
    <comment ref="B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счетч.ПУЛЬС СТК установл.в октябре 2022
№ст.сч. 00000517</t>
        </r>
      </text>
    </comment>
    <comment ref="B183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новый счетч.АВЕКТРА устан.30.11.2022
№ст.сч. 00000480</t>
        </r>
      </text>
    </comment>
    <comment ref="B2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установл.нов.счетчик АВЕКТРА ТСУ-15Д 01.09.2022
№ст.сч. 00000232</t>
        </r>
      </text>
    </comment>
    <comment ref="B22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устан.нов.счетчик ТСУ-15Д (АВЕКТРА) 17.12.2022
№ст.сч. 00000513</t>
        </r>
      </text>
    </comment>
    <comment ref="B23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нов.счетч.БЕРИЛЛ  СТЭУ 41 установл в ноябре 2022
№ст.сч. 00000510</t>
        </r>
      </text>
    </comment>
  </commentList>
</comments>
</file>

<file path=xl/comments25.xml><?xml version="1.0" encoding="utf-8"?>
<comments xmlns="http://schemas.openxmlformats.org/spreadsheetml/2006/main">
  <authors>
    <author>Автор</author>
  </authors>
  <commentList>
    <comment ref="B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АВЕКТРА ТСУ-15Д установл. В сентябре22
№ст.сч. 00000276</t>
        </r>
      </text>
    </comment>
    <comment ref="H2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уменьшила на начисленные в декабре22 ср.показ.</t>
        </r>
      </text>
    </comment>
    <comment ref="B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 устан.в сентябре2022
№ст.сч. 00000199</t>
        </r>
      </text>
    </commen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
устан.в сентябре22
№ст.сч. 00000202</t>
        </r>
      </text>
    </comment>
    <comment ref="C3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свид-во получено 10.11.2022</t>
        </r>
      </text>
    </comment>
    <comment ref="B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 устан.в сентябре22
№ст.сч. 00000195</t>
        </r>
      </text>
    </comment>
    <comment ref="B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счетч. АВЕКТРА ТСУ-15Д установлен в сентябре 2022
№ст.сч. 00000194</t>
        </r>
      </text>
    </comment>
    <comment ref="B4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нов.сч. ТСУ-15 установл.в янв.2023
№ст.сч. 00000176</t>
        </r>
      </text>
    </comment>
    <comment ref="C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протокол предоставлен 31.10.2022!</t>
        </r>
      </text>
    </comment>
    <comment ref="B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нов.сч."Счетприбор" ТСС в июне 2022
</t>
        </r>
        <r>
          <rPr>
            <b/>
            <sz val="9"/>
            <color indexed="81"/>
            <rFont val="Tahoma"/>
            <family val="2"/>
            <charset val="204"/>
          </rPr>
          <t>№ст.сч. 00000499</t>
        </r>
      </text>
    </comment>
    <comment ref="B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 установл. В авг.2022
№ст.сч. 00000503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 установл. В авг.2022
№ст.сч. 00000547</t>
        </r>
      </text>
    </comment>
    <comment ref="B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Авектра ТСУ-15Д установлен
06.09.2022
№ст.сч. 00000550
</t>
        </r>
      </text>
    </comment>
    <comment ref="B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счетч.ПУЛЬС СТК установл.в октябре 2022
№ст.сч. 00000517</t>
        </r>
      </text>
    </comment>
    <comment ref="F1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показания на момент поверки</t>
        </r>
      </text>
    </comment>
    <comment ref="B16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устан.нов.счетчик СТК МАРС 27.12.2022
№ст.сч. 00000454</t>
        </r>
      </text>
    </comment>
    <comment ref="B183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новый счетч.АВЕКТРА устан.30.11.2022
№ст.сч. 00000480</t>
        </r>
      </text>
    </comment>
    <comment ref="B2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установл.нов.счетчик АВЕКТРА ТСУ-15Д 01.09.2022
№ст.сч. 00000232</t>
        </r>
      </text>
    </comment>
    <comment ref="H212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уменьшено на ср.начисл.в декабре22</t>
        </r>
      </text>
    </comment>
    <comment ref="B22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устан.нов.счетчик ТСУ-15Д (АВЕКТРА) 17.12.2022
№ст.сч. 00000513</t>
        </r>
      </text>
    </comment>
    <comment ref="B23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нов.счетч.БЕРИЛЛ  СТЭУ 41 установл в ноябре 2022
№ст.сч. 00000510</t>
        </r>
      </text>
    </comment>
  </commentList>
</comments>
</file>

<file path=xl/comments26.xml><?xml version="1.0" encoding="utf-8"?>
<comments xmlns="http://schemas.openxmlformats.org/spreadsheetml/2006/main">
  <authors>
    <author>Автор</author>
  </authors>
  <commentList>
    <comment ref="C1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протокол получен 23.03.2023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АВЕКТРА ТСУ-15Д установл. В сентябре22
№ст.сч. 00000276</t>
        </r>
      </text>
    </comment>
    <comment ref="B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 устан.в сентябре2022
№ст.сч. 00000199</t>
        </r>
      </text>
    </commen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
устан.в сентябре22
№ст.сч. 00000202</t>
        </r>
      </text>
    </comment>
    <comment ref="C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свид-во получено 10.11.2022</t>
        </r>
      </text>
    </comment>
    <comment ref="B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нов.сч.Пульс СТК устан.в сентябре22
№ст.сч. 00000195</t>
        </r>
      </text>
    </comment>
    <comment ref="B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счетч. АВЕКТРА ТСУ-15Д установлен в сентябре 2022
№ст.сч. 00000194</t>
        </r>
      </text>
    </comment>
    <comment ref="B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 ТСУ-15 установл.в янв.2023
№ст.сч. 00000176</t>
        </r>
      </text>
    </comment>
    <comment ref="C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протокол предоставлен 31.10.2022!</t>
        </r>
      </text>
    </comment>
    <comment ref="B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нов.сч."Счетприбор" ТСС в июне 2022
</t>
        </r>
        <r>
          <rPr>
            <b/>
            <sz val="9"/>
            <color indexed="81"/>
            <rFont val="Tahoma"/>
            <family val="2"/>
            <charset val="204"/>
          </rPr>
          <t>№ст.сч. 00000499</t>
        </r>
      </text>
    </comment>
    <comment ref="B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 установл. В авг.2022
№ст.сч. 00000503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нов.счетчик ПУЛЬС СТК установл. В авг.2022
№ст.сч. 00000547</t>
        </r>
      </text>
    </comment>
    <comment ref="B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счетчик Авектра ТСУ-15Д установлен
06.09.2022
№ст.сч. 00000550
</t>
        </r>
      </text>
    </comment>
    <comment ref="C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свидетельство получено 01.03.2023</t>
        </r>
      </text>
    </comment>
    <comment ref="H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Сняла начисление февраля 2023!</t>
        </r>
      </text>
    </comment>
    <comment ref="B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счетч.ПУЛЬС СТК установл.в октябре 2022
№ст.сч. 00000517</t>
        </r>
      </text>
    </comment>
    <comment ref="C1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протокол получен 28.02.2023</t>
        </r>
      </text>
    </comment>
    <comment ref="B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установл.новый счетчик 02.03.2023
№ст.сч. 00000523</t>
        </r>
      </text>
    </comment>
    <comment ref="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дата поверки - от фонаря!</t>
        </r>
      </text>
    </comment>
    <comment ref="C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протокол предоставлен 17.02.2023!</t>
        </r>
      </text>
    </comment>
    <comment ref="B1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устан.нов.счетчик СТК МАРС 27.12.2022
№ст.сч. 00000454</t>
        </r>
      </text>
    </comment>
    <comment ref="B1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новый счетч.АВЕКТРА устан.30.11.2022
№ст.сч. 00000480</t>
        </r>
      </text>
    </comment>
    <comment ref="C19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протокол получен 24.03.2023</t>
        </r>
      </text>
    </comment>
    <comment ref="B2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установл.нов.счетчик АВЕКТРА ТСУ-15Д 01.09.2022
№ст.сч. 00000232</t>
        </r>
      </text>
    </comment>
    <comment ref="B2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устан.нов.счетчик ТСУ-15Д (АВЕКТРА) 17.12.2022
№ст.сч. 00000513</t>
        </r>
      </text>
    </comment>
    <comment ref="B2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нов.счетч.БЕРИЛЛ  СТЭУ 41 установл в ноябре 2022
№ст.сч. 00000510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F2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</t>
        </r>
        <r>
          <rPr>
            <b/>
            <sz val="9"/>
            <color indexed="81"/>
            <rFont val="Tahoma"/>
            <family val="2"/>
            <charset val="204"/>
          </rPr>
          <t>4,0 ?????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F2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счетчик не работает</t>
        </r>
      </text>
    </comment>
    <comment ref="F2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сняли 23.01.20   </t>
        </r>
        <r>
          <rPr>
            <b/>
            <sz val="9"/>
            <color indexed="81"/>
            <rFont val="Tahoma"/>
            <family val="2"/>
            <charset val="204"/>
          </rPr>
          <t>1,3</t>
        </r>
      </text>
    </comment>
    <comment ref="F2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</t>
        </r>
        <r>
          <rPr>
            <b/>
            <sz val="9"/>
            <color indexed="81"/>
            <rFont val="Tahoma"/>
            <family val="2"/>
            <charset val="204"/>
          </rPr>
          <t>4,0 ?????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F2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22.02.20</t>
        </r>
        <r>
          <rPr>
            <b/>
            <sz val="9"/>
            <color indexed="81"/>
            <rFont val="Tahoma"/>
            <family val="2"/>
            <charset val="204"/>
          </rPr>
          <t xml:space="preserve"> 5,3</t>
        </r>
      </text>
    </comment>
    <comment ref="F2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</t>
        </r>
        <r>
          <rPr>
            <b/>
            <sz val="9"/>
            <color indexed="81"/>
            <rFont val="Tahoma"/>
            <family val="2"/>
            <charset val="204"/>
          </rPr>
          <t>4,0 ?????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G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G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среднему</t>
        </r>
      </text>
    </comment>
    <comment ref="F2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22.02.20</t>
        </r>
        <r>
          <rPr>
            <b/>
            <sz val="9"/>
            <color indexed="81"/>
            <rFont val="Tahoma"/>
            <family val="2"/>
            <charset val="204"/>
          </rPr>
          <t xml:space="preserve"> 5,3</t>
        </r>
      </text>
    </comment>
    <comment ref="F2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</t>
        </r>
        <r>
          <rPr>
            <b/>
            <sz val="9"/>
            <color indexed="81"/>
            <rFont val="Tahoma"/>
            <family val="2"/>
            <charset val="204"/>
          </rPr>
          <t>4,0 ?????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F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 марте начислено по среднему
показ.на 24.04.20 </t>
        </r>
        <r>
          <rPr>
            <b/>
            <sz val="9"/>
            <color indexed="81"/>
            <rFont val="Tahoma"/>
            <family val="2"/>
            <charset val="204"/>
          </rPr>
          <t>11,0</t>
        </r>
      </text>
    </comment>
    <comment ref="G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 марте начислено по среднему
показ.на 24.04.20 </t>
        </r>
        <r>
          <rPr>
            <b/>
            <sz val="9"/>
            <color indexed="81"/>
            <rFont val="Tahoma"/>
            <family val="2"/>
            <charset val="204"/>
          </rPr>
          <t>11,0</t>
        </r>
      </text>
    </comment>
    <comment ref="F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 марте начислено по среднему
показ. На 24.04.20 </t>
        </r>
        <r>
          <rPr>
            <b/>
            <sz val="9"/>
            <color indexed="81"/>
            <rFont val="Tahoma"/>
            <family val="2"/>
            <charset val="204"/>
          </rPr>
          <t xml:space="preserve"> 7,9</t>
        </r>
      </text>
    </comment>
    <comment ref="G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 марте начислено по среднему
показ. На 24.04.20  </t>
        </r>
        <r>
          <rPr>
            <b/>
            <sz val="9"/>
            <color indexed="81"/>
            <rFont val="Tahoma"/>
            <family val="2"/>
            <charset val="204"/>
          </rPr>
          <t>7,9</t>
        </r>
      </text>
    </comment>
    <comment ref="F2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22.02.20</t>
        </r>
        <r>
          <rPr>
            <b/>
            <sz val="9"/>
            <color indexed="81"/>
            <rFont val="Tahoma"/>
            <family val="2"/>
            <charset val="204"/>
          </rPr>
          <t xml:space="preserve"> 5,3</t>
        </r>
      </text>
    </comment>
    <comment ref="F2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</t>
        </r>
        <r>
          <rPr>
            <b/>
            <sz val="9"/>
            <color indexed="81"/>
            <rFont val="Tahoma"/>
            <family val="2"/>
            <charset val="204"/>
          </rPr>
          <t>4,0 ?????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F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 марте было начислено по среднему. Показания сняты 18.05.2020  </t>
        </r>
        <r>
          <rPr>
            <b/>
            <sz val="9"/>
            <color indexed="81"/>
            <rFont val="Tahoma"/>
            <family val="2"/>
            <charset val="204"/>
          </rPr>
          <t>8,0</t>
        </r>
      </text>
    </comment>
    <comment ref="G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 марте начислено по среднему
показ. На 24.04.20  </t>
        </r>
        <r>
          <rPr>
            <b/>
            <sz val="9"/>
            <color indexed="81"/>
            <rFont val="Tahoma"/>
            <family val="2"/>
            <charset val="204"/>
          </rPr>
          <t>7,9</t>
        </r>
      </text>
    </comment>
    <comment ref="F1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18.05.2020 повторно уточняли показания. Снято </t>
        </r>
        <r>
          <rPr>
            <b/>
            <sz val="9"/>
            <color indexed="81"/>
            <rFont val="Tahoma"/>
            <family val="2"/>
            <charset val="204"/>
          </rPr>
          <t>11,8</t>
        </r>
      </text>
    </comment>
    <comment ref="F2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22.02.20</t>
        </r>
        <r>
          <rPr>
            <b/>
            <sz val="9"/>
            <color indexed="81"/>
            <rFont val="Tahoma"/>
            <family val="2"/>
            <charset val="204"/>
          </rPr>
          <t xml:space="preserve"> 5,3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F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 марте было начислено по среднему. Показания сняты 18.05.2020  </t>
        </r>
        <r>
          <rPr>
            <b/>
            <sz val="9"/>
            <color indexed="81"/>
            <rFont val="Tahoma"/>
            <family val="2"/>
            <charset val="204"/>
          </rPr>
          <t>8,0</t>
        </r>
      </text>
    </comment>
    <comment ref="G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 марте начислено по среднему
показ. На 24.04.20  </t>
        </r>
        <r>
          <rPr>
            <b/>
            <sz val="9"/>
            <color indexed="81"/>
            <rFont val="Tahoma"/>
            <family val="2"/>
            <charset val="204"/>
          </rPr>
          <t>7,9</t>
        </r>
      </text>
    </comment>
    <comment ref="F1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18.05.2020 повторно уточняли показания. Снято </t>
        </r>
        <r>
          <rPr>
            <b/>
            <sz val="9"/>
            <color indexed="81"/>
            <rFont val="Tahoma"/>
            <family val="2"/>
            <charset val="204"/>
          </rPr>
          <t>11,8</t>
        </r>
      </text>
    </comment>
    <comment ref="F1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26.10.20 </t>
        </r>
        <r>
          <rPr>
            <b/>
            <sz val="9"/>
            <color indexed="81"/>
            <rFont val="Tahoma"/>
            <family val="2"/>
            <charset val="204"/>
          </rPr>
          <t>4,7 !</t>
        </r>
      </text>
    </comment>
    <comment ref="F2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22.02.20</t>
        </r>
        <r>
          <rPr>
            <b/>
            <sz val="9"/>
            <color indexed="81"/>
            <rFont val="Tahoma"/>
            <family val="2"/>
            <charset val="204"/>
          </rPr>
          <t xml:space="preserve"> 5,3</t>
        </r>
      </text>
    </comment>
    <comment ref="F2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снято </t>
        </r>
        <r>
          <rPr>
            <b/>
            <sz val="9"/>
            <color indexed="81"/>
            <rFont val="Tahoma"/>
            <family val="2"/>
            <charset val="204"/>
          </rPr>
          <t>4,2 !!!!!!</t>
        </r>
      </text>
    </comment>
  </commentList>
</comments>
</file>

<file path=xl/sharedStrings.xml><?xml version="1.0" encoding="utf-8"?>
<sst xmlns="http://schemas.openxmlformats.org/spreadsheetml/2006/main" count="23939" uniqueCount="862">
  <si>
    <t>№ кв</t>
  </si>
  <si>
    <t>Номер теплосчетчика                      (М-Сal MC)</t>
  </si>
  <si>
    <t>Общая площадь, м2</t>
  </si>
  <si>
    <t>Итого по квартирам:</t>
  </si>
  <si>
    <t>Номер теплосчетчика</t>
  </si>
  <si>
    <t>Примечание</t>
  </si>
  <si>
    <t>общий</t>
  </si>
  <si>
    <t>в том числе:</t>
  </si>
  <si>
    <t>Отопление МОП, Гкал</t>
  </si>
  <si>
    <t>ООО Управляющая компания "СИРИУС"</t>
  </si>
  <si>
    <t>Общедомовые приборы  учета</t>
  </si>
  <si>
    <t>квартиры</t>
  </si>
  <si>
    <t>Расчет отопления МОП производится в соответствии с Постановлением Правительства РФ от 6 мая 2011 г. № 354 "О предоставлении коммунальных услуг собственникам и пользователям помещений в многоквартирных домах и жилых домов"</t>
  </si>
  <si>
    <t>нп 1</t>
  </si>
  <si>
    <t>нп 2</t>
  </si>
  <si>
    <t>№        неж. пом</t>
  </si>
  <si>
    <t>Разница, Гкал</t>
  </si>
  <si>
    <t>Всего, Гкал</t>
  </si>
  <si>
    <t>нп 8</t>
  </si>
  <si>
    <t>нп 9</t>
  </si>
  <si>
    <t>нп 12</t>
  </si>
  <si>
    <t>нп 13</t>
  </si>
  <si>
    <t>6ZRI8844107708</t>
  </si>
  <si>
    <t>6ZRI8844119461</t>
  </si>
  <si>
    <t>6ZRI8844116502</t>
  </si>
  <si>
    <t>6ZRI8844116084</t>
  </si>
  <si>
    <t>6ZRI8843037735</t>
  </si>
  <si>
    <t>6ZRI8844119431</t>
  </si>
  <si>
    <t>6ZRI8844119457</t>
  </si>
  <si>
    <t>6ZRI8844119463</t>
  </si>
  <si>
    <t>6ZRI8844081571</t>
  </si>
  <si>
    <t>6ZRI8844001237</t>
  </si>
  <si>
    <t>6ZRI8843037698</t>
  </si>
  <si>
    <t>6ZRI8844092065</t>
  </si>
  <si>
    <t>6ZRI8844119039</t>
  </si>
  <si>
    <t>6ZRI8844116344</t>
  </si>
  <si>
    <t>6ZRI8844119416</t>
  </si>
  <si>
    <t>6ZRI8844119124</t>
  </si>
  <si>
    <t>6ZRI8834012350</t>
  </si>
  <si>
    <t>6ZRI8844119415</t>
  </si>
  <si>
    <t>6ZRI8844119422</t>
  </si>
  <si>
    <t>6ZRI8844119425</t>
  </si>
  <si>
    <t>6ZRI8844116439</t>
  </si>
  <si>
    <t>6ZRI8844105024</t>
  </si>
  <si>
    <t>6ZRI8844115921</t>
  </si>
  <si>
    <t>6ZRI8844119435</t>
  </si>
  <si>
    <t>6ZRI8844116381</t>
  </si>
  <si>
    <t>6ZRI8844106313</t>
  </si>
  <si>
    <t>6ZRI8844100897</t>
  </si>
  <si>
    <t>6ZRI8844001286</t>
  </si>
  <si>
    <t>6ZRI8844116365</t>
  </si>
  <si>
    <t>6ZRI8844116384</t>
  </si>
  <si>
    <t>6ZRI8834012331</t>
  </si>
  <si>
    <t>6ZRI8844107566</t>
  </si>
  <si>
    <t>6ZRI8844094915</t>
  </si>
  <si>
    <t>6ZRI8844105869</t>
  </si>
  <si>
    <t>6ZRI8843034160</t>
  </si>
  <si>
    <t>6ZRI8844116380</t>
  </si>
  <si>
    <t>6ZRI8844001314</t>
  </si>
  <si>
    <t>6ZRI8844116354</t>
  </si>
  <si>
    <t>6ZRI8843037667</t>
  </si>
  <si>
    <t>6ZRI8844064658</t>
  </si>
  <si>
    <t>6ZRI8844105923</t>
  </si>
  <si>
    <t>6ZRI8844116327</t>
  </si>
  <si>
    <t>6ZRI8843033657</t>
  </si>
  <si>
    <t>6ZRI8844075168</t>
  </si>
  <si>
    <t>6ZRI8844116350</t>
  </si>
  <si>
    <t>6ZRI8834012258</t>
  </si>
  <si>
    <t>6ZRI8843032780</t>
  </si>
  <si>
    <t>6ZRI8844093471</t>
  </si>
  <si>
    <t>6ZRI8844116166</t>
  </si>
  <si>
    <t>6ZRI8844009821</t>
  </si>
  <si>
    <t>6ZRI8844001366</t>
  </si>
  <si>
    <t>6ZRI8844095259</t>
  </si>
  <si>
    <t>6ZRI8844095058</t>
  </si>
  <si>
    <t>6ZRI8834012269</t>
  </si>
  <si>
    <t>6ZRI8844009915</t>
  </si>
  <si>
    <t>6ZRI8844119557</t>
  </si>
  <si>
    <t>6ZRI8844001367</t>
  </si>
  <si>
    <t>6ZRI8844039411</t>
  </si>
  <si>
    <t>6ZRI8844081615</t>
  </si>
  <si>
    <t>6ZRI8844065243</t>
  </si>
  <si>
    <t>6ZRI8844001300</t>
  </si>
  <si>
    <t>6ZRI8844104786</t>
  </si>
  <si>
    <t>6ZRI8844115955</t>
  </si>
  <si>
    <t>6ZRI8844104470</t>
  </si>
  <si>
    <t>6ZRI8844017968</t>
  </si>
  <si>
    <t>6ZRI8844016583</t>
  </si>
  <si>
    <t>6ZRI8844016536</t>
  </si>
  <si>
    <t>6ZRI8844016543</t>
  </si>
  <si>
    <t>6ZRI8844016524</t>
  </si>
  <si>
    <t>6ZRI8833018111</t>
  </si>
  <si>
    <t>6ZRI8844015696</t>
  </si>
  <si>
    <t>6ZRI8833018107</t>
  </si>
  <si>
    <t>6ZRI8844015105</t>
  </si>
  <si>
    <t>6ZRI8833018017</t>
  </si>
  <si>
    <t>6ZRI8844014949</t>
  </si>
  <si>
    <t>6ZRI8833020528</t>
  </si>
  <si>
    <t>6ZRI8844012192</t>
  </si>
  <si>
    <t>6ZRI8833018095</t>
  </si>
  <si>
    <t>6ZRI8833018018</t>
  </si>
  <si>
    <t>6ZRI8844012466</t>
  </si>
  <si>
    <t>6ZRI8833018015</t>
  </si>
  <si>
    <t>6ZRI8844014610</t>
  </si>
  <si>
    <t>6ZRI8844017987</t>
  </si>
  <si>
    <t>6ZRI8844017991</t>
  </si>
  <si>
    <t>6ZRI8844017980</t>
  </si>
  <si>
    <t>6ZRI8844016541</t>
  </si>
  <si>
    <t>6ZRI8844017616</t>
  </si>
  <si>
    <t>6ZRI8844017607</t>
  </si>
  <si>
    <t>6ZRI8844017961</t>
  </si>
  <si>
    <t>6ZRI8844015605</t>
  </si>
  <si>
    <t>6ZRI8844016578</t>
  </si>
  <si>
    <t>6ZRI8844016556</t>
  </si>
  <si>
    <t>6ZRI8844014727</t>
  </si>
  <si>
    <t>6ZRI8844016587</t>
  </si>
  <si>
    <t>6ZRI8844015608</t>
  </si>
  <si>
    <t>6ZRI8844017989</t>
  </si>
  <si>
    <t>6ZRI8844015587</t>
  </si>
  <si>
    <t>6ZRI8844016533</t>
  </si>
  <si>
    <t>6ZRI8844016577</t>
  </si>
  <si>
    <t>6ZRI8844012485</t>
  </si>
  <si>
    <t>6ZRI8844011742</t>
  </si>
  <si>
    <t>6ZRI8844012156</t>
  </si>
  <si>
    <t>6ZRI8844012159</t>
  </si>
  <si>
    <t>6ZRI8844012509</t>
  </si>
  <si>
    <t>6ZRI8844012108</t>
  </si>
  <si>
    <t>6ZRI8844012510</t>
  </si>
  <si>
    <t>6ZRI8844012249</t>
  </si>
  <si>
    <t>6ZRI8844012289</t>
  </si>
  <si>
    <t>6ZRI8844012115</t>
  </si>
  <si>
    <t>6ZRI8844012334</t>
  </si>
  <si>
    <t>6ZRI8844012284</t>
  </si>
  <si>
    <t>6ZRI8844012306</t>
  </si>
  <si>
    <t>6ZRI8844012521</t>
  </si>
  <si>
    <t>6ZRI8844011815</t>
  </si>
  <si>
    <t>6ZRI8844012291</t>
  </si>
  <si>
    <t>6ZRI8844012178</t>
  </si>
  <si>
    <t>6ZRI8844011874</t>
  </si>
  <si>
    <t>6ZRI8844011749</t>
  </si>
  <si>
    <t>6ZRI8844011844</t>
  </si>
  <si>
    <t>6ZRI8844012180</t>
  </si>
  <si>
    <t>6ZRI8844012142</t>
  </si>
  <si>
    <t>6ZRI8844012137</t>
  </si>
  <si>
    <t>6ZRI8844012404</t>
  </si>
  <si>
    <t>6ZRI8844012104</t>
  </si>
  <si>
    <t>6ZRI8844012133</t>
  </si>
  <si>
    <t>6ZRI8844012155</t>
  </si>
  <si>
    <t>6ZRI8846179248</t>
  </si>
  <si>
    <t>6ZRI8844012287</t>
  </si>
  <si>
    <t>6ZRI8846179217</t>
  </si>
  <si>
    <t>6ZRI8844011786</t>
  </si>
  <si>
    <t>6ZRI8844012401</t>
  </si>
  <si>
    <t>6ZRI8844012543</t>
  </si>
  <si>
    <t>6ZRI8844012246</t>
  </si>
  <si>
    <t>6ZRI8844012101</t>
  </si>
  <si>
    <t>6ZRI8844012233</t>
  </si>
  <si>
    <t>6ZRI8844012301</t>
  </si>
  <si>
    <t>6ZRI8844012182</t>
  </si>
  <si>
    <t>6ZRI8844012373</t>
  </si>
  <si>
    <t>6ZRI8844012555</t>
  </si>
  <si>
    <t>6ZRI8844012215</t>
  </si>
  <si>
    <t>6ZRI8844011940</t>
  </si>
  <si>
    <t>6ZRI8844011790</t>
  </si>
  <si>
    <t>6ZRI8846179216</t>
  </si>
  <si>
    <t>6ZRI8844011832</t>
  </si>
  <si>
    <t>6ZRI8844012168</t>
  </si>
  <si>
    <t>6ZRI8844012216</t>
  </si>
  <si>
    <t>6ZRI8844012169</t>
  </si>
  <si>
    <t>6ZRI8844011964</t>
  </si>
  <si>
    <t>6ZRI8844012157</t>
  </si>
  <si>
    <t>6ZRI8844012188</t>
  </si>
  <si>
    <t>6ZRI8844011781</t>
  </si>
  <si>
    <t>6ZRI8844012282</t>
  </si>
  <si>
    <t>6ZRI8844011830</t>
  </si>
  <si>
    <t>6ZRI8844011965</t>
  </si>
  <si>
    <t>6ZRI8844011902</t>
  </si>
  <si>
    <t>6ZRI8844011774</t>
  </si>
  <si>
    <t>6ZRI8844015650</t>
  </si>
  <si>
    <t>6ZRI8844012285</t>
  </si>
  <si>
    <t>6ZRI8844015101</t>
  </si>
  <si>
    <t>6ZRI8833018106</t>
  </si>
  <si>
    <t>6ZRI8844012512</t>
  </si>
  <si>
    <t>6ZRI8844012482</t>
  </si>
  <si>
    <t>6ZRI8844015689</t>
  </si>
  <si>
    <t>6ZRI8844015106</t>
  </si>
  <si>
    <t>6ZRI8844015690</t>
  </si>
  <si>
    <t>6ZRI8844015639</t>
  </si>
  <si>
    <t>6ZRI8844015695</t>
  </si>
  <si>
    <t>6ZRI8844016695</t>
  </si>
  <si>
    <t>6ZRI8844016535</t>
  </si>
  <si>
    <t>6ZRI8844015104</t>
  </si>
  <si>
    <t>6ZRI8844015660</t>
  </si>
  <si>
    <t>6ZRI8846179201</t>
  </si>
  <si>
    <t>6ZRI8846179247</t>
  </si>
  <si>
    <t>6ZRI8846179181</t>
  </si>
  <si>
    <t>6ZRI8846179236</t>
  </si>
  <si>
    <t>6ZRI8846179225</t>
  </si>
  <si>
    <t>6ZRI8846179194</t>
  </si>
  <si>
    <t>6ZRI8846179232</t>
  </si>
  <si>
    <t>6ZRI8846179231</t>
  </si>
  <si>
    <t>6ZRI8846179204</t>
  </si>
  <si>
    <t>6ZRI8846179197</t>
  </si>
  <si>
    <t>6ZRI8846179203</t>
  </si>
  <si>
    <t>6ZRI8846179108</t>
  </si>
  <si>
    <t>6ZRI8846179211</t>
  </si>
  <si>
    <t>6ZRI8846179246</t>
  </si>
  <si>
    <t>6ZRI8846179256</t>
  </si>
  <si>
    <t>6ZRI8846179207</t>
  </si>
  <si>
    <t>6ZRI8846179195</t>
  </si>
  <si>
    <t>6ZRI8846179208</t>
  </si>
  <si>
    <t>6ZRI8846179196</t>
  </si>
  <si>
    <t>6ZRI8846179250</t>
  </si>
  <si>
    <t>6ZRI8846179185</t>
  </si>
  <si>
    <t>6ZRI8844061677</t>
  </si>
  <si>
    <t>6ZRI8844061729</t>
  </si>
  <si>
    <t>6ZRI8844057855</t>
  </si>
  <si>
    <t>6ZRI8844055149</t>
  </si>
  <si>
    <t>6ZRI8844055333</t>
  </si>
  <si>
    <t>6ZRI8844039747</t>
  </si>
  <si>
    <t>6ZRI8844054488</t>
  </si>
  <si>
    <t>6ZRI8844055113</t>
  </si>
  <si>
    <t>6ZRI8844055341</t>
  </si>
  <si>
    <t>6ZRI8844061625</t>
  </si>
  <si>
    <t>6ZRI8844061698</t>
  </si>
  <si>
    <t>6ZRI8844061628</t>
  </si>
  <si>
    <t>6ZRI8844061701</t>
  </si>
  <si>
    <t>6ZRI8844061616</t>
  </si>
  <si>
    <t>6ZRI8844061700</t>
  </si>
  <si>
    <t>6ZRI8844055426</t>
  </si>
  <si>
    <t>6ZRI8844055272</t>
  </si>
  <si>
    <t>6ZRI8844055416</t>
  </si>
  <si>
    <t>6ZRI8844061675</t>
  </si>
  <si>
    <t>6ZRI8844061680</t>
  </si>
  <si>
    <t>6ZRI8844055129</t>
  </si>
  <si>
    <t>6ZRI8844008145</t>
  </si>
  <si>
    <t>6ZRI8844007848</t>
  </si>
  <si>
    <t>6ZRI8844007939</t>
  </si>
  <si>
    <t>6ZRI8844008361</t>
  </si>
  <si>
    <t>6ZRI8844008303</t>
  </si>
  <si>
    <t>6ZRI8844008351</t>
  </si>
  <si>
    <t>6ZRI8844008450</t>
  </si>
  <si>
    <t>6ZRI8844007800</t>
  </si>
  <si>
    <t>6ZRI8844007776</t>
  </si>
  <si>
    <t>6ZRI8844061612</t>
  </si>
  <si>
    <t>6ZRI8844061573</t>
  </si>
  <si>
    <t>6ZRI8844007983</t>
  </si>
  <si>
    <t>6ZRI8844061638</t>
  </si>
  <si>
    <t>6ZRI8844061724</t>
  </si>
  <si>
    <t>6ZRI8844061773</t>
  </si>
  <si>
    <t>6ZRI8844061642</t>
  </si>
  <si>
    <t>6ZRI8844061552</t>
  </si>
  <si>
    <t>6ZRI8844061777</t>
  </si>
  <si>
    <t>6ZRI8844061682</t>
  </si>
  <si>
    <t>6ZRI8844061718</t>
  </si>
  <si>
    <t>6ZRI8844061647</t>
  </si>
  <si>
    <t>6ZRI8844061644</t>
  </si>
  <si>
    <t>6ZRI8844061668</t>
  </si>
  <si>
    <t>6ZRI8844061761</t>
  </si>
  <si>
    <t>6ZRI8844061717</t>
  </si>
  <si>
    <t>6ZRI8844061617</t>
  </si>
  <si>
    <t>6ZRI8844061575</t>
  </si>
  <si>
    <t>6ZRI8844008400</t>
  </si>
  <si>
    <t>6ZRI8844008754</t>
  </si>
  <si>
    <t>6ZRI8844061570</t>
  </si>
  <si>
    <t>6ZRI8844061672</t>
  </si>
  <si>
    <t>6ZRI8844007978</t>
  </si>
  <si>
    <t>6ZRI8844061597</t>
  </si>
  <si>
    <t>6ZRI8844007819</t>
  </si>
  <si>
    <t>6ZRI8844008319</t>
  </si>
  <si>
    <t>6ZRI8844008767</t>
  </si>
  <si>
    <t>6ZRI8844008260</t>
  </si>
  <si>
    <t>6ZRI8844007435</t>
  </si>
  <si>
    <t>6ZRI8844007256</t>
  </si>
  <si>
    <t>6ZRI8844007128</t>
  </si>
  <si>
    <t>6ZRI8844007166</t>
  </si>
  <si>
    <t>6ZRI8844008362</t>
  </si>
  <si>
    <t>6ZRI8844007140</t>
  </si>
  <si>
    <t>6ZRI8844007226</t>
  </si>
  <si>
    <t>6ZRI8844007388</t>
  </si>
  <si>
    <t>6ZRI8844007338</t>
  </si>
  <si>
    <t>6ZRI8844007264</t>
  </si>
  <si>
    <t>6ZRI8844007164</t>
  </si>
  <si>
    <t>6ZRI8844007108</t>
  </si>
  <si>
    <t>6ZRI8844061775</t>
  </si>
  <si>
    <t>6ZRI8844007203</t>
  </si>
  <si>
    <t>6ZRI8844061598</t>
  </si>
  <si>
    <t>6ZRI8844061445</t>
  </si>
  <si>
    <t>6ZRI8844061759</t>
  </si>
  <si>
    <t>6ZRI8844053196</t>
  </si>
  <si>
    <t>6ZRI8844053185</t>
  </si>
  <si>
    <t>6ZRI8844055356</t>
  </si>
  <si>
    <t>6ZRI8844055363</t>
  </si>
  <si>
    <t>6ZRI8844055241</t>
  </si>
  <si>
    <t>6ZRI8844055340</t>
  </si>
  <si>
    <t>6ZRI8844055182</t>
  </si>
  <si>
    <t>6ZRI8844055440</t>
  </si>
  <si>
    <t>6ZRI8844055473</t>
  </si>
  <si>
    <t>6ZRI8844055055</t>
  </si>
  <si>
    <t>6ZRI8844040519</t>
  </si>
  <si>
    <t>6ZRI8844053190</t>
  </si>
  <si>
    <t>6ZRI8844055315</t>
  </si>
  <si>
    <t>6ZRI8844053687</t>
  </si>
  <si>
    <t>6ZRI8844061751</t>
  </si>
  <si>
    <t>6ZRI8844055472</t>
  </si>
  <si>
    <t>6ZRI8844053208</t>
  </si>
  <si>
    <t>6ZRI8844055470</t>
  </si>
  <si>
    <t>нп 7</t>
  </si>
  <si>
    <t>Единица измерения</t>
  </si>
  <si>
    <t>МВт</t>
  </si>
  <si>
    <t>кВт</t>
  </si>
  <si>
    <t xml:space="preserve">6ZRI8844061601  </t>
  </si>
  <si>
    <t>193-195</t>
  </si>
  <si>
    <t>РРКЦ</t>
  </si>
  <si>
    <t>Теплосети</t>
  </si>
  <si>
    <t>Всего</t>
  </si>
  <si>
    <t>Объем, Гкал      с 26.11.16         по 25.12.16</t>
  </si>
  <si>
    <t xml:space="preserve">Объем, Гкал      с 26.12.16       по 25.01.17 </t>
  </si>
  <si>
    <t xml:space="preserve">Объем, Гкал      с 26.01.17        по 25.02.17 </t>
  </si>
  <si>
    <t xml:space="preserve">Объем, Гкал      с 26.02.17           по 27.03.17 </t>
  </si>
  <si>
    <t>Объем, Гкал                   с 28.03.17 по 25.04.17 гг.</t>
  </si>
  <si>
    <t>Разница, Гкал                   с 26.12.17 по 25.01.18 гг.</t>
  </si>
  <si>
    <t>Разница, Гкал                   с 26.04.17 по 25.10.17 гг.</t>
  </si>
  <si>
    <t>Разница, Гкал                   с 26.11.17 по 25.12.17 гг.</t>
  </si>
  <si>
    <t>Разница, Гкал                   с 26.10.17 по 25.11.17 гг.</t>
  </si>
  <si>
    <t>Показания  на ___.12.18</t>
  </si>
  <si>
    <t>Показания  на ___.01.19</t>
  </si>
  <si>
    <t>Показания индивидуальных теплосчетчиков по ул.Чапаева, 14А</t>
  </si>
  <si>
    <t>Гкал</t>
  </si>
  <si>
    <t>Объем тепла, потребленный по индивидуальным приборам учета в жилом доме по адресу: г. Белгород, ул.Чапаева, дом 14а</t>
  </si>
  <si>
    <t>Тариф на тепло 1832,82 руб./Гкал (население / прочие)</t>
  </si>
  <si>
    <t>Номер теплосчетчика                      ("АВЕКТРА")</t>
  </si>
  <si>
    <t>00000211</t>
  </si>
  <si>
    <t>00000212</t>
  </si>
  <si>
    <t>00000209</t>
  </si>
  <si>
    <t>00000274</t>
  </si>
  <si>
    <t>00000275</t>
  </si>
  <si>
    <t>00000271</t>
  </si>
  <si>
    <t>00000276</t>
  </si>
  <si>
    <t>00000273</t>
  </si>
  <si>
    <t>00000272</t>
  </si>
  <si>
    <t>00000199</t>
  </si>
  <si>
    <t>00000202</t>
  </si>
  <si>
    <t>00000196</t>
  </si>
  <si>
    <t>00000201</t>
  </si>
  <si>
    <t>00000203</t>
  </si>
  <si>
    <t>00000200</t>
  </si>
  <si>
    <t>00000204</t>
  </si>
  <si>
    <t>00000265</t>
  </si>
  <si>
    <t>00000270</t>
  </si>
  <si>
    <t>00000267</t>
  </si>
  <si>
    <t>00000269</t>
  </si>
  <si>
    <t>00000266</t>
  </si>
  <si>
    <t>00000193</t>
  </si>
  <si>
    <t>00000197</t>
  </si>
  <si>
    <t>00000198</t>
  </si>
  <si>
    <t>00000195</t>
  </si>
  <si>
    <t>00000194</t>
  </si>
  <si>
    <t>00000210</t>
  </si>
  <si>
    <t>00000208</t>
  </si>
  <si>
    <t>00000205</t>
  </si>
  <si>
    <t>00000207</t>
  </si>
  <si>
    <t>00000179</t>
  </si>
  <si>
    <t>00000206</t>
  </si>
  <si>
    <t>00000175</t>
  </si>
  <si>
    <t>00000178</t>
  </si>
  <si>
    <t>00000176</t>
  </si>
  <si>
    <t>00000173</t>
  </si>
  <si>
    <t>00000180</t>
  </si>
  <si>
    <t>00000177</t>
  </si>
  <si>
    <t>00000170</t>
  </si>
  <si>
    <t>00000171</t>
  </si>
  <si>
    <t>00000174</t>
  </si>
  <si>
    <t>00000213</t>
  </si>
  <si>
    <t>00000216</t>
  </si>
  <si>
    <t>00000215</t>
  </si>
  <si>
    <t>00000214</t>
  </si>
  <si>
    <t>00000224</t>
  </si>
  <si>
    <t>00000223</t>
  </si>
  <si>
    <t>00000226</t>
  </si>
  <si>
    <t>00000225</t>
  </si>
  <si>
    <t>00000228</t>
  </si>
  <si>
    <t>00000220</t>
  </si>
  <si>
    <t>00000217</t>
  </si>
  <si>
    <t>00000227</t>
  </si>
  <si>
    <t>00000187</t>
  </si>
  <si>
    <t>00000189</t>
  </si>
  <si>
    <t>00000188</t>
  </si>
  <si>
    <t>00000191</t>
  </si>
  <si>
    <t>00000219</t>
  </si>
  <si>
    <t>00000221</t>
  </si>
  <si>
    <t>00000218</t>
  </si>
  <si>
    <t>00000222</t>
  </si>
  <si>
    <t>00000190</t>
  </si>
  <si>
    <t>00000192</t>
  </si>
  <si>
    <t>00000181</t>
  </si>
  <si>
    <t>00000184</t>
  </si>
  <si>
    <t>00000183</t>
  </si>
  <si>
    <t>00000186</t>
  </si>
  <si>
    <t>00000185</t>
  </si>
  <si>
    <t>00000182</t>
  </si>
  <si>
    <t>00000264</t>
  </si>
  <si>
    <t>00000260</t>
  </si>
  <si>
    <t>00000263</t>
  </si>
  <si>
    <t>00000261</t>
  </si>
  <si>
    <t>00000259</t>
  </si>
  <si>
    <t>00000256</t>
  </si>
  <si>
    <t>00000262</t>
  </si>
  <si>
    <t>00000253</t>
  </si>
  <si>
    <t>00000255</t>
  </si>
  <si>
    <t>00000254</t>
  </si>
  <si>
    <t>00000257</t>
  </si>
  <si>
    <t>00000258</t>
  </si>
  <si>
    <t>00000249</t>
  </si>
  <si>
    <t>00000251</t>
  </si>
  <si>
    <t>00000252</t>
  </si>
  <si>
    <t>00000247</t>
  </si>
  <si>
    <t>00000243</t>
  </si>
  <si>
    <t>00000248</t>
  </si>
  <si>
    <t>00000246</t>
  </si>
  <si>
    <t>00000245</t>
  </si>
  <si>
    <t>00000250</t>
  </si>
  <si>
    <t>00000234</t>
  </si>
  <si>
    <t>00000230</t>
  </si>
  <si>
    <t>00000231</t>
  </si>
  <si>
    <t>00000236</t>
  </si>
  <si>
    <t>00000240</t>
  </si>
  <si>
    <t>00000238</t>
  </si>
  <si>
    <t>00000244</t>
  </si>
  <si>
    <t>00000241</t>
  </si>
  <si>
    <t>00000242</t>
  </si>
  <si>
    <t>00000232</t>
  </si>
  <si>
    <t>00000233</t>
  </si>
  <si>
    <t>00000229</t>
  </si>
  <si>
    <t>00000278</t>
  </si>
  <si>
    <t>00000172</t>
  </si>
  <si>
    <t>00000279</t>
  </si>
  <si>
    <t>00000280</t>
  </si>
  <si>
    <t>00000169</t>
  </si>
  <si>
    <t>00000277</t>
  </si>
  <si>
    <t>00000281</t>
  </si>
  <si>
    <t>Консьержка №1</t>
  </si>
  <si>
    <t>Консьержка №3</t>
  </si>
  <si>
    <t>00000284</t>
  </si>
  <si>
    <t>00000282</t>
  </si>
  <si>
    <t>00000283</t>
  </si>
  <si>
    <t>Консьержка №5</t>
  </si>
  <si>
    <t>нп 3</t>
  </si>
  <si>
    <t>нп 4</t>
  </si>
  <si>
    <t>нп 5</t>
  </si>
  <si>
    <t>00000468</t>
  </si>
  <si>
    <t>00000464</t>
  </si>
  <si>
    <t>00000467</t>
  </si>
  <si>
    <t>Консьержка №2</t>
  </si>
  <si>
    <t>00000439</t>
  </si>
  <si>
    <t>00000495</t>
  </si>
  <si>
    <t>00000466</t>
  </si>
  <si>
    <t>00000497</t>
  </si>
  <si>
    <t>00000463</t>
  </si>
  <si>
    <t>00000496</t>
  </si>
  <si>
    <t>00000498</t>
  </si>
  <si>
    <t>00000501</t>
  </si>
  <si>
    <t>00000494</t>
  </si>
  <si>
    <t>00000493</t>
  </si>
  <si>
    <t>00000504</t>
  </si>
  <si>
    <t>00000499</t>
  </si>
  <si>
    <t>00000502</t>
  </si>
  <si>
    <t>00000500</t>
  </si>
  <si>
    <t>00000434</t>
  </si>
  <si>
    <t>00000503</t>
  </si>
  <si>
    <t>00000436</t>
  </si>
  <si>
    <t>00000441</t>
  </si>
  <si>
    <t>00000433</t>
  </si>
  <si>
    <t>00000435</t>
  </si>
  <si>
    <t>00000437</t>
  </si>
  <si>
    <t>00000440</t>
  </si>
  <si>
    <t>00000438</t>
  </si>
  <si>
    <t>00000442</t>
  </si>
  <si>
    <t>00000443</t>
  </si>
  <si>
    <t>00000444</t>
  </si>
  <si>
    <t>00000552</t>
  </si>
  <si>
    <t>00000524</t>
  </si>
  <si>
    <t>00000547</t>
  </si>
  <si>
    <t>00000551</t>
  </si>
  <si>
    <t>00000549</t>
  </si>
  <si>
    <t>00000541</t>
  </si>
  <si>
    <t>00000460</t>
  </si>
  <si>
    <t>00000542</t>
  </si>
  <si>
    <t>00000459</t>
  </si>
  <si>
    <t>00000548</t>
  </si>
  <si>
    <t>00000546</t>
  </si>
  <si>
    <t>00000544</t>
  </si>
  <si>
    <t>00000543</t>
  </si>
  <si>
    <t>00000550</t>
  </si>
  <si>
    <t>00000545</t>
  </si>
  <si>
    <t>00000461</t>
  </si>
  <si>
    <t>00000465</t>
  </si>
  <si>
    <t>00000457</t>
  </si>
  <si>
    <t>00000458</t>
  </si>
  <si>
    <t>00000462</t>
  </si>
  <si>
    <t>00000518</t>
  </si>
  <si>
    <t>00000536</t>
  </si>
  <si>
    <t>00000537</t>
  </si>
  <si>
    <t>00000519</t>
  </si>
  <si>
    <t>00000517</t>
  </si>
  <si>
    <t>00000521</t>
  </si>
  <si>
    <t>00000522</t>
  </si>
  <si>
    <t>00000523</t>
  </si>
  <si>
    <t>00000520</t>
  </si>
  <si>
    <t>00000527</t>
  </si>
  <si>
    <t>00000530</t>
  </si>
  <si>
    <t>00000534</t>
  </si>
  <si>
    <t>00000531</t>
  </si>
  <si>
    <t>00000532</t>
  </si>
  <si>
    <t>00000528</t>
  </si>
  <si>
    <t>00000538</t>
  </si>
  <si>
    <t>00000533</t>
  </si>
  <si>
    <t>00000539</t>
  </si>
  <si>
    <t>00000535</t>
  </si>
  <si>
    <t>00000540</t>
  </si>
  <si>
    <t>00000526</t>
  </si>
  <si>
    <t>00000525</t>
  </si>
  <si>
    <t>нп 10</t>
  </si>
  <si>
    <t>00000557</t>
  </si>
  <si>
    <t>Консьержка №4</t>
  </si>
  <si>
    <t>00000556</t>
  </si>
  <si>
    <t>00000456</t>
  </si>
  <si>
    <t>00000454</t>
  </si>
  <si>
    <t>00000455</t>
  </si>
  <si>
    <t>00000451</t>
  </si>
  <si>
    <t>00000453</t>
  </si>
  <si>
    <t>00000452</t>
  </si>
  <si>
    <t>00000563</t>
  </si>
  <si>
    <t>00000560</t>
  </si>
  <si>
    <t>00000559</t>
  </si>
  <si>
    <t>00000561</t>
  </si>
  <si>
    <t>00000449</t>
  </si>
  <si>
    <t>00000450</t>
  </si>
  <si>
    <t>00000447</t>
  </si>
  <si>
    <t>00000448</t>
  </si>
  <si>
    <t>00000445</t>
  </si>
  <si>
    <t>00000477</t>
  </si>
  <si>
    <t>00000475</t>
  </si>
  <si>
    <t>00000476</t>
  </si>
  <si>
    <t>00000478</t>
  </si>
  <si>
    <t>00000480</t>
  </si>
  <si>
    <t>00000479</t>
  </si>
  <si>
    <t>00000471</t>
  </si>
  <si>
    <t>00000473</t>
  </si>
  <si>
    <t>00000470</t>
  </si>
  <si>
    <t>00000469</t>
  </si>
  <si>
    <t>00000474</t>
  </si>
  <si>
    <t>Консьержка №6</t>
  </si>
  <si>
    <t>00000558</t>
  </si>
  <si>
    <t>нп 14</t>
  </si>
  <si>
    <t>нп 15</t>
  </si>
  <si>
    <t>00000553</t>
  </si>
  <si>
    <t>00000554</t>
  </si>
  <si>
    <t>00000564</t>
  </si>
  <si>
    <t>00000446</t>
  </si>
  <si>
    <t>00000555</t>
  </si>
  <si>
    <t>00000562</t>
  </si>
  <si>
    <t>00000516</t>
  </si>
  <si>
    <t>00000505</t>
  </si>
  <si>
    <t>00000508</t>
  </si>
  <si>
    <t>00000506</t>
  </si>
  <si>
    <t>00000509</t>
  </si>
  <si>
    <t>00000512</t>
  </si>
  <si>
    <t>00000513</t>
  </si>
  <si>
    <t>00000507</t>
  </si>
  <si>
    <t>00000515</t>
  </si>
  <si>
    <t>00000514</t>
  </si>
  <si>
    <t>00000511</t>
  </si>
  <si>
    <t>00000510</t>
  </si>
  <si>
    <t>00000484</t>
  </si>
  <si>
    <t>00000482</t>
  </si>
  <si>
    <t>00000485</t>
  </si>
  <si>
    <t>00000481</t>
  </si>
  <si>
    <t>00000483</t>
  </si>
  <si>
    <t>00000489</t>
  </si>
  <si>
    <t>00000488</t>
  </si>
  <si>
    <t>00000486</t>
  </si>
  <si>
    <t>00000492</t>
  </si>
  <si>
    <t>00000490</t>
  </si>
  <si>
    <t>00000487</t>
  </si>
  <si>
    <t>00000491</t>
  </si>
  <si>
    <t>6 блок/секция</t>
  </si>
  <si>
    <t>4 блок/секция</t>
  </si>
  <si>
    <t>2 блок/секция</t>
  </si>
  <si>
    <t>1 блок/секция</t>
  </si>
  <si>
    <t>3 блок/секция</t>
  </si>
  <si>
    <t>5 блок/секция</t>
  </si>
  <si>
    <t>00000235</t>
  </si>
  <si>
    <t>00000237</t>
  </si>
  <si>
    <t>00000239</t>
  </si>
  <si>
    <t>00000268</t>
  </si>
  <si>
    <t>Показания  на 28.11.18</t>
  </si>
  <si>
    <t>нп 11</t>
  </si>
  <si>
    <t>нп 6</t>
  </si>
  <si>
    <t>Справочно: 1 кВт = 0,00086 Гкал</t>
  </si>
  <si>
    <t>Справочно: 1 МВт = 0,8598 Гкал</t>
  </si>
  <si>
    <t>нежил. 1-15</t>
  </si>
  <si>
    <t>Итого неж.пом.:</t>
  </si>
  <si>
    <t>Общий итог:</t>
  </si>
  <si>
    <t>Инженер</t>
  </si>
  <si>
    <t>Коптелов М.Г.</t>
  </si>
  <si>
    <t>Директор</t>
  </si>
  <si>
    <t>Орлов Г.А.</t>
  </si>
  <si>
    <t xml:space="preserve"> Расчет показателей отопления в жилом доме по адресу: г. Белгород, ул.Чапаева, дом 14а                                            за период  с 28.11.18  по 22.12.18 гг.</t>
  </si>
  <si>
    <t>Разница, Гкал                   с 28.11.18 по  22.12.18 гг.</t>
  </si>
  <si>
    <t>Показания  на 22.12.18</t>
  </si>
  <si>
    <t>Квартиры+МОП</t>
  </si>
  <si>
    <t>МОП(кв)</t>
  </si>
  <si>
    <t>МОП(неж)</t>
  </si>
  <si>
    <t>Неж.+МОПнеж</t>
  </si>
  <si>
    <t>00000472</t>
  </si>
  <si>
    <t>номер счетчика исправлен (473 на 472)</t>
  </si>
  <si>
    <t xml:space="preserve"> Расчет показателей отопления в жилом доме по адресу: г. Белгород, ул.Чапаева, дом 14а                                            за период  с 22.12.18  по 23.01.19 гг.</t>
  </si>
  <si>
    <t>Разница, Гкал                   с 22.12.18 по  23.01.19 гг.</t>
  </si>
  <si>
    <t>Показания  на 23.01.19</t>
  </si>
  <si>
    <t>ПО НОРМАТИВУ</t>
  </si>
  <si>
    <t>по нормативу</t>
  </si>
  <si>
    <t>не работает</t>
  </si>
  <si>
    <t>не начислять</t>
  </si>
  <si>
    <t>квартиры в УК</t>
  </si>
  <si>
    <t>УК</t>
  </si>
  <si>
    <t>Тариф на тепло 1863,89 руб./Гкал (население / прочие)</t>
  </si>
  <si>
    <t>158-поменяли счетчик воды!!!!!!!</t>
  </si>
  <si>
    <t>Показания  на 23.02.19</t>
  </si>
  <si>
    <t xml:space="preserve"> Расчет показателей отопления в жилом доме по адресу: г. Белгород, ул.Чапаева, дом 14а                                            за период  с 23.01.19  по 23.02.19 гг.</t>
  </si>
  <si>
    <t>Разница, Гкал                   с 23.01.19 по  23.02.19 гг.</t>
  </si>
  <si>
    <t>ВКТ-7 сет.№ 001  Зав.№ 00282205 (5-6 секц)</t>
  </si>
  <si>
    <t>ВКТ-7 сет.№ 001  Зав.№ 00282226 (1-4 секц)                                            в том числе:</t>
  </si>
  <si>
    <t>ВКТ-7 сет.№ 001  Зав.№ 00282221</t>
  </si>
  <si>
    <t>127-130</t>
  </si>
  <si>
    <t>прибавила расход по пршлому месяцу</t>
  </si>
  <si>
    <t>исключить в марте!!!!!!</t>
  </si>
  <si>
    <t xml:space="preserve"> Расчет показателей отопления в жилом доме по адресу: г. Белгород, ул.Чапаева, дом 14а                                            за период  с 23.02.19  по 23.03.19 гг.</t>
  </si>
  <si>
    <t>Разница, Гкал                   с 23.02.19 по  23.03.19 гг.</t>
  </si>
  <si>
    <t>Показания  на 23.03.19</t>
  </si>
  <si>
    <t xml:space="preserve"> Расчет показателей отопления в жилом доме по адресу: г. Белгород, ул.Чапаева, дом 14а                                            за период  с 23.03.19  по 19.04.19 гг.</t>
  </si>
  <si>
    <t>Разница, Гкал                   с 23.03.19 по  19.04.19 гг.</t>
  </si>
  <si>
    <t>Показания  на 20.04.19</t>
  </si>
  <si>
    <t>Начислить в УК - КАФЕДРА</t>
  </si>
  <si>
    <t>теплосети!!!!!!</t>
  </si>
  <si>
    <t>ПРОДАНА</t>
  </si>
  <si>
    <t>в ТС</t>
  </si>
  <si>
    <t>ТС</t>
  </si>
  <si>
    <t>кв130 - начислены лишние 0,6 Гкал!!!!!!!!!!</t>
  </si>
  <si>
    <t>н.п. 13  в КВАДРе</t>
  </si>
  <si>
    <t xml:space="preserve"> Расчет показателей отопления в жилом доме по адресу: г. Белгород, ул.Чапаева, дом 14а                                                 за период  с 19.04.19  по 26.10.19 гг.</t>
  </si>
  <si>
    <t>Разница, Гкал                   с 19.04.19 по  26.10.19 гг.</t>
  </si>
  <si>
    <t>Показания  на 26.10.19</t>
  </si>
  <si>
    <t>Тариф на тепло 1901,16 руб./Гкал (население / прочие)</t>
  </si>
  <si>
    <t>Показания  на __.11.19</t>
  </si>
  <si>
    <t>Показания  на __.12.19</t>
  </si>
  <si>
    <t>Показания  на __.01.20</t>
  </si>
  <si>
    <t>Показания  на __.02.20</t>
  </si>
  <si>
    <t>Показания  на __.03.20</t>
  </si>
  <si>
    <t>Показания  на __.04.20</t>
  </si>
  <si>
    <t xml:space="preserve"> Расчет показателей отопления в жилом доме по адресу: г. Белгород, ул.Чапаева, дом 14а                                                 за период  с 26.10.19  по 25.11.19 гг.</t>
  </si>
  <si>
    <t>Разница, Гкал                   с 26.10.19 по  25.11.19 гг.</t>
  </si>
  <si>
    <t>Показания  на 25.11.19</t>
  </si>
  <si>
    <t xml:space="preserve"> Расчет показателей отопления в жилом доме по адресу: г. Белгород, ул.Чапаева, дом 14а                                                 за период  с 26.11.19  по 25.12.19 гг.</t>
  </si>
  <si>
    <t>Разница, Гкал                   с 26.11.19 по  25.12.19 гг.</t>
  </si>
  <si>
    <t>Показания  на 22.12.19</t>
  </si>
  <si>
    <t xml:space="preserve"> Расчет показателей отопления в жилом доме по адресу: г. Белгород, ул.Чапаева, дом 14а                                                 за период  с 26.12.19  по 23.01.20 гг.</t>
  </si>
  <si>
    <t>Разница, Гкал                   с 26.12.19  по 23.01.20 гг.</t>
  </si>
  <si>
    <t>Показания  на 23.01.20</t>
  </si>
  <si>
    <t xml:space="preserve"> Расчет показателей отопления в жилом доме по адресу: г. Белгород, ул.Чапаева, дом 14а                                                 за период  с 24.01.20  по 22.02.20 гг.</t>
  </si>
  <si>
    <t>Разница, Гкал                   с 24.01.20  по 22.02.20 гг.</t>
  </si>
  <si>
    <t>Показания  на 22.02.20</t>
  </si>
  <si>
    <t xml:space="preserve"> Расчет показателей отопления в жилом доме по адресу: г. Белгород, ул.Чапаева, дом 14а                                                 за период  с 23.02.20  по 22.03.20 гг.</t>
  </si>
  <si>
    <t>Разница, Гкал                   с 23.02.20  по 22.03.20 гг.</t>
  </si>
  <si>
    <t>Показания  на 22.03.20</t>
  </si>
  <si>
    <t xml:space="preserve"> Расчет показателей отопления в жилом доме по адресу: г. Белгород, ул.Чапаева, дом 14а                                                 за период  с 23.03.20  по 24.04.20 гг.</t>
  </si>
  <si>
    <t>Разница, Гкал                   с 23.03.20  по 24.04.20 гг.</t>
  </si>
  <si>
    <t>Показания  на 24.04.20</t>
  </si>
  <si>
    <t xml:space="preserve"> Расчет показателей отопления в жилом доме по адресу: г. Белгород, ул.Чапаева, дом 14а                                                 за период  с 25.04.20  по 05.05.20 гг.</t>
  </si>
  <si>
    <t>Разница, Гкал                   с 25.04.20  по 05.05.20 гг.</t>
  </si>
  <si>
    <t>Показания  на 05.05.20</t>
  </si>
  <si>
    <t xml:space="preserve"> Расчет показателей отопления в жилом доме по адресу: г. Белгород, ул.Чапаева, дом 14а                                                 за период  с 28.04.20  по 26.10.20 гг.</t>
  </si>
  <si>
    <t>Разница, Гкал                   с 28.04.20  по 26.10.20 гг.</t>
  </si>
  <si>
    <r>
      <t xml:space="preserve">Тариф на тепло </t>
    </r>
    <r>
      <rPr>
        <b/>
        <sz val="9"/>
        <color theme="1"/>
        <rFont val="Times New Roman"/>
        <family val="1"/>
        <charset val="204"/>
      </rPr>
      <t>1958,20</t>
    </r>
    <r>
      <rPr>
        <sz val="9"/>
        <color theme="1"/>
        <rFont val="Times New Roman"/>
        <family val="1"/>
        <charset val="204"/>
      </rPr>
      <t xml:space="preserve"> руб./Гкал (население / прочие)</t>
    </r>
  </si>
  <si>
    <t>Показания  на 26.10.20</t>
  </si>
  <si>
    <t xml:space="preserve"> Расчет показателей отопления в жилом доме по адресу: г. Белгород, ул.Чапаева, дом 14а                                                 за период  с 26.10.20  по 26.11.20 гг.</t>
  </si>
  <si>
    <t>Разница, Гкал                   с 26.10.20  по 26.11.20 гг.</t>
  </si>
  <si>
    <t>Показания  на 26.11.20</t>
  </si>
  <si>
    <r>
      <t xml:space="preserve">Тариф на тепло </t>
    </r>
    <r>
      <rPr>
        <b/>
        <sz val="9"/>
        <rFont val="Times New Roman"/>
        <family val="1"/>
        <charset val="204"/>
      </rPr>
      <t>1958,20</t>
    </r>
    <r>
      <rPr>
        <sz val="9"/>
        <rFont val="Times New Roman"/>
        <family val="1"/>
        <charset val="204"/>
      </rPr>
      <t xml:space="preserve"> руб./Гкал (население / прочие)</t>
    </r>
  </si>
  <si>
    <t xml:space="preserve"> Расчет показателей отопления в жилом доме по адресу: г. Белгород, ул.Чапаева, дом 14а                                                                              за период  с 26.11.20  по 24.12.20 гг.</t>
  </si>
  <si>
    <t>Разница, Гкал                   с 26.11.20  по 24.12.20 гг.</t>
  </si>
  <si>
    <t>квартиры с счетчиками</t>
  </si>
  <si>
    <t>квартиры с неиспр.счетчиками</t>
  </si>
  <si>
    <t>Справочно:</t>
  </si>
  <si>
    <t>Площадь квартир общая, м2</t>
  </si>
  <si>
    <t>Площадь МОП (общая)</t>
  </si>
  <si>
    <t>Площадь квартир с счетчиками без движения тепла</t>
  </si>
  <si>
    <t>Показания  на 24.12.20</t>
  </si>
  <si>
    <t>Начислено по расчету (п3(7) пост354)</t>
  </si>
  <si>
    <t xml:space="preserve"> Расчет показателей отопления в жилом доме по адресу: г. Белгород, ул.Чапаева, дом 14а                                                                              за период  с 24.12.20  по 25.01.21 гг.</t>
  </si>
  <si>
    <t>Разница, Гкал                   с 24.12.20  по 25.01.21 гг.</t>
  </si>
  <si>
    <t>Показания  на 25.01.21</t>
  </si>
  <si>
    <t>ИПУ</t>
  </si>
  <si>
    <t>кв.м.</t>
  </si>
  <si>
    <t xml:space="preserve"> Расчет показателей отопления в жилом доме по адресу: г. Белгород, ул.Чапаева, дом 14а                                                                              за период  с 25.01.21  по 23.02.21 гг.</t>
  </si>
  <si>
    <t>Разница, Гкал                   с 25.01.21  по 23.02.21 гг.</t>
  </si>
  <si>
    <t>квартиры с счетчиками без движения показаний</t>
  </si>
  <si>
    <t>Показания  на 23.02.21</t>
  </si>
  <si>
    <t xml:space="preserve"> Расчет показателей отопления в жилом доме по адресу: г. Белгород, ул.Чапаева, дом 14а                                                                              за период  с 24.02.21  по 24.03.21 гг.</t>
  </si>
  <si>
    <t>Разница, Гкал                   с 24.02.21  по 24.03.21 гг.</t>
  </si>
  <si>
    <t>Показания  на 24.03.21</t>
  </si>
  <si>
    <t>квартиры со счетчиками</t>
  </si>
  <si>
    <t>квартиры со счетчиками без движения показаний</t>
  </si>
  <si>
    <t xml:space="preserve"> Расчет показателей отопления в жилом доме по адресу: г. Белгород, ул.Чапаева, дом 14а                                                                              за период  с 25.03.21  по 21.04.21 гг.</t>
  </si>
  <si>
    <t>Разница, Гкал                   с 25.03.21  по 21.04.21 гг.</t>
  </si>
  <si>
    <t xml:space="preserve"> Расчет показателей отопления в жилом доме по адресу: г. Белгород, ул.Чапаева, дом 14а                                                                                           за период  с 21.04.21  по 22.10.21 гг.</t>
  </si>
  <si>
    <t>Разница, Гкал                   с 21.04.21  по 22.10.21 гг.</t>
  </si>
  <si>
    <t>Дата следующей поверки</t>
  </si>
  <si>
    <t>Показания  на 21.04.21</t>
  </si>
  <si>
    <t>Показания  на 22.10.21</t>
  </si>
  <si>
    <t>Начислено по расчету (по нормативу) (Пост354)</t>
  </si>
  <si>
    <t>2022</t>
  </si>
  <si>
    <t xml:space="preserve"> Расчет показателей отопления в жилом доме по адресу: г. Белгород, ул.Чапаева, дом 14а            за период  с 22.10.21  по 22.11.21 гг.</t>
  </si>
  <si>
    <t>Разница, Гкал                   с 22.10.21  по 22.11.21 гг.</t>
  </si>
  <si>
    <t>по средним показателям</t>
  </si>
  <si>
    <t>Показания  на 22.11.21</t>
  </si>
  <si>
    <t>Расчет по средним показ (за 6 мес.)</t>
  </si>
  <si>
    <t>Начислено по нормативу (пост354)</t>
  </si>
  <si>
    <t xml:space="preserve"> Расчет показателей отопления в жилом доме по адресу: г. Белгород, ул.Чапаева, дом 14а                                                                                                                  за период  с 22.11.21  по 23.12.21 гг.</t>
  </si>
  <si>
    <t>Разница, Гкал                   с 22.11.21  по 23.12.21 гг.</t>
  </si>
  <si>
    <t>Показания  на 23.12.21</t>
  </si>
  <si>
    <t>авг 2022</t>
  </si>
  <si>
    <t xml:space="preserve"> Расчет показателей отопления в жилом доме по адресу: г. Белгород, ул.Чапаева, дом 14а                                                                                                                  за период  с 23.12.21  по 25.01.22 гг.</t>
  </si>
  <si>
    <t>Разница, Гкал                   с 23.12.21  по 25.01.22 гг.</t>
  </si>
  <si>
    <t>Показания  на 25.01.22</t>
  </si>
  <si>
    <t>квартиры с счетчиками без движения показаний(нач.по нормативу)</t>
  </si>
  <si>
    <t xml:space="preserve"> Расчет показателей отопления в жилом доме по адресу: г. Белгород, ул.Чапаева, дом 14а                                                                                                                  за период  с 25.01.22  по 22.02.22 гг.</t>
  </si>
  <si>
    <t>Разница, Гкал                   с 25.01.22  по 22.02.22 гг.</t>
  </si>
  <si>
    <t>Показания  на 22.02.22</t>
  </si>
  <si>
    <t xml:space="preserve"> Расчет показателей отопления в жилом доме по адресу: г. Белгород, ул.Чапаева, дом 14а                                                                                                                  за период  с 23.02.22  по 21.03.22 гг.</t>
  </si>
  <si>
    <t>Разница, Гкал                   с 23.02.22  по 21.03.22 гг.</t>
  </si>
  <si>
    <t>Площадь квартир с счетчиками без движения тепла(норм)</t>
  </si>
  <si>
    <t>площ.общ.минус квартиры по нормативу</t>
  </si>
  <si>
    <t>Показания  на 21.03.22</t>
  </si>
  <si>
    <t>квартиры с счетчиками без движения показаний(начислено по нормативу)</t>
  </si>
  <si>
    <t xml:space="preserve"> Расчет показателей отопления в жилом доме по адресу: г. Белгород, ул.Чапаева, дом 14а                                                                                                                  за период  с 22.03.22  по 25.04.22 гг.</t>
  </si>
  <si>
    <t>Разница, Гкал                   с 22.03.22  по 25.04.22 гг.</t>
  </si>
  <si>
    <t>Показания  на 25.04.22</t>
  </si>
  <si>
    <t>июль 2022</t>
  </si>
  <si>
    <t>квартиры с счетчиками без движения показаний(по нормативу)</t>
  </si>
  <si>
    <t xml:space="preserve"> Расчет показателей отопления в жилом доме по адресу: г. Белгород, ул.Чапаева, дом 14а                                                                                                                  за период  с 26.04.22  по 24.09.22 гг.</t>
  </si>
  <si>
    <t>Разница, Гкал                   с 26.04.22  по 24.09.22 гг.</t>
  </si>
  <si>
    <t>Показания  на 24.09.22</t>
  </si>
  <si>
    <t>12.09.2026</t>
  </si>
  <si>
    <t>06.09.2026</t>
  </si>
  <si>
    <t>15.09.2026</t>
  </si>
  <si>
    <t>10.07.2026</t>
  </si>
  <si>
    <t>2215012194</t>
  </si>
  <si>
    <t>11.09.2026</t>
  </si>
  <si>
    <t>13.08.2026</t>
  </si>
  <si>
    <t>21.07.2026</t>
  </si>
  <si>
    <t>22-022520</t>
  </si>
  <si>
    <t>11.07.2028</t>
  </si>
  <si>
    <t>22-022524</t>
  </si>
  <si>
    <t>24.07.2026</t>
  </si>
  <si>
    <t>16.08.2026</t>
  </si>
  <si>
    <t>22-037020</t>
  </si>
  <si>
    <t>05.09.2028</t>
  </si>
  <si>
    <t>2215012124</t>
  </si>
  <si>
    <t>28.08.2026</t>
  </si>
  <si>
    <t>03.10.2026</t>
  </si>
  <si>
    <t>13.09.2026</t>
  </si>
  <si>
    <t>11.07.2026</t>
  </si>
  <si>
    <t>21.08.2026</t>
  </si>
  <si>
    <t>05.09.2026</t>
  </si>
  <si>
    <t>90000972</t>
  </si>
  <si>
    <t>16.02.2028</t>
  </si>
  <si>
    <t>22-004009</t>
  </si>
  <si>
    <t>14.07.2028</t>
  </si>
  <si>
    <t>09.08.2026</t>
  </si>
  <si>
    <t>22-004056</t>
  </si>
  <si>
    <t>08.09.2026</t>
  </si>
  <si>
    <t>2215011841</t>
  </si>
  <si>
    <t>21.09.2026</t>
  </si>
  <si>
    <t>11.08.2026</t>
  </si>
  <si>
    <t>00000529</t>
  </si>
  <si>
    <t>22.08.2026</t>
  </si>
  <si>
    <t>04.09.2026</t>
  </si>
  <si>
    <t>04.10.2026</t>
  </si>
  <si>
    <t>03.07.2026</t>
  </si>
  <si>
    <t>19.09.2026</t>
  </si>
  <si>
    <t>14.08.2026</t>
  </si>
  <si>
    <t>23.06.2026</t>
  </si>
  <si>
    <t>24.09.2026</t>
  </si>
  <si>
    <t>27.06.2026</t>
  </si>
  <si>
    <t>22.06.2026</t>
  </si>
  <si>
    <t>07.09.2026</t>
  </si>
  <si>
    <t>17.09.2026</t>
  </si>
  <si>
    <t>10.08.2026</t>
  </si>
  <si>
    <t>06.08.2026</t>
  </si>
  <si>
    <t>05.10.2026</t>
  </si>
  <si>
    <t>06.07.2026</t>
  </si>
  <si>
    <t>2115009860</t>
  </si>
  <si>
    <t>13.05.2026</t>
  </si>
  <si>
    <t>12.07.2026</t>
  </si>
  <si>
    <t>14.09.2026</t>
  </si>
  <si>
    <t>Разница, Гкал                  с 25.09.22  по 22.10.22 гг.</t>
  </si>
  <si>
    <r>
      <t xml:space="preserve">Тариф на тепло </t>
    </r>
    <r>
      <rPr>
        <b/>
        <sz val="9"/>
        <color theme="1"/>
        <rFont val="Times New Roman"/>
        <family val="1"/>
        <charset val="204"/>
      </rPr>
      <t>2048,27</t>
    </r>
    <r>
      <rPr>
        <sz val="9"/>
        <color theme="1"/>
        <rFont val="Times New Roman"/>
        <family val="1"/>
        <charset val="204"/>
      </rPr>
      <t xml:space="preserve"> руб./Гкал (население / прочие)</t>
    </r>
  </si>
  <si>
    <t>Показания  на 22.10.22</t>
  </si>
  <si>
    <t>18.10.2026</t>
  </si>
  <si>
    <t>22-025474</t>
  </si>
  <si>
    <t>19.08.2028</t>
  </si>
  <si>
    <t>11.10.2026</t>
  </si>
  <si>
    <t>19.10.2026</t>
  </si>
  <si>
    <t>188.10.2026</t>
  </si>
  <si>
    <t>10.10.2026</t>
  </si>
  <si>
    <t xml:space="preserve"> Расчет показателей отопления в жилом доме по адресу: г. Белгород, ул.Чапаева, дом 14а                                                                                                                       за период  с 25.09.22  по 22.10.22 гг.</t>
  </si>
  <si>
    <t xml:space="preserve"> Расчет показателей отопления в жилом доме по адресу: г. Белгород, ул.Чапаева, дом 14а                                                                                                                  за период  с 23.10.22  по 23.11.22 гг.</t>
  </si>
  <si>
    <t>квартиры с счетчиками без движения показаний и неповереные (норматив)</t>
  </si>
  <si>
    <t>Показания  на 23.11.22</t>
  </si>
  <si>
    <t>31.10.2026</t>
  </si>
  <si>
    <t>24.10.2026</t>
  </si>
  <si>
    <t>22020372</t>
  </si>
  <si>
    <t>Площадь офисов:</t>
  </si>
  <si>
    <t>Общая площадь кв+офисы:</t>
  </si>
  <si>
    <t>Разница, Гкал                  с 23.10.22  по 23.11.22 гг.</t>
  </si>
  <si>
    <t xml:space="preserve"> Расчет показателей отопления в жилом доме по адресу: г. Белгород, ул.Чапаева, дом 14а                                                                                                                  за период  с 24.11.22  по 21.12.22 гг.</t>
  </si>
  <si>
    <t>Разница, Гкал                  с 24.11.22  по 21.12.22 гг.</t>
  </si>
  <si>
    <t>Показания  на 21.12.22</t>
  </si>
  <si>
    <t>2215012206</t>
  </si>
  <si>
    <t>2115009843</t>
  </si>
  <si>
    <r>
      <t xml:space="preserve">Тариф на тепло </t>
    </r>
    <r>
      <rPr>
        <b/>
        <sz val="9"/>
        <rFont val="Times New Roman"/>
        <family val="1"/>
        <charset val="204"/>
      </rPr>
      <t>2232,61</t>
    </r>
    <r>
      <rPr>
        <sz val="9"/>
        <rFont val="Times New Roman"/>
        <family val="1"/>
        <charset val="204"/>
      </rPr>
      <t xml:space="preserve"> руб./Гкал (население / прочие)</t>
    </r>
  </si>
  <si>
    <t>Разница, Гкал                 с 21.12.22  по 22.01.23 гг.</t>
  </si>
  <si>
    <t xml:space="preserve">ВКТ-7 сет.№ 001  Зав.№ 00282226 (1-4 секц)                                         </t>
  </si>
  <si>
    <t>площ.квартир минус квартиры по нормативу</t>
  </si>
  <si>
    <t>Показания  на 22.01.2023</t>
  </si>
  <si>
    <t>2115008860</t>
  </si>
  <si>
    <t>08.01.2027</t>
  </si>
  <si>
    <t>21507742</t>
  </si>
  <si>
    <t>21.09.2028</t>
  </si>
  <si>
    <t xml:space="preserve">Номер теплосчетчика                    </t>
  </si>
  <si>
    <t xml:space="preserve"> Расчет показателей отопления в жилом доме по адресу: г. Белгород, ул.Чапаева, дом 14а                                                                                                                       за период  с 21.12.22  по 22.01.23 гг.</t>
  </si>
  <si>
    <t xml:space="preserve"> Расчет показателей отопления в жилом доме по адресу: г. Белгород, ул.Чапаева, дом 14а                                                                                                                  за период  с 23.01.23  по 19.02.23 гг.</t>
  </si>
  <si>
    <t>Разница, Гкал                с 23.01.23  по 19.02.23 гг.</t>
  </si>
  <si>
    <t>Показания  на 19.02.2023</t>
  </si>
  <si>
    <t>01.02.2027</t>
  </si>
  <si>
    <t>31.07.2026</t>
  </si>
  <si>
    <t>30.01.2027</t>
  </si>
  <si>
    <t>14.02.2027</t>
  </si>
  <si>
    <t xml:space="preserve"> Расчет показателей отопления в жилом доме по адресу: г. Белгород, ул.Чапаева, дом 14а                                                                                                                  за период  с 20.02.23  по 21.03.23 гг.</t>
  </si>
  <si>
    <t>Разница, Гкал                 с 20.02.23  по 21.03.23 гг.</t>
  </si>
  <si>
    <t>Показания  на 21.03.2023</t>
  </si>
  <si>
    <t>23.09.2026</t>
  </si>
  <si>
    <t>20.12.2026</t>
  </si>
  <si>
    <t>2115524217</t>
  </si>
  <si>
    <t>25.02.2027</t>
  </si>
  <si>
    <t>06.03.2027</t>
  </si>
  <si>
    <t>15.03.2027</t>
  </si>
  <si>
    <t>01.03.2027</t>
  </si>
  <si>
    <t>19.07.2026</t>
  </si>
  <si>
    <t>20.02.2027</t>
  </si>
  <si>
    <t xml:space="preserve">Номер теплосчетчика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</si>
</sst>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00"/>
    <numFmt numFmtId="165" formatCode="0.0"/>
    <numFmt numFmtId="166" formatCode="0.00000"/>
    <numFmt numFmtId="167" formatCode="0.0000"/>
    <numFmt numFmtId="168" formatCode="dd/mm/yy;@"/>
    <numFmt numFmtId="169" formatCode="#,##0.0000"/>
    <numFmt numFmtId="170" formatCode="#,##0.0000_р_."/>
    <numFmt numFmtId="171" formatCode="#,##0.000"/>
  </numFmts>
  <fonts count="39" x14ac:knownFonts="1"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sz val="13"/>
      <name val="Times New Roman"/>
      <family val="1"/>
      <charset val="204"/>
    </font>
    <font>
      <sz val="11"/>
      <name val="Calibri"/>
      <family val="2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sz val="8"/>
      <name val="Calibri"/>
      <family val="2"/>
      <scheme val="minor"/>
    </font>
    <font>
      <sz val="8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7030A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3"/>
      <name val="Times New Roman"/>
      <family val="1"/>
      <charset val="204"/>
    </font>
    <font>
      <sz val="8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u/>
      <sz val="9"/>
      <color indexed="81"/>
      <name val="Tahoma"/>
      <family val="2"/>
      <charset val="204"/>
    </font>
    <font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12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2A0E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9CFF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840">
    <xf numFmtId="0" fontId="0" fillId="0" borderId="0" xfId="0"/>
    <xf numFmtId="0" fontId="2" fillId="0" borderId="1" xfId="0" applyFont="1" applyFill="1" applyBorder="1" applyAlignment="1">
      <alignment horizontal="center" vertical="center" wrapText="1"/>
    </xf>
    <xf numFmtId="0" fontId="14" fillId="0" borderId="0" xfId="0" applyFont="1"/>
    <xf numFmtId="1" fontId="15" fillId="0" borderId="1" xfId="0" applyNumberFormat="1" applyFont="1" applyFill="1" applyBorder="1" applyAlignment="1">
      <alignment horizontal="center" vertical="center" wrapText="1"/>
    </xf>
    <xf numFmtId="0" fontId="14" fillId="0" borderId="0" xfId="0" applyFont="1" applyFill="1"/>
    <xf numFmtId="0" fontId="9" fillId="0" borderId="0" xfId="0" applyFont="1" applyFill="1"/>
    <xf numFmtId="1" fontId="5" fillId="0" borderId="0" xfId="0" applyNumberFormat="1" applyFont="1" applyFill="1"/>
    <xf numFmtId="0" fontId="5" fillId="0" borderId="1" xfId="0" applyFont="1" applyFill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/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14" fontId="18" fillId="0" borderId="1" xfId="0" applyNumberFormat="1" applyFont="1" applyFill="1" applyBorder="1" applyAlignment="1">
      <alignment horizontal="center" vertical="center"/>
    </xf>
    <xf numFmtId="0" fontId="18" fillId="0" borderId="0" xfId="0" applyFont="1" applyFill="1" applyBorder="1"/>
    <xf numFmtId="164" fontId="18" fillId="0" borderId="1" xfId="0" applyNumberFormat="1" applyFont="1" applyFill="1" applyBorder="1" applyAlignment="1">
      <alignment horizontal="center"/>
    </xf>
    <xf numFmtId="49" fontId="18" fillId="0" borderId="1" xfId="0" applyNumberFormat="1" applyFont="1" applyFill="1" applyBorder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167" fontId="14" fillId="0" borderId="0" xfId="0" applyNumberFormat="1" applyFont="1"/>
    <xf numFmtId="167" fontId="15" fillId="0" borderId="1" xfId="0" applyNumberFormat="1" applyFont="1" applyFill="1" applyBorder="1" applyAlignment="1">
      <alignment horizontal="center" vertical="center" wrapText="1"/>
    </xf>
    <xf numFmtId="167" fontId="5" fillId="0" borderId="1" xfId="0" applyNumberFormat="1" applyFont="1" applyFill="1" applyBorder="1" applyAlignment="1">
      <alignment horizontal="right" vertical="center"/>
    </xf>
    <xf numFmtId="167" fontId="14" fillId="0" borderId="1" xfId="0" applyNumberFormat="1" applyFont="1" applyFill="1" applyBorder="1"/>
    <xf numFmtId="167" fontId="9" fillId="0" borderId="0" xfId="0" applyNumberFormat="1" applyFont="1" applyFill="1" applyBorder="1"/>
    <xf numFmtId="167" fontId="9" fillId="0" borderId="0" xfId="0" applyNumberFormat="1" applyFont="1" applyFill="1"/>
    <xf numFmtId="167" fontId="9" fillId="0" borderId="0" xfId="0" applyNumberFormat="1" applyFont="1"/>
    <xf numFmtId="167" fontId="14" fillId="0" borderId="1" xfId="0" applyNumberFormat="1" applyFont="1" applyFill="1" applyBorder="1" applyAlignment="1">
      <alignment horizontal="right" vertical="center"/>
    </xf>
    <xf numFmtId="167" fontId="9" fillId="0" borderId="1" xfId="0" applyNumberFormat="1" applyFont="1" applyFill="1" applyBorder="1" applyAlignment="1">
      <alignment horizontal="center" vertical="center"/>
    </xf>
    <xf numFmtId="1" fontId="18" fillId="0" borderId="0" xfId="0" applyNumberFormat="1" applyFont="1" applyFill="1" applyBorder="1"/>
    <xf numFmtId="167" fontId="14" fillId="0" borderId="3" xfId="0" applyNumberFormat="1" applyFont="1" applyFill="1" applyBorder="1" applyAlignment="1">
      <alignment horizontal="right" vertical="center"/>
    </xf>
    <xf numFmtId="164" fontId="14" fillId="0" borderId="1" xfId="0" applyNumberFormat="1" applyFont="1" applyFill="1" applyBorder="1" applyAlignment="1">
      <alignment horizontal="right" vertical="center"/>
    </xf>
    <xf numFmtId="167" fontId="12" fillId="0" borderId="0" xfId="0" applyNumberFormat="1" applyFont="1" applyAlignment="1">
      <alignment horizontal="center"/>
    </xf>
    <xf numFmtId="3" fontId="18" fillId="0" borderId="1" xfId="0" applyNumberFormat="1" applyFont="1" applyFill="1" applyBorder="1" applyAlignment="1">
      <alignment horizontal="center" vertical="center"/>
    </xf>
    <xf numFmtId="0" fontId="12" fillId="0" borderId="0" xfId="0" applyFont="1" applyAlignment="1"/>
    <xf numFmtId="0" fontId="12" fillId="0" borderId="0" xfId="0" applyFont="1" applyAlignment="1">
      <alignment horizontal="center" vertical="center"/>
    </xf>
    <xf numFmtId="0" fontId="12" fillId="0" borderId="0" xfId="0" applyFont="1" applyFill="1" applyAlignment="1">
      <alignment horizontal="center"/>
    </xf>
    <xf numFmtId="0" fontId="14" fillId="0" borderId="0" xfId="0" applyFont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1" fontId="14" fillId="0" borderId="0" xfId="0" applyNumberFormat="1" applyFont="1"/>
    <xf numFmtId="0" fontId="19" fillId="0" borderId="14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/>
    </xf>
    <xf numFmtId="165" fontId="14" fillId="0" borderId="1" xfId="0" applyNumberFormat="1" applyFont="1" applyFill="1" applyBorder="1"/>
    <xf numFmtId="0" fontId="0" fillId="0" borderId="0" xfId="0" applyFill="1"/>
    <xf numFmtId="1" fontId="0" fillId="0" borderId="0" xfId="0" applyNumberFormat="1" applyFill="1"/>
    <xf numFmtId="2" fontId="0" fillId="0" borderId="0" xfId="0" applyNumberFormat="1" applyFill="1"/>
    <xf numFmtId="167" fontId="15" fillId="2" borderId="1" xfId="0" applyNumberFormat="1" applyFont="1" applyFill="1" applyBorder="1" applyAlignment="1">
      <alignment horizontal="center" vertical="center" wrapText="1"/>
    </xf>
    <xf numFmtId="167" fontId="14" fillId="0" borderId="1" xfId="0" applyNumberFormat="1" applyFont="1" applyBorder="1"/>
    <xf numFmtId="0" fontId="12" fillId="0" borderId="0" xfId="0" applyFont="1" applyAlignment="1">
      <alignment horizontal="center"/>
    </xf>
    <xf numFmtId="0" fontId="0" fillId="0" borderId="1" xfId="0" applyBorder="1"/>
    <xf numFmtId="169" fontId="0" fillId="0" borderId="0" xfId="0" applyNumberFormat="1"/>
    <xf numFmtId="169" fontId="10" fillId="2" borderId="1" xfId="0" applyNumberFormat="1" applyFont="1" applyFill="1" applyBorder="1" applyAlignment="1">
      <alignment horizontal="center" vertical="center" wrapText="1"/>
    </xf>
    <xf numFmtId="169" fontId="15" fillId="2" borderId="1" xfId="0" applyNumberFormat="1" applyFont="1" applyFill="1" applyBorder="1" applyAlignment="1">
      <alignment horizontal="center" vertical="center" wrapText="1"/>
    </xf>
    <xf numFmtId="169" fontId="0" fillId="0" borderId="1" xfId="0" applyNumberFormat="1" applyBorder="1"/>
    <xf numFmtId="1" fontId="14" fillId="0" borderId="0" xfId="0" applyNumberFormat="1" applyFont="1" applyFill="1" applyAlignment="1">
      <alignment vertical="top" wrapText="1"/>
    </xf>
    <xf numFmtId="167" fontId="14" fillId="0" borderId="0" xfId="0" applyNumberFormat="1" applyFont="1" applyFill="1" applyBorder="1" applyAlignment="1">
      <alignment horizontal="right" vertical="center"/>
    </xf>
    <xf numFmtId="0" fontId="14" fillId="0" borderId="12" xfId="0" applyFont="1" applyFill="1" applyBorder="1" applyAlignment="1"/>
    <xf numFmtId="0" fontId="14" fillId="0" borderId="0" xfId="0" applyFont="1" applyFill="1" applyBorder="1" applyAlignment="1"/>
    <xf numFmtId="0" fontId="14" fillId="0" borderId="1" xfId="0" applyFont="1" applyBorder="1" applyAlignment="1">
      <alignment horizontal="center" vertical="center"/>
    </xf>
    <xf numFmtId="0" fontId="14" fillId="0" borderId="1" xfId="0" applyFont="1" applyFill="1" applyBorder="1"/>
    <xf numFmtId="49" fontId="14" fillId="0" borderId="1" xfId="0" applyNumberFormat="1" applyFont="1" applyBorder="1"/>
    <xf numFmtId="164" fontId="9" fillId="0" borderId="1" xfId="0" applyNumberFormat="1" applyFont="1" applyBorder="1"/>
    <xf numFmtId="164" fontId="14" fillId="0" borderId="1" xfId="0" applyNumberFormat="1" applyFont="1" applyBorder="1"/>
    <xf numFmtId="0" fontId="30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3" fillId="0" borderId="0" xfId="0" applyFont="1" applyFill="1" applyAlignment="1"/>
    <xf numFmtId="0" fontId="16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11" fillId="0" borderId="0" xfId="0" applyFont="1" applyFill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167" fontId="10" fillId="0" borderId="1" xfId="0" applyNumberFormat="1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vertical="top" wrapText="1"/>
    </xf>
    <xf numFmtId="0" fontId="6" fillId="0" borderId="0" xfId="0" applyFont="1" applyFill="1" applyAlignment="1">
      <alignment vertical="top" wrapText="1"/>
    </xf>
    <xf numFmtId="1" fontId="6" fillId="0" borderId="0" xfId="0" applyNumberFormat="1" applyFont="1" applyFill="1" applyAlignment="1">
      <alignment vertical="top"/>
    </xf>
    <xf numFmtId="164" fontId="9" fillId="0" borderId="4" xfId="0" applyNumberFormat="1" applyFont="1" applyFill="1" applyBorder="1" applyAlignment="1">
      <alignment horizontal="center" vertical="center" wrapText="1"/>
    </xf>
    <xf numFmtId="1" fontId="6" fillId="0" borderId="0" xfId="0" applyNumberFormat="1" applyFont="1" applyFill="1" applyAlignment="1">
      <alignment horizontal="left" vertical="top" wrapText="1"/>
    </xf>
    <xf numFmtId="0" fontId="5" fillId="0" borderId="0" xfId="0" applyFont="1" applyFill="1" applyAlignment="1">
      <alignment horizontal="center" vertical="center"/>
    </xf>
    <xf numFmtId="167" fontId="14" fillId="0" borderId="0" xfId="0" applyNumberFormat="1" applyFont="1" applyFill="1"/>
    <xf numFmtId="0" fontId="23" fillId="0" borderId="1" xfId="0" applyFont="1" applyFill="1" applyBorder="1" applyAlignment="1">
      <alignment horizontal="center" vertical="center"/>
    </xf>
    <xf numFmtId="2" fontId="23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67" fontId="6" fillId="0" borderId="1" xfId="0" applyNumberFormat="1" applyFont="1" applyFill="1" applyBorder="1" applyAlignment="1">
      <alignment horizontal="right" vertical="center"/>
    </xf>
    <xf numFmtId="164" fontId="2" fillId="0" borderId="1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horizontal="right" vertical="top" wrapText="1"/>
    </xf>
    <xf numFmtId="167" fontId="14" fillId="0" borderId="0" xfId="0" applyNumberFormat="1" applyFont="1" applyFill="1" applyAlignment="1">
      <alignment vertical="top" wrapText="1"/>
    </xf>
    <xf numFmtId="0" fontId="14" fillId="0" borderId="0" xfId="0" applyFont="1" applyFill="1" applyAlignment="1">
      <alignment vertical="top" wrapText="1"/>
    </xf>
    <xf numFmtId="0" fontId="14" fillId="0" borderId="0" xfId="0" applyFont="1" applyFill="1" applyAlignment="1">
      <alignment horizontal="center" vertical="top" wrapText="1"/>
    </xf>
    <xf numFmtId="1" fontId="26" fillId="0" borderId="0" xfId="0" applyNumberFormat="1" applyFont="1" applyFill="1" applyAlignment="1">
      <alignment horizontal="center" vertical="center" wrapText="1"/>
    </xf>
    <xf numFmtId="17" fontId="0" fillId="0" borderId="0" xfId="0" applyNumberFormat="1" applyFill="1"/>
    <xf numFmtId="167" fontId="0" fillId="0" borderId="0" xfId="0" applyNumberFormat="1" applyFill="1"/>
    <xf numFmtId="169" fontId="0" fillId="0" borderId="0" xfId="0" applyNumberFormat="1" applyFill="1"/>
    <xf numFmtId="169" fontId="1" fillId="0" borderId="0" xfId="0" applyNumberFormat="1" applyFont="1" applyFill="1"/>
    <xf numFmtId="1" fontId="14" fillId="0" borderId="0" xfId="0" applyNumberFormat="1" applyFont="1" applyFill="1" applyAlignment="1">
      <alignment horizontal="left" vertical="center" wrapText="1"/>
    </xf>
    <xf numFmtId="1" fontId="14" fillId="0" borderId="0" xfId="0" applyNumberFormat="1" applyFont="1" applyFill="1" applyAlignment="1">
      <alignment vertical="center" wrapText="1"/>
    </xf>
    <xf numFmtId="0" fontId="28" fillId="0" borderId="12" xfId="0" applyFont="1" applyFill="1" applyBorder="1" applyAlignment="1"/>
    <xf numFmtId="0" fontId="28" fillId="0" borderId="0" xfId="0" applyFont="1" applyFill="1" applyBorder="1" applyAlignment="1"/>
    <xf numFmtId="0" fontId="27" fillId="0" borderId="0" xfId="0" applyFont="1" applyFill="1"/>
    <xf numFmtId="2" fontId="27" fillId="0" borderId="0" xfId="0" applyNumberFormat="1" applyFont="1" applyFill="1"/>
    <xf numFmtId="1" fontId="25" fillId="0" borderId="0" xfId="0" applyNumberFormat="1" applyFont="1" applyFill="1" applyAlignment="1">
      <alignment horizontal="center" vertical="center" wrapText="1"/>
    </xf>
    <xf numFmtId="2" fontId="0" fillId="0" borderId="0" xfId="0" applyNumberFormat="1" applyFont="1" applyFill="1"/>
    <xf numFmtId="49" fontId="14" fillId="0" borderId="0" xfId="0" applyNumberFormat="1" applyFont="1"/>
    <xf numFmtId="49" fontId="22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/>
    </xf>
    <xf numFmtId="49" fontId="14" fillId="0" borderId="0" xfId="0" applyNumberFormat="1" applyFont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Fill="1" applyBorder="1"/>
    <xf numFmtId="0" fontId="14" fillId="0" borderId="1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167" fontId="15" fillId="0" borderId="0" xfId="0" applyNumberFormat="1" applyFont="1" applyFill="1" applyBorder="1" applyAlignment="1">
      <alignment horizontal="center" vertical="center" wrapText="1"/>
    </xf>
    <xf numFmtId="166" fontId="15" fillId="0" borderId="0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Fill="1" applyBorder="1"/>
    <xf numFmtId="166" fontId="14" fillId="0" borderId="0" xfId="0" applyNumberFormat="1" applyFont="1" applyFill="1" applyBorder="1"/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9" fillId="0" borderId="0" xfId="0" applyFont="1" applyFill="1" applyBorder="1"/>
    <xf numFmtId="14" fontId="14" fillId="0" borderId="0" xfId="0" applyNumberFormat="1" applyFont="1" applyFill="1" applyBorder="1"/>
    <xf numFmtId="168" fontId="14" fillId="0" borderId="0" xfId="0" applyNumberFormat="1" applyFont="1" applyFill="1" applyBorder="1"/>
    <xf numFmtId="49" fontId="18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167" fontId="0" fillId="0" borderId="0" xfId="0" applyNumberFormat="1" applyFill="1" applyBorder="1"/>
    <xf numFmtId="0" fontId="14" fillId="0" borderId="1" xfId="0" applyFont="1" applyBorder="1"/>
    <xf numFmtId="0" fontId="14" fillId="3" borderId="1" xfId="0" applyFont="1" applyFill="1" applyBorder="1" applyAlignment="1">
      <alignment horizontal="center" vertical="center"/>
    </xf>
    <xf numFmtId="49" fontId="18" fillId="3" borderId="1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164" fontId="18" fillId="3" borderId="1" xfId="0" applyNumberFormat="1" applyFont="1" applyFill="1" applyBorder="1" applyAlignment="1">
      <alignment horizontal="center"/>
    </xf>
    <xf numFmtId="164" fontId="14" fillId="3" borderId="1" xfId="0" applyNumberFormat="1" applyFont="1" applyFill="1" applyBorder="1" applyAlignment="1">
      <alignment horizontal="right" vertical="center"/>
    </xf>
    <xf numFmtId="167" fontId="14" fillId="3" borderId="1" xfId="0" applyNumberFormat="1" applyFont="1" applyFill="1" applyBorder="1" applyAlignment="1">
      <alignment horizontal="right" vertical="center"/>
    </xf>
    <xf numFmtId="167" fontId="14" fillId="3" borderId="1" xfId="0" applyNumberFormat="1" applyFont="1" applyFill="1" applyBorder="1"/>
    <xf numFmtId="0" fontId="14" fillId="4" borderId="1" xfId="0" applyFont="1" applyFill="1" applyBorder="1" applyAlignment="1">
      <alignment horizontal="center" vertical="center"/>
    </xf>
    <xf numFmtId="49" fontId="18" fillId="4" borderId="1" xfId="0" applyNumberFormat="1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164" fontId="18" fillId="4" borderId="1" xfId="0" applyNumberFormat="1" applyFont="1" applyFill="1" applyBorder="1" applyAlignment="1">
      <alignment horizontal="center"/>
    </xf>
    <xf numFmtId="164" fontId="14" fillId="4" borderId="1" xfId="0" applyNumberFormat="1" applyFont="1" applyFill="1" applyBorder="1" applyAlignment="1">
      <alignment horizontal="right" vertical="center"/>
    </xf>
    <xf numFmtId="167" fontId="14" fillId="4" borderId="1" xfId="0" applyNumberFormat="1" applyFont="1" applyFill="1" applyBorder="1" applyAlignment="1">
      <alignment horizontal="right" vertical="center"/>
    </xf>
    <xf numFmtId="167" fontId="14" fillId="4" borderId="1" xfId="0" applyNumberFormat="1" applyFont="1" applyFill="1" applyBorder="1"/>
    <xf numFmtId="0" fontId="14" fillId="5" borderId="1" xfId="0" applyFont="1" applyFill="1" applyBorder="1" applyAlignment="1">
      <alignment horizontal="center" vertical="center"/>
    </xf>
    <xf numFmtId="49" fontId="18" fillId="5" borderId="1" xfId="0" applyNumberFormat="1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164" fontId="18" fillId="5" borderId="1" xfId="0" applyNumberFormat="1" applyFont="1" applyFill="1" applyBorder="1" applyAlignment="1">
      <alignment horizontal="center"/>
    </xf>
    <xf numFmtId="164" fontId="14" fillId="5" borderId="1" xfId="0" applyNumberFormat="1" applyFont="1" applyFill="1" applyBorder="1" applyAlignment="1">
      <alignment horizontal="right" vertical="center"/>
    </xf>
    <xf numFmtId="167" fontId="14" fillId="5" borderId="1" xfId="0" applyNumberFormat="1" applyFont="1" applyFill="1" applyBorder="1" applyAlignment="1">
      <alignment horizontal="right" vertical="center"/>
    </xf>
    <xf numFmtId="167" fontId="14" fillId="5" borderId="1" xfId="0" applyNumberFormat="1" applyFont="1" applyFill="1" applyBorder="1"/>
    <xf numFmtId="49" fontId="19" fillId="5" borderId="1" xfId="0" applyNumberFormat="1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49" fontId="18" fillId="6" borderId="1" xfId="0" applyNumberFormat="1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164" fontId="18" fillId="6" borderId="1" xfId="0" applyNumberFormat="1" applyFont="1" applyFill="1" applyBorder="1" applyAlignment="1">
      <alignment horizontal="center"/>
    </xf>
    <xf numFmtId="164" fontId="14" fillId="6" borderId="1" xfId="0" applyNumberFormat="1" applyFont="1" applyFill="1" applyBorder="1" applyAlignment="1">
      <alignment horizontal="right" vertical="center"/>
    </xf>
    <xf numFmtId="167" fontId="14" fillId="6" borderId="1" xfId="0" applyNumberFormat="1" applyFont="1" applyFill="1" applyBorder="1" applyAlignment="1">
      <alignment horizontal="right" vertical="center"/>
    </xf>
    <xf numFmtId="167" fontId="14" fillId="6" borderId="1" xfId="0" applyNumberFormat="1" applyFont="1" applyFill="1" applyBorder="1"/>
    <xf numFmtId="0" fontId="14" fillId="7" borderId="1" xfId="0" applyFont="1" applyFill="1" applyBorder="1" applyAlignment="1">
      <alignment horizontal="center" vertical="center"/>
    </xf>
    <xf numFmtId="49" fontId="18" fillId="7" borderId="1" xfId="0" applyNumberFormat="1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164" fontId="18" fillId="7" borderId="1" xfId="0" applyNumberFormat="1" applyFont="1" applyFill="1" applyBorder="1" applyAlignment="1">
      <alignment horizontal="center"/>
    </xf>
    <xf numFmtId="164" fontId="14" fillId="7" borderId="1" xfId="0" applyNumberFormat="1" applyFont="1" applyFill="1" applyBorder="1" applyAlignment="1">
      <alignment horizontal="right" vertical="center"/>
    </xf>
    <xf numFmtId="167" fontId="14" fillId="7" borderId="1" xfId="0" applyNumberFormat="1" applyFont="1" applyFill="1" applyBorder="1" applyAlignment="1">
      <alignment horizontal="right" vertical="center"/>
    </xf>
    <xf numFmtId="167" fontId="14" fillId="7" borderId="1" xfId="0" applyNumberFormat="1" applyFont="1" applyFill="1" applyBorder="1"/>
    <xf numFmtId="0" fontId="19" fillId="7" borderId="1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49" fontId="18" fillId="8" borderId="1" xfId="0" applyNumberFormat="1" applyFont="1" applyFill="1" applyBorder="1" applyAlignment="1">
      <alignment horizontal="center" vertical="center"/>
    </xf>
    <xf numFmtId="0" fontId="17" fillId="8" borderId="1" xfId="0" applyFont="1" applyFill="1" applyBorder="1" applyAlignment="1">
      <alignment horizontal="center" vertical="center"/>
    </xf>
    <xf numFmtId="164" fontId="18" fillId="8" borderId="1" xfId="0" applyNumberFormat="1" applyFont="1" applyFill="1" applyBorder="1" applyAlignment="1">
      <alignment horizontal="center"/>
    </xf>
    <xf numFmtId="164" fontId="14" fillId="8" borderId="1" xfId="0" applyNumberFormat="1" applyFont="1" applyFill="1" applyBorder="1" applyAlignment="1">
      <alignment horizontal="right" vertical="center"/>
    </xf>
    <xf numFmtId="167" fontId="14" fillId="8" borderId="1" xfId="0" applyNumberFormat="1" applyFont="1" applyFill="1" applyBorder="1" applyAlignment="1">
      <alignment horizontal="right" vertical="center"/>
    </xf>
    <xf numFmtId="167" fontId="14" fillId="8" borderId="1" xfId="0" applyNumberFormat="1" applyFont="1" applyFill="1" applyBorder="1"/>
    <xf numFmtId="1" fontId="13" fillId="0" borderId="1" xfId="0" applyNumberFormat="1" applyFont="1" applyBorder="1" applyAlignment="1">
      <alignment horizontal="center" vertical="center" wrapText="1"/>
    </xf>
    <xf numFmtId="0" fontId="14" fillId="5" borderId="13" xfId="0" applyFont="1" applyFill="1" applyBorder="1" applyAlignment="1">
      <alignment horizontal="center" vertical="center"/>
    </xf>
    <xf numFmtId="49" fontId="18" fillId="5" borderId="13" xfId="0" applyNumberFormat="1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164" fontId="18" fillId="5" borderId="13" xfId="0" applyNumberFormat="1" applyFont="1" applyFill="1" applyBorder="1" applyAlignment="1">
      <alignment horizontal="center"/>
    </xf>
    <xf numFmtId="164" fontId="14" fillId="5" borderId="13" xfId="0" applyNumberFormat="1" applyFont="1" applyFill="1" applyBorder="1" applyAlignment="1">
      <alignment horizontal="right" vertical="center"/>
    </xf>
    <xf numFmtId="167" fontId="14" fillId="5" borderId="13" xfId="0" applyNumberFormat="1" applyFont="1" applyFill="1" applyBorder="1" applyAlignment="1">
      <alignment horizontal="right" vertical="center"/>
    </xf>
    <xf numFmtId="167" fontId="14" fillId="5" borderId="13" xfId="0" applyNumberFormat="1" applyFont="1" applyFill="1" applyBorder="1"/>
    <xf numFmtId="0" fontId="14" fillId="7" borderId="15" xfId="0" applyFont="1" applyFill="1" applyBorder="1" applyAlignment="1">
      <alignment horizontal="center" vertical="center"/>
    </xf>
    <xf numFmtId="49" fontId="18" fillId="7" borderId="15" xfId="0" applyNumberFormat="1" applyFont="1" applyFill="1" applyBorder="1" applyAlignment="1">
      <alignment horizontal="center" vertical="center"/>
    </xf>
    <xf numFmtId="0" fontId="17" fillId="7" borderId="15" xfId="0" applyFont="1" applyFill="1" applyBorder="1" applyAlignment="1">
      <alignment horizontal="center" vertical="center"/>
    </xf>
    <xf numFmtId="164" fontId="18" fillId="7" borderId="15" xfId="0" applyNumberFormat="1" applyFont="1" applyFill="1" applyBorder="1" applyAlignment="1">
      <alignment horizontal="center"/>
    </xf>
    <xf numFmtId="164" fontId="14" fillId="7" borderId="15" xfId="0" applyNumberFormat="1" applyFont="1" applyFill="1" applyBorder="1" applyAlignment="1">
      <alignment horizontal="right" vertical="center"/>
    </xf>
    <xf numFmtId="167" fontId="14" fillId="7" borderId="15" xfId="0" applyNumberFormat="1" applyFont="1" applyFill="1" applyBorder="1" applyAlignment="1">
      <alignment horizontal="right" vertical="center"/>
    </xf>
    <xf numFmtId="167" fontId="14" fillId="7" borderId="15" xfId="0" applyNumberFormat="1" applyFont="1" applyFill="1" applyBorder="1"/>
    <xf numFmtId="0" fontId="14" fillId="6" borderId="13" xfId="0" applyFont="1" applyFill="1" applyBorder="1" applyAlignment="1">
      <alignment horizontal="center" vertical="center"/>
    </xf>
    <xf numFmtId="49" fontId="18" fillId="6" borderId="13" xfId="0" applyNumberFormat="1" applyFont="1" applyFill="1" applyBorder="1" applyAlignment="1">
      <alignment horizontal="center" vertical="center"/>
    </xf>
    <xf numFmtId="0" fontId="17" fillId="6" borderId="13" xfId="0" applyFont="1" applyFill="1" applyBorder="1" applyAlignment="1">
      <alignment horizontal="center" vertical="center"/>
    </xf>
    <xf numFmtId="164" fontId="18" fillId="6" borderId="13" xfId="0" applyNumberFormat="1" applyFont="1" applyFill="1" applyBorder="1" applyAlignment="1">
      <alignment horizontal="center"/>
    </xf>
    <xf numFmtId="164" fontId="14" fillId="6" borderId="13" xfId="0" applyNumberFormat="1" applyFont="1" applyFill="1" applyBorder="1" applyAlignment="1">
      <alignment horizontal="right" vertical="center"/>
    </xf>
    <xf numFmtId="167" fontId="14" fillId="6" borderId="13" xfId="0" applyNumberFormat="1" applyFont="1" applyFill="1" applyBorder="1" applyAlignment="1">
      <alignment horizontal="right" vertical="center"/>
    </xf>
    <xf numFmtId="167" fontId="14" fillId="6" borderId="13" xfId="0" applyNumberFormat="1" applyFont="1" applyFill="1" applyBorder="1"/>
    <xf numFmtId="0" fontId="14" fillId="5" borderId="15" xfId="0" applyFont="1" applyFill="1" applyBorder="1" applyAlignment="1">
      <alignment horizontal="center" vertical="center"/>
    </xf>
    <xf numFmtId="49" fontId="18" fillId="5" borderId="15" xfId="0" applyNumberFormat="1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164" fontId="18" fillId="5" borderId="15" xfId="0" applyNumberFormat="1" applyFont="1" applyFill="1" applyBorder="1" applyAlignment="1">
      <alignment horizontal="center"/>
    </xf>
    <xf numFmtId="164" fontId="14" fillId="5" borderId="15" xfId="0" applyNumberFormat="1" applyFont="1" applyFill="1" applyBorder="1" applyAlignment="1">
      <alignment horizontal="right" vertical="center"/>
    </xf>
    <xf numFmtId="167" fontId="14" fillId="5" borderId="15" xfId="0" applyNumberFormat="1" applyFont="1" applyFill="1" applyBorder="1" applyAlignment="1">
      <alignment horizontal="right" vertical="center"/>
    </xf>
    <xf numFmtId="167" fontId="14" fillId="5" borderId="15" xfId="0" applyNumberFormat="1" applyFont="1" applyFill="1" applyBorder="1"/>
    <xf numFmtId="0" fontId="14" fillId="4" borderId="13" xfId="0" applyFont="1" applyFill="1" applyBorder="1" applyAlignment="1">
      <alignment horizontal="center" vertical="center"/>
    </xf>
    <xf numFmtId="49" fontId="18" fillId="4" borderId="13" xfId="0" applyNumberFormat="1" applyFont="1" applyFill="1" applyBorder="1" applyAlignment="1">
      <alignment horizontal="center" vertical="center"/>
    </xf>
    <xf numFmtId="0" fontId="17" fillId="4" borderId="13" xfId="0" applyFont="1" applyFill="1" applyBorder="1" applyAlignment="1">
      <alignment horizontal="center" vertical="center"/>
    </xf>
    <xf numFmtId="164" fontId="18" fillId="4" borderId="13" xfId="0" applyNumberFormat="1" applyFont="1" applyFill="1" applyBorder="1" applyAlignment="1">
      <alignment horizontal="center"/>
    </xf>
    <xf numFmtId="164" fontId="14" fillId="4" borderId="13" xfId="0" applyNumberFormat="1" applyFont="1" applyFill="1" applyBorder="1" applyAlignment="1">
      <alignment horizontal="right" vertical="center"/>
    </xf>
    <xf numFmtId="167" fontId="14" fillId="4" borderId="13" xfId="0" applyNumberFormat="1" applyFont="1" applyFill="1" applyBorder="1" applyAlignment="1">
      <alignment horizontal="right" vertical="center"/>
    </xf>
    <xf numFmtId="167" fontId="14" fillId="4" borderId="13" xfId="0" applyNumberFormat="1" applyFont="1" applyFill="1" applyBorder="1"/>
    <xf numFmtId="0" fontId="14" fillId="6" borderId="15" xfId="0" applyFont="1" applyFill="1" applyBorder="1" applyAlignment="1">
      <alignment horizontal="center" vertical="center"/>
    </xf>
    <xf numFmtId="49" fontId="18" fillId="6" borderId="15" xfId="0" applyNumberFormat="1" applyFont="1" applyFill="1" applyBorder="1" applyAlignment="1">
      <alignment horizontal="center" vertical="center"/>
    </xf>
    <xf numFmtId="0" fontId="17" fillId="6" borderId="15" xfId="0" applyFont="1" applyFill="1" applyBorder="1" applyAlignment="1">
      <alignment horizontal="center" vertical="center"/>
    </xf>
    <xf numFmtId="164" fontId="18" fillId="6" borderId="15" xfId="0" applyNumberFormat="1" applyFont="1" applyFill="1" applyBorder="1" applyAlignment="1">
      <alignment horizontal="center"/>
    </xf>
    <xf numFmtId="164" fontId="14" fillId="6" borderId="15" xfId="0" applyNumberFormat="1" applyFont="1" applyFill="1" applyBorder="1" applyAlignment="1">
      <alignment horizontal="right" vertical="center"/>
    </xf>
    <xf numFmtId="167" fontId="14" fillId="6" borderId="15" xfId="0" applyNumberFormat="1" applyFont="1" applyFill="1" applyBorder="1" applyAlignment="1">
      <alignment horizontal="right" vertical="center"/>
    </xf>
    <xf numFmtId="167" fontId="14" fillId="6" borderId="15" xfId="0" applyNumberFormat="1" applyFont="1" applyFill="1" applyBorder="1"/>
    <xf numFmtId="0" fontId="14" fillId="8" borderId="13" xfId="0" applyFont="1" applyFill="1" applyBorder="1" applyAlignment="1">
      <alignment horizontal="center" vertical="center"/>
    </xf>
    <xf numFmtId="49" fontId="18" fillId="8" borderId="13" xfId="0" applyNumberFormat="1" applyFont="1" applyFill="1" applyBorder="1" applyAlignment="1">
      <alignment horizontal="center" vertical="center"/>
    </xf>
    <xf numFmtId="0" fontId="17" fillId="8" borderId="13" xfId="0" applyFont="1" applyFill="1" applyBorder="1" applyAlignment="1">
      <alignment horizontal="center" vertical="center"/>
    </xf>
    <xf numFmtId="164" fontId="18" fillId="8" borderId="13" xfId="0" applyNumberFormat="1" applyFont="1" applyFill="1" applyBorder="1" applyAlignment="1">
      <alignment horizontal="center"/>
    </xf>
    <xf numFmtId="164" fontId="14" fillId="8" borderId="13" xfId="0" applyNumberFormat="1" applyFont="1" applyFill="1" applyBorder="1" applyAlignment="1">
      <alignment horizontal="right" vertical="center"/>
    </xf>
    <xf numFmtId="167" fontId="14" fillId="8" borderId="13" xfId="0" applyNumberFormat="1" applyFont="1" applyFill="1" applyBorder="1" applyAlignment="1">
      <alignment horizontal="right" vertical="center"/>
    </xf>
    <xf numFmtId="167" fontId="14" fillId="8" borderId="13" xfId="0" applyNumberFormat="1" applyFont="1" applyFill="1" applyBorder="1"/>
    <xf numFmtId="0" fontId="14" fillId="4" borderId="15" xfId="0" applyFont="1" applyFill="1" applyBorder="1" applyAlignment="1">
      <alignment horizontal="center" vertical="center"/>
    </xf>
    <xf numFmtId="49" fontId="18" fillId="4" borderId="15" xfId="0" applyNumberFormat="1" applyFont="1" applyFill="1" applyBorder="1" applyAlignment="1">
      <alignment horizontal="center" vertical="center"/>
    </xf>
    <xf numFmtId="0" fontId="17" fillId="4" borderId="15" xfId="0" applyFont="1" applyFill="1" applyBorder="1" applyAlignment="1">
      <alignment horizontal="center" vertical="center"/>
    </xf>
    <xf numFmtId="164" fontId="18" fillId="4" borderId="15" xfId="0" applyNumberFormat="1" applyFont="1" applyFill="1" applyBorder="1" applyAlignment="1">
      <alignment horizontal="center"/>
    </xf>
    <xf numFmtId="164" fontId="14" fillId="4" borderId="15" xfId="0" applyNumberFormat="1" applyFont="1" applyFill="1" applyBorder="1" applyAlignment="1">
      <alignment horizontal="right" vertical="center"/>
    </xf>
    <xf numFmtId="167" fontId="14" fillId="4" borderId="15" xfId="0" applyNumberFormat="1" applyFont="1" applyFill="1" applyBorder="1" applyAlignment="1">
      <alignment horizontal="right" vertical="center"/>
    </xf>
    <xf numFmtId="167" fontId="14" fillId="4" borderId="15" xfId="0" applyNumberFormat="1" applyFont="1" applyFill="1" applyBorder="1"/>
    <xf numFmtId="0" fontId="14" fillId="3" borderId="13" xfId="0" applyFont="1" applyFill="1" applyBorder="1" applyAlignment="1">
      <alignment horizontal="center" vertical="center"/>
    </xf>
    <xf numFmtId="49" fontId="18" fillId="3" borderId="13" xfId="0" applyNumberFormat="1" applyFont="1" applyFill="1" applyBorder="1" applyAlignment="1">
      <alignment horizontal="center" vertical="center"/>
    </xf>
    <xf numFmtId="0" fontId="17" fillId="3" borderId="13" xfId="0" applyFont="1" applyFill="1" applyBorder="1" applyAlignment="1">
      <alignment horizontal="center" vertical="center"/>
    </xf>
    <xf numFmtId="164" fontId="18" fillId="3" borderId="13" xfId="0" applyNumberFormat="1" applyFont="1" applyFill="1" applyBorder="1" applyAlignment="1">
      <alignment horizontal="center"/>
    </xf>
    <xf numFmtId="164" fontId="14" fillId="3" borderId="13" xfId="0" applyNumberFormat="1" applyFont="1" applyFill="1" applyBorder="1" applyAlignment="1">
      <alignment horizontal="right" vertical="center"/>
    </xf>
    <xf numFmtId="167" fontId="14" fillId="3" borderId="13" xfId="0" applyNumberFormat="1" applyFont="1" applyFill="1" applyBorder="1" applyAlignment="1">
      <alignment horizontal="right" vertical="center"/>
    </xf>
    <xf numFmtId="167" fontId="14" fillId="3" borderId="13" xfId="0" applyNumberFormat="1" applyFont="1" applyFill="1" applyBorder="1"/>
    <xf numFmtId="0" fontId="14" fillId="8" borderId="15" xfId="0" applyFont="1" applyFill="1" applyBorder="1" applyAlignment="1">
      <alignment horizontal="center" vertical="center"/>
    </xf>
    <xf numFmtId="49" fontId="18" fillId="8" borderId="15" xfId="0" applyNumberFormat="1" applyFont="1" applyFill="1" applyBorder="1" applyAlignment="1">
      <alignment horizontal="center" vertical="center"/>
    </xf>
    <xf numFmtId="0" fontId="17" fillId="8" borderId="15" xfId="0" applyFont="1" applyFill="1" applyBorder="1" applyAlignment="1">
      <alignment horizontal="center" vertical="center"/>
    </xf>
    <xf numFmtId="164" fontId="18" fillId="8" borderId="15" xfId="0" applyNumberFormat="1" applyFont="1" applyFill="1" applyBorder="1" applyAlignment="1">
      <alignment horizontal="center"/>
    </xf>
    <xf numFmtId="164" fontId="14" fillId="8" borderId="15" xfId="0" applyNumberFormat="1" applyFont="1" applyFill="1" applyBorder="1" applyAlignment="1">
      <alignment horizontal="right" vertical="center"/>
    </xf>
    <xf numFmtId="167" fontId="14" fillId="8" borderId="15" xfId="0" applyNumberFormat="1" applyFont="1" applyFill="1" applyBorder="1" applyAlignment="1">
      <alignment horizontal="right" vertical="center"/>
    </xf>
    <xf numFmtId="167" fontId="14" fillId="8" borderId="15" xfId="0" applyNumberFormat="1" applyFont="1" applyFill="1" applyBorder="1"/>
    <xf numFmtId="165" fontId="14" fillId="0" borderId="13" xfId="0" applyNumberFormat="1" applyFont="1" applyFill="1" applyBorder="1"/>
    <xf numFmtId="167" fontId="14" fillId="0" borderId="13" xfId="0" applyNumberFormat="1" applyFont="1" applyFill="1" applyBorder="1" applyAlignment="1">
      <alignment horizontal="right" vertical="center"/>
    </xf>
    <xf numFmtId="167" fontId="14" fillId="0" borderId="13" xfId="0" applyNumberFormat="1" applyFont="1" applyBorder="1"/>
    <xf numFmtId="0" fontId="14" fillId="3" borderId="15" xfId="0" applyFont="1" applyFill="1" applyBorder="1" applyAlignment="1">
      <alignment horizontal="center" vertical="center"/>
    </xf>
    <xf numFmtId="49" fontId="18" fillId="3" borderId="15" xfId="0" applyNumberFormat="1" applyFont="1" applyFill="1" applyBorder="1" applyAlignment="1">
      <alignment horizontal="center" vertical="center"/>
    </xf>
    <xf numFmtId="0" fontId="17" fillId="3" borderId="15" xfId="0" applyFont="1" applyFill="1" applyBorder="1" applyAlignment="1">
      <alignment horizontal="center" vertical="center"/>
    </xf>
    <xf numFmtId="164" fontId="18" fillId="3" borderId="15" xfId="0" applyNumberFormat="1" applyFont="1" applyFill="1" applyBorder="1" applyAlignment="1">
      <alignment horizontal="center"/>
    </xf>
    <xf numFmtId="164" fontId="14" fillId="3" borderId="15" xfId="0" applyNumberFormat="1" applyFont="1" applyFill="1" applyBorder="1" applyAlignment="1">
      <alignment horizontal="right" vertical="center"/>
    </xf>
    <xf numFmtId="167" fontId="14" fillId="3" borderId="15" xfId="0" applyNumberFormat="1" applyFont="1" applyFill="1" applyBorder="1" applyAlignment="1">
      <alignment horizontal="right" vertical="center"/>
    </xf>
    <xf numFmtId="167" fontId="14" fillId="3" borderId="15" xfId="0" applyNumberFormat="1" applyFont="1" applyFill="1" applyBorder="1"/>
    <xf numFmtId="1" fontId="13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wrapText="1"/>
    </xf>
    <xf numFmtId="0" fontId="22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/>
    </xf>
    <xf numFmtId="165" fontId="14" fillId="0" borderId="1" xfId="0" applyNumberFormat="1" applyFont="1" applyFill="1" applyBorder="1" applyAlignment="1">
      <alignment horizontal="center"/>
    </xf>
    <xf numFmtId="0" fontId="18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right"/>
    </xf>
    <xf numFmtId="49" fontId="18" fillId="0" borderId="1" xfId="0" applyNumberFormat="1" applyFont="1" applyFill="1" applyBorder="1" applyAlignment="1">
      <alignment horizontal="right"/>
    </xf>
    <xf numFmtId="49" fontId="5" fillId="0" borderId="1" xfId="0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 wrapText="1"/>
    </xf>
    <xf numFmtId="167" fontId="14" fillId="0" borderId="0" xfId="0" applyNumberFormat="1" applyFont="1" applyFill="1" applyAlignment="1">
      <alignment horizontal="center" vertical="center" wrapText="1"/>
    </xf>
    <xf numFmtId="0" fontId="20" fillId="4" borderId="1" xfId="0" applyFont="1" applyFill="1" applyBorder="1" applyAlignment="1">
      <alignment horizontal="left" vertical="center"/>
    </xf>
    <xf numFmtId="0" fontId="21" fillId="4" borderId="1" xfId="0" applyFont="1" applyFill="1" applyBorder="1" applyAlignment="1">
      <alignment horizontal="left" vertical="center"/>
    </xf>
    <xf numFmtId="0" fontId="18" fillId="4" borderId="1" xfId="0" applyFont="1" applyFill="1" applyBorder="1" applyAlignment="1">
      <alignment horizontal="left" vertical="center"/>
    </xf>
    <xf numFmtId="49" fontId="18" fillId="4" borderId="1" xfId="0" applyNumberFormat="1" applyFont="1" applyFill="1" applyBorder="1"/>
    <xf numFmtId="0" fontId="18" fillId="4" borderId="1" xfId="0" applyFont="1" applyFill="1" applyBorder="1" applyAlignment="1">
      <alignment horizontal="right"/>
    </xf>
    <xf numFmtId="164" fontId="18" fillId="4" borderId="1" xfId="0" applyNumberFormat="1" applyFont="1" applyFill="1" applyBorder="1" applyAlignment="1">
      <alignment horizontal="right"/>
    </xf>
    <xf numFmtId="0" fontId="5" fillId="10" borderId="1" xfId="0" applyFont="1" applyFill="1" applyBorder="1"/>
    <xf numFmtId="165" fontId="5" fillId="10" borderId="1" xfId="0" applyNumberFormat="1" applyFont="1" applyFill="1" applyBorder="1"/>
    <xf numFmtId="170" fontId="14" fillId="10" borderId="1" xfId="0" applyNumberFormat="1" applyFont="1" applyFill="1" applyBorder="1" applyAlignment="1">
      <alignment horizontal="right" vertical="center"/>
    </xf>
    <xf numFmtId="0" fontId="5" fillId="11" borderId="1" xfId="0" applyFont="1" applyFill="1" applyBorder="1" applyAlignment="1">
      <alignment horizontal="center" vertical="center"/>
    </xf>
    <xf numFmtId="0" fontId="5" fillId="11" borderId="1" xfId="0" applyFont="1" applyFill="1" applyBorder="1"/>
    <xf numFmtId="0" fontId="14" fillId="11" borderId="1" xfId="0" applyFont="1" applyFill="1" applyBorder="1"/>
    <xf numFmtId="167" fontId="9" fillId="11" borderId="1" xfId="0" applyNumberFormat="1" applyFont="1" applyFill="1" applyBorder="1"/>
    <xf numFmtId="0" fontId="0" fillId="0" borderId="1" xfId="0" applyFill="1" applyBorder="1"/>
    <xf numFmtId="0" fontId="0" fillId="0" borderId="0" xfId="0" applyFill="1" applyAlignment="1">
      <alignment wrapText="1"/>
    </xf>
    <xf numFmtId="1" fontId="14" fillId="0" borderId="0" xfId="0" applyNumberFormat="1" applyFont="1" applyFill="1" applyAlignment="1">
      <alignment horizontal="center" vertical="center" wrapText="1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0" fontId="18" fillId="0" borderId="1" xfId="0" applyFont="1" applyFill="1" applyBorder="1"/>
    <xf numFmtId="0" fontId="23" fillId="12" borderId="1" xfId="0" applyFont="1" applyFill="1" applyBorder="1" applyAlignment="1">
      <alignment horizontal="center" vertical="center"/>
    </xf>
    <xf numFmtId="167" fontId="6" fillId="12" borderId="1" xfId="0" applyNumberFormat="1" applyFont="1" applyFill="1" applyBorder="1" applyAlignment="1">
      <alignment horizontal="right" vertical="center"/>
    </xf>
    <xf numFmtId="0" fontId="5" fillId="12" borderId="1" xfId="0" applyFont="1" applyFill="1" applyBorder="1" applyAlignment="1">
      <alignment horizontal="center" vertical="center"/>
    </xf>
    <xf numFmtId="49" fontId="18" fillId="12" borderId="1" xfId="0" applyNumberFormat="1" applyFont="1" applyFill="1" applyBorder="1" applyAlignment="1">
      <alignment horizontal="center" vertical="center"/>
    </xf>
    <xf numFmtId="0" fontId="19" fillId="12" borderId="1" xfId="0" applyFont="1" applyFill="1" applyBorder="1" applyAlignment="1">
      <alignment horizontal="center" vertical="center"/>
    </xf>
    <xf numFmtId="164" fontId="18" fillId="12" borderId="1" xfId="0" applyNumberFormat="1" applyFont="1" applyFill="1" applyBorder="1" applyAlignment="1">
      <alignment horizontal="center"/>
    </xf>
    <xf numFmtId="164" fontId="14" fillId="12" borderId="1" xfId="0" applyNumberFormat="1" applyFont="1" applyFill="1" applyBorder="1" applyAlignment="1">
      <alignment horizontal="right" vertical="center"/>
    </xf>
    <xf numFmtId="167" fontId="5" fillId="12" borderId="1" xfId="0" applyNumberFormat="1" applyFont="1" applyFill="1" applyBorder="1" applyAlignment="1">
      <alignment horizontal="right" vertical="center"/>
    </xf>
    <xf numFmtId="167" fontId="14" fillId="12" borderId="3" xfId="0" applyNumberFormat="1" applyFont="1" applyFill="1" applyBorder="1" applyAlignment="1">
      <alignment horizontal="right" vertical="center"/>
    </xf>
    <xf numFmtId="167" fontId="14" fillId="12" borderId="1" xfId="0" applyNumberFormat="1" applyFont="1" applyFill="1" applyBorder="1" applyAlignment="1">
      <alignment horizontal="right" vertical="center"/>
    </xf>
    <xf numFmtId="0" fontId="17" fillId="12" borderId="1" xfId="0" applyFont="1" applyFill="1" applyBorder="1" applyAlignment="1">
      <alignment horizontal="center" vertical="center"/>
    </xf>
    <xf numFmtId="167" fontId="24" fillId="0" borderId="1" xfId="0" applyNumberFormat="1" applyFont="1" applyFill="1" applyBorder="1" applyAlignment="1">
      <alignment horizontal="center"/>
    </xf>
    <xf numFmtId="164" fontId="9" fillId="6" borderId="1" xfId="0" applyNumberFormat="1" applyFont="1" applyFill="1" applyBorder="1" applyAlignment="1">
      <alignment horizontal="center" vertical="center"/>
    </xf>
    <xf numFmtId="164" fontId="9" fillId="7" borderId="4" xfId="0" applyNumberFormat="1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/>
    </xf>
    <xf numFmtId="49" fontId="18" fillId="10" borderId="1" xfId="0" applyNumberFormat="1" applyFont="1" applyFill="1" applyBorder="1" applyAlignment="1">
      <alignment horizontal="center" vertical="center"/>
    </xf>
    <xf numFmtId="0" fontId="17" fillId="10" borderId="1" xfId="0" applyFont="1" applyFill="1" applyBorder="1" applyAlignment="1">
      <alignment horizontal="center" vertical="center"/>
    </xf>
    <xf numFmtId="164" fontId="18" fillId="10" borderId="1" xfId="0" applyNumberFormat="1" applyFont="1" applyFill="1" applyBorder="1" applyAlignment="1">
      <alignment horizontal="center"/>
    </xf>
    <xf numFmtId="164" fontId="14" fillId="10" borderId="1" xfId="0" applyNumberFormat="1" applyFont="1" applyFill="1" applyBorder="1" applyAlignment="1">
      <alignment horizontal="right" vertical="center"/>
    </xf>
    <xf numFmtId="167" fontId="5" fillId="10" borderId="1" xfId="0" applyNumberFormat="1" applyFont="1" applyFill="1" applyBorder="1" applyAlignment="1">
      <alignment horizontal="right" vertical="center"/>
    </xf>
    <xf numFmtId="167" fontId="14" fillId="10" borderId="3" xfId="0" applyNumberFormat="1" applyFont="1" applyFill="1" applyBorder="1" applyAlignment="1">
      <alignment horizontal="right" vertical="center"/>
    </xf>
    <xf numFmtId="167" fontId="14" fillId="10" borderId="1" xfId="0" applyNumberFormat="1" applyFont="1" applyFill="1" applyBorder="1" applyAlignment="1">
      <alignment horizontal="right" vertical="center"/>
    </xf>
    <xf numFmtId="0" fontId="14" fillId="10" borderId="1" xfId="0" applyFont="1" applyFill="1" applyBorder="1" applyAlignment="1">
      <alignment horizontal="center" vertical="center"/>
    </xf>
    <xf numFmtId="0" fontId="0" fillId="0" borderId="0" xfId="0" applyFill="1" applyAlignment="1">
      <alignment wrapText="1"/>
    </xf>
    <xf numFmtId="1" fontId="14" fillId="0" borderId="0" xfId="0" applyNumberFormat="1" applyFont="1" applyFill="1" applyAlignment="1">
      <alignment horizontal="center" vertical="center" wrapText="1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right"/>
    </xf>
    <xf numFmtId="166" fontId="30" fillId="0" borderId="0" xfId="0" applyNumberFormat="1" applyFont="1" applyFill="1" applyBorder="1" applyAlignment="1">
      <alignment horizontal="right"/>
    </xf>
    <xf numFmtId="166" fontId="14" fillId="0" borderId="0" xfId="0" applyNumberFormat="1" applyFont="1" applyFill="1" applyBorder="1" applyAlignment="1">
      <alignment horizontal="right"/>
    </xf>
    <xf numFmtId="0" fontId="14" fillId="7" borderId="0" xfId="0" applyFont="1" applyFill="1" applyAlignment="1">
      <alignment horizontal="right"/>
    </xf>
    <xf numFmtId="0" fontId="14" fillId="13" borderId="1" xfId="0" applyFont="1" applyFill="1" applyBorder="1" applyAlignment="1">
      <alignment horizontal="center" vertical="center"/>
    </xf>
    <xf numFmtId="49" fontId="14" fillId="13" borderId="1" xfId="0" applyNumberFormat="1" applyFont="1" applyFill="1" applyBorder="1" applyAlignment="1">
      <alignment horizontal="center"/>
    </xf>
    <xf numFmtId="165" fontId="14" fillId="13" borderId="1" xfId="0" applyNumberFormat="1" applyFont="1" applyFill="1" applyBorder="1" applyAlignment="1">
      <alignment horizontal="center"/>
    </xf>
    <xf numFmtId="49" fontId="14" fillId="13" borderId="1" xfId="0" applyNumberFormat="1" applyFont="1" applyFill="1" applyBorder="1"/>
    <xf numFmtId="164" fontId="14" fillId="13" borderId="1" xfId="0" applyNumberFormat="1" applyFont="1" applyFill="1" applyBorder="1"/>
    <xf numFmtId="167" fontId="14" fillId="13" borderId="1" xfId="0" applyNumberFormat="1" applyFont="1" applyFill="1" applyBorder="1"/>
    <xf numFmtId="0" fontId="14" fillId="13" borderId="1" xfId="0" applyFont="1" applyFill="1" applyBorder="1" applyAlignment="1">
      <alignment horizontal="center"/>
    </xf>
    <xf numFmtId="0" fontId="5" fillId="13" borderId="0" xfId="0" applyFont="1" applyFill="1"/>
    <xf numFmtId="0" fontId="30" fillId="14" borderId="0" xfId="0" applyFont="1" applyFill="1" applyAlignment="1">
      <alignment vertical="top" wrapText="1"/>
    </xf>
    <xf numFmtId="0" fontId="5" fillId="14" borderId="1" xfId="0" applyFont="1" applyFill="1" applyBorder="1" applyAlignment="1">
      <alignment horizontal="center" vertical="center"/>
    </xf>
    <xf numFmtId="49" fontId="18" fillId="14" borderId="1" xfId="0" applyNumberFormat="1" applyFont="1" applyFill="1" applyBorder="1" applyAlignment="1">
      <alignment horizontal="center" vertical="center"/>
    </xf>
    <xf numFmtId="0" fontId="17" fillId="14" borderId="1" xfId="0" applyFont="1" applyFill="1" applyBorder="1" applyAlignment="1">
      <alignment horizontal="center" vertical="center"/>
    </xf>
    <xf numFmtId="164" fontId="18" fillId="14" borderId="1" xfId="0" applyNumberFormat="1" applyFont="1" applyFill="1" applyBorder="1" applyAlignment="1">
      <alignment horizontal="center"/>
    </xf>
    <xf numFmtId="164" fontId="14" fillId="14" borderId="1" xfId="0" applyNumberFormat="1" applyFont="1" applyFill="1" applyBorder="1" applyAlignment="1">
      <alignment horizontal="right" vertical="center"/>
    </xf>
    <xf numFmtId="167" fontId="5" fillId="14" borderId="1" xfId="0" applyNumberFormat="1" applyFont="1" applyFill="1" applyBorder="1" applyAlignment="1">
      <alignment horizontal="right" vertical="center"/>
    </xf>
    <xf numFmtId="167" fontId="14" fillId="14" borderId="3" xfId="0" applyNumberFormat="1" applyFont="1" applyFill="1" applyBorder="1" applyAlignment="1">
      <alignment horizontal="right" vertical="center"/>
    </xf>
    <xf numFmtId="167" fontId="14" fillId="14" borderId="1" xfId="0" applyNumberFormat="1" applyFont="1" applyFill="1" applyBorder="1" applyAlignment="1">
      <alignment horizontal="right" vertical="center"/>
    </xf>
    <xf numFmtId="0" fontId="0" fillId="14" borderId="1" xfId="0" applyFill="1" applyBorder="1" applyAlignment="1">
      <alignment horizontal="center" vertical="center"/>
    </xf>
    <xf numFmtId="167" fontId="0" fillId="14" borderId="1" xfId="0" applyNumberForma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center" vertical="center"/>
    </xf>
    <xf numFmtId="49" fontId="18" fillId="15" borderId="1" xfId="0" applyNumberFormat="1" applyFont="1" applyFill="1" applyBorder="1" applyAlignment="1">
      <alignment horizontal="center" vertical="center"/>
    </xf>
    <xf numFmtId="0" fontId="17" fillId="15" borderId="1" xfId="0" applyFont="1" applyFill="1" applyBorder="1" applyAlignment="1">
      <alignment horizontal="center" vertical="center"/>
    </xf>
    <xf numFmtId="164" fontId="18" fillId="15" borderId="1" xfId="0" applyNumberFormat="1" applyFont="1" applyFill="1" applyBorder="1" applyAlignment="1">
      <alignment horizontal="center"/>
    </xf>
    <xf numFmtId="164" fontId="14" fillId="15" borderId="1" xfId="0" applyNumberFormat="1" applyFont="1" applyFill="1" applyBorder="1" applyAlignment="1">
      <alignment horizontal="right" vertical="center"/>
    </xf>
    <xf numFmtId="167" fontId="5" fillId="15" borderId="1" xfId="0" applyNumberFormat="1" applyFont="1" applyFill="1" applyBorder="1" applyAlignment="1">
      <alignment horizontal="right" vertical="center"/>
    </xf>
    <xf numFmtId="167" fontId="14" fillId="15" borderId="3" xfId="0" applyNumberFormat="1" applyFont="1" applyFill="1" applyBorder="1" applyAlignment="1">
      <alignment horizontal="right" vertical="center"/>
    </xf>
    <xf numFmtId="167" fontId="14" fillId="15" borderId="1" xfId="0" applyNumberFormat="1" applyFont="1" applyFill="1" applyBorder="1" applyAlignment="1">
      <alignment horizontal="right" vertical="center"/>
    </xf>
    <xf numFmtId="1" fontId="5" fillId="15" borderId="0" xfId="0" applyNumberFormat="1" applyFont="1" applyFill="1"/>
    <xf numFmtId="1" fontId="14" fillId="15" borderId="0" xfId="0" applyNumberFormat="1" applyFont="1" applyFill="1" applyAlignment="1">
      <alignment vertical="top" wrapText="1"/>
    </xf>
    <xf numFmtId="1" fontId="14" fillId="15" borderId="0" xfId="0" applyNumberFormat="1" applyFont="1" applyFill="1" applyAlignment="1">
      <alignment horizontal="center" vertical="center" wrapText="1"/>
    </xf>
    <xf numFmtId="0" fontId="0" fillId="0" borderId="0" xfId="0" applyFill="1" applyAlignment="1">
      <alignment wrapText="1"/>
    </xf>
    <xf numFmtId="1" fontId="14" fillId="0" borderId="0" xfId="0" applyNumberFormat="1" applyFont="1" applyFill="1" applyAlignment="1">
      <alignment horizontal="center" vertical="center" wrapText="1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9" fillId="0" borderId="1" xfId="0" applyFont="1" applyBorder="1"/>
    <xf numFmtId="0" fontId="5" fillId="16" borderId="1" xfId="0" applyFont="1" applyFill="1" applyBorder="1" applyAlignment="1">
      <alignment horizontal="center" vertical="center"/>
    </xf>
    <xf numFmtId="49" fontId="18" fillId="16" borderId="1" xfId="0" applyNumberFormat="1" applyFont="1" applyFill="1" applyBorder="1" applyAlignment="1">
      <alignment horizontal="center" vertical="center"/>
    </xf>
    <xf numFmtId="0" fontId="17" fillId="16" borderId="1" xfId="0" applyFont="1" applyFill="1" applyBorder="1" applyAlignment="1">
      <alignment horizontal="center" vertical="center"/>
    </xf>
    <xf numFmtId="164" fontId="18" fillId="16" borderId="1" xfId="0" applyNumberFormat="1" applyFont="1" applyFill="1" applyBorder="1" applyAlignment="1">
      <alignment horizontal="center"/>
    </xf>
    <xf numFmtId="164" fontId="14" fillId="16" borderId="1" xfId="0" applyNumberFormat="1" applyFont="1" applyFill="1" applyBorder="1" applyAlignment="1">
      <alignment horizontal="right" vertical="center"/>
    </xf>
    <xf numFmtId="167" fontId="5" fillId="16" borderId="1" xfId="0" applyNumberFormat="1" applyFont="1" applyFill="1" applyBorder="1" applyAlignment="1">
      <alignment horizontal="right" vertical="center"/>
    </xf>
    <xf numFmtId="167" fontId="14" fillId="16" borderId="3" xfId="0" applyNumberFormat="1" applyFont="1" applyFill="1" applyBorder="1" applyAlignment="1">
      <alignment horizontal="right" vertical="center"/>
    </xf>
    <xf numFmtId="167" fontId="14" fillId="16" borderId="1" xfId="0" applyNumberFormat="1" applyFont="1" applyFill="1" applyBorder="1" applyAlignment="1">
      <alignment horizontal="right" vertical="center"/>
    </xf>
    <xf numFmtId="0" fontId="12" fillId="0" borderId="0" xfId="0" applyFont="1" applyFill="1" applyAlignment="1"/>
    <xf numFmtId="1" fontId="10" fillId="0" borderId="0" xfId="0" applyNumberFormat="1" applyFont="1" applyFill="1" applyAlignment="1">
      <alignment vertical="top"/>
    </xf>
    <xf numFmtId="1" fontId="14" fillId="0" borderId="0" xfId="0" applyNumberFormat="1" applyFont="1" applyFill="1"/>
    <xf numFmtId="1" fontId="14" fillId="15" borderId="0" xfId="0" applyNumberFormat="1" applyFont="1" applyFill="1"/>
    <xf numFmtId="0" fontId="14" fillId="0" borderId="0" xfId="0" applyFont="1" applyFill="1" applyBorder="1" applyAlignment="1">
      <alignment horizontal="right"/>
    </xf>
    <xf numFmtId="1" fontId="14" fillId="0" borderId="0" xfId="0" applyNumberFormat="1" applyFont="1" applyFill="1" applyBorder="1"/>
    <xf numFmtId="0" fontId="14" fillId="16" borderId="1" xfId="0" applyFont="1" applyFill="1" applyBorder="1" applyAlignment="1">
      <alignment horizontal="center" vertical="center"/>
    </xf>
    <xf numFmtId="49" fontId="14" fillId="16" borderId="1" xfId="0" applyNumberFormat="1" applyFont="1" applyFill="1" applyBorder="1" applyAlignment="1">
      <alignment horizontal="center"/>
    </xf>
    <xf numFmtId="0" fontId="14" fillId="16" borderId="1" xfId="0" applyFont="1" applyFill="1" applyBorder="1" applyAlignment="1">
      <alignment horizontal="center"/>
    </xf>
    <xf numFmtId="49" fontId="14" fillId="16" borderId="1" xfId="0" applyNumberFormat="1" applyFont="1" applyFill="1" applyBorder="1"/>
    <xf numFmtId="164" fontId="14" fillId="16" borderId="1" xfId="0" applyNumberFormat="1" applyFont="1" applyFill="1" applyBorder="1"/>
    <xf numFmtId="167" fontId="14" fillId="16" borderId="1" xfId="0" applyNumberFormat="1" applyFont="1" applyFill="1" applyBorder="1"/>
    <xf numFmtId="0" fontId="5" fillId="17" borderId="1" xfId="0" applyFont="1" applyFill="1" applyBorder="1" applyAlignment="1">
      <alignment horizontal="center" vertical="center"/>
    </xf>
    <xf numFmtId="49" fontId="18" fillId="17" borderId="1" xfId="0" applyNumberFormat="1" applyFont="1" applyFill="1" applyBorder="1" applyAlignment="1">
      <alignment horizontal="center" vertical="center"/>
    </xf>
    <xf numFmtId="0" fontId="17" fillId="17" borderId="1" xfId="0" applyFont="1" applyFill="1" applyBorder="1" applyAlignment="1">
      <alignment horizontal="center" vertical="center"/>
    </xf>
    <xf numFmtId="164" fontId="18" fillId="17" borderId="1" xfId="0" applyNumberFormat="1" applyFont="1" applyFill="1" applyBorder="1" applyAlignment="1">
      <alignment horizontal="center"/>
    </xf>
    <xf numFmtId="164" fontId="14" fillId="17" borderId="1" xfId="0" applyNumberFormat="1" applyFont="1" applyFill="1" applyBorder="1" applyAlignment="1">
      <alignment horizontal="right" vertical="center"/>
    </xf>
    <xf numFmtId="167" fontId="5" fillId="17" borderId="1" xfId="0" applyNumberFormat="1" applyFont="1" applyFill="1" applyBorder="1" applyAlignment="1">
      <alignment horizontal="right" vertical="center"/>
    </xf>
    <xf numFmtId="167" fontId="14" fillId="17" borderId="3" xfId="0" applyNumberFormat="1" applyFont="1" applyFill="1" applyBorder="1" applyAlignment="1">
      <alignment horizontal="right" vertical="center"/>
    </xf>
    <xf numFmtId="167" fontId="14" fillId="17" borderId="1" xfId="0" applyNumberFormat="1" applyFont="1" applyFill="1" applyBorder="1" applyAlignment="1">
      <alignment horizontal="right" vertical="center"/>
    </xf>
    <xf numFmtId="49" fontId="19" fillId="17" borderId="1" xfId="0" applyNumberFormat="1" applyFont="1" applyFill="1" applyBorder="1" applyAlignment="1">
      <alignment horizontal="center" vertical="center"/>
    </xf>
    <xf numFmtId="1" fontId="14" fillId="9" borderId="0" xfId="0" applyNumberFormat="1" applyFont="1" applyFill="1"/>
    <xf numFmtId="164" fontId="14" fillId="0" borderId="0" xfId="0" applyNumberFormat="1" applyFont="1" applyFill="1" applyAlignment="1">
      <alignment vertical="top" wrapText="1"/>
    </xf>
    <xf numFmtId="167" fontId="14" fillId="18" borderId="1" xfId="0" applyNumberFormat="1" applyFont="1" applyFill="1" applyBorder="1" applyAlignment="1">
      <alignment horizontal="right" vertical="center"/>
    </xf>
    <xf numFmtId="0" fontId="14" fillId="0" borderId="0" xfId="0" applyFont="1" applyFill="1" applyAlignment="1">
      <alignment horizontal="right"/>
    </xf>
    <xf numFmtId="0" fontId="0" fillId="0" borderId="0" xfId="0" applyFill="1" applyAlignment="1">
      <alignment wrapText="1"/>
    </xf>
    <xf numFmtId="1" fontId="14" fillId="0" borderId="0" xfId="0" applyNumberFormat="1" applyFont="1" applyFill="1" applyAlignment="1">
      <alignment horizontal="center" vertical="center" wrapText="1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5" fillId="19" borderId="1" xfId="0" applyFont="1" applyFill="1" applyBorder="1" applyAlignment="1">
      <alignment horizontal="center" vertical="center"/>
    </xf>
    <xf numFmtId="49" fontId="18" fillId="19" borderId="1" xfId="0" applyNumberFormat="1" applyFont="1" applyFill="1" applyBorder="1" applyAlignment="1">
      <alignment horizontal="center" vertical="center"/>
    </xf>
    <xf numFmtId="0" fontId="17" fillId="19" borderId="1" xfId="0" applyFont="1" applyFill="1" applyBorder="1" applyAlignment="1">
      <alignment horizontal="center" vertical="center"/>
    </xf>
    <xf numFmtId="164" fontId="18" fillId="19" borderId="1" xfId="0" applyNumberFormat="1" applyFont="1" applyFill="1" applyBorder="1" applyAlignment="1">
      <alignment horizontal="center"/>
    </xf>
    <xf numFmtId="164" fontId="14" fillId="19" borderId="1" xfId="0" applyNumberFormat="1" applyFont="1" applyFill="1" applyBorder="1" applyAlignment="1">
      <alignment horizontal="right" vertical="center"/>
    </xf>
    <xf numFmtId="167" fontId="5" fillId="19" borderId="1" xfId="0" applyNumberFormat="1" applyFont="1" applyFill="1" applyBorder="1" applyAlignment="1">
      <alignment horizontal="right" vertical="center"/>
    </xf>
    <xf numFmtId="167" fontId="14" fillId="19" borderId="3" xfId="0" applyNumberFormat="1" applyFont="1" applyFill="1" applyBorder="1" applyAlignment="1">
      <alignment horizontal="right" vertical="center"/>
    </xf>
    <xf numFmtId="167" fontId="14" fillId="19" borderId="1" xfId="0" applyNumberFormat="1" applyFont="1" applyFill="1" applyBorder="1" applyAlignment="1">
      <alignment horizontal="right" vertical="center"/>
    </xf>
    <xf numFmtId="0" fontId="19" fillId="19" borderId="1" xfId="0" applyFont="1" applyFill="1" applyBorder="1" applyAlignment="1">
      <alignment horizontal="center" vertical="center"/>
    </xf>
    <xf numFmtId="2" fontId="23" fillId="19" borderId="1" xfId="0" applyNumberFormat="1" applyFont="1" applyFill="1" applyBorder="1" applyAlignment="1">
      <alignment horizontal="center" vertical="center"/>
    </xf>
    <xf numFmtId="164" fontId="2" fillId="19" borderId="1" xfId="0" applyNumberFormat="1" applyFont="1" applyFill="1" applyBorder="1" applyAlignment="1">
      <alignment horizontal="center" vertical="center"/>
    </xf>
    <xf numFmtId="49" fontId="14" fillId="5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49" fontId="14" fillId="5" borderId="1" xfId="0" applyNumberFormat="1" applyFont="1" applyFill="1" applyBorder="1"/>
    <xf numFmtId="164" fontId="14" fillId="5" borderId="1" xfId="0" applyNumberFormat="1" applyFont="1" applyFill="1" applyBorder="1"/>
    <xf numFmtId="1" fontId="14" fillId="0" borderId="0" xfId="0" applyNumberFormat="1" applyFont="1" applyFill="1" applyAlignment="1">
      <alignment horizontal="center" vertical="center" wrapText="1"/>
    </xf>
    <xf numFmtId="0" fontId="0" fillId="0" borderId="0" xfId="0" applyFill="1" applyAlignment="1">
      <alignment wrapText="1"/>
    </xf>
    <xf numFmtId="1" fontId="14" fillId="0" borderId="0" xfId="0" applyNumberFormat="1" applyFont="1" applyFill="1" applyAlignment="1">
      <alignment horizontal="center" vertical="center" wrapText="1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14" fillId="15" borderId="1" xfId="0" applyFont="1" applyFill="1" applyBorder="1" applyAlignment="1">
      <alignment horizontal="center" vertical="center"/>
    </xf>
    <xf numFmtId="49" fontId="14" fillId="15" borderId="1" xfId="0" applyNumberFormat="1" applyFont="1" applyFill="1" applyBorder="1" applyAlignment="1">
      <alignment horizontal="center"/>
    </xf>
    <xf numFmtId="165" fontId="14" fillId="15" borderId="1" xfId="0" applyNumberFormat="1" applyFont="1" applyFill="1" applyBorder="1" applyAlignment="1">
      <alignment horizontal="center"/>
    </xf>
    <xf numFmtId="49" fontId="14" fillId="15" borderId="1" xfId="0" applyNumberFormat="1" applyFont="1" applyFill="1" applyBorder="1"/>
    <xf numFmtId="164" fontId="14" fillId="15" borderId="1" xfId="0" applyNumberFormat="1" applyFont="1" applyFill="1" applyBorder="1"/>
    <xf numFmtId="167" fontId="14" fillId="15" borderId="1" xfId="0" applyNumberFormat="1" applyFont="1" applyFill="1" applyBorder="1"/>
    <xf numFmtId="0" fontId="14" fillId="15" borderId="1" xfId="0" applyFont="1" applyFill="1" applyBorder="1" applyAlignment="1">
      <alignment horizontal="center"/>
    </xf>
    <xf numFmtId="0" fontId="5" fillId="15" borderId="0" xfId="0" applyFont="1" applyFill="1"/>
    <xf numFmtId="1" fontId="14" fillId="0" borderId="0" xfId="0" applyNumberFormat="1" applyFont="1" applyFill="1" applyAlignment="1">
      <alignment horizontal="center" vertical="center" wrapText="1"/>
    </xf>
    <xf numFmtId="1" fontId="14" fillId="17" borderId="0" xfId="0" applyNumberFormat="1" applyFont="1" applyFill="1"/>
    <xf numFmtId="1" fontId="14" fillId="17" borderId="0" xfId="0" applyNumberFormat="1" applyFont="1" applyFill="1" applyAlignment="1">
      <alignment vertical="top" wrapText="1"/>
    </xf>
    <xf numFmtId="1" fontId="14" fillId="17" borderId="0" xfId="0" applyNumberFormat="1" applyFont="1" applyFill="1" applyAlignment="1">
      <alignment horizontal="center" vertical="center" wrapText="1"/>
    </xf>
    <xf numFmtId="164" fontId="5" fillId="0" borderId="0" xfId="0" applyNumberFormat="1" applyFont="1" applyFill="1"/>
    <xf numFmtId="0" fontId="14" fillId="14" borderId="1" xfId="0" applyFont="1" applyFill="1" applyBorder="1" applyAlignment="1">
      <alignment horizontal="center" vertical="center"/>
    </xf>
    <xf numFmtId="49" fontId="14" fillId="14" borderId="1" xfId="0" applyNumberFormat="1" applyFont="1" applyFill="1" applyBorder="1" applyAlignment="1">
      <alignment horizontal="center"/>
    </xf>
    <xf numFmtId="0" fontId="14" fillId="14" borderId="1" xfId="0" applyFont="1" applyFill="1" applyBorder="1" applyAlignment="1">
      <alignment horizontal="center"/>
    </xf>
    <xf numFmtId="49" fontId="14" fillId="14" borderId="1" xfId="0" applyNumberFormat="1" applyFont="1" applyFill="1" applyBorder="1"/>
    <xf numFmtId="164" fontId="14" fillId="14" borderId="1" xfId="0" applyNumberFormat="1" applyFont="1" applyFill="1" applyBorder="1"/>
    <xf numFmtId="167" fontId="14" fillId="14" borderId="1" xfId="0" applyNumberFormat="1" applyFont="1" applyFill="1" applyBorder="1"/>
    <xf numFmtId="2" fontId="0" fillId="14" borderId="1" xfId="0" applyNumberFormat="1" applyFill="1" applyBorder="1" applyAlignment="1">
      <alignment horizontal="center"/>
    </xf>
    <xf numFmtId="164" fontId="0" fillId="14" borderId="1" xfId="0" applyNumberFormat="1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1" fontId="14" fillId="0" borderId="0" xfId="0" applyNumberFormat="1" applyFont="1" applyFill="1" applyAlignment="1">
      <alignment horizontal="center" vertical="center" wrapText="1"/>
    </xf>
    <xf numFmtId="1" fontId="14" fillId="9" borderId="0" xfId="0" applyNumberFormat="1" applyFont="1" applyFill="1" applyAlignment="1">
      <alignment vertical="top" wrapText="1"/>
    </xf>
    <xf numFmtId="1" fontId="14" fillId="9" borderId="0" xfId="0" applyNumberFormat="1" applyFont="1" applyFill="1" applyAlignment="1">
      <alignment horizontal="center" vertical="center" wrapText="1"/>
    </xf>
    <xf numFmtId="0" fontId="0" fillId="9" borderId="0" xfId="0" applyFill="1"/>
    <xf numFmtId="0" fontId="0" fillId="0" borderId="0" xfId="0" applyFill="1" applyAlignment="1">
      <alignment wrapText="1"/>
    </xf>
    <xf numFmtId="1" fontId="14" fillId="0" borderId="0" xfId="0" applyNumberFormat="1" applyFont="1" applyFill="1" applyAlignment="1">
      <alignment horizontal="center" vertical="center" wrapText="1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0" fontId="9" fillId="0" borderId="12" xfId="0" applyFont="1" applyFill="1" applyBorder="1" applyAlignment="1">
      <alignment horizontal="center" vertical="center" wrapText="1"/>
    </xf>
    <xf numFmtId="1" fontId="14" fillId="0" borderId="0" xfId="0" applyNumberFormat="1" applyFont="1" applyFill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0" fillId="0" borderId="0" xfId="0" applyFill="1" applyAlignment="1">
      <alignment wrapText="1"/>
    </xf>
    <xf numFmtId="1" fontId="14" fillId="0" borderId="0" xfId="0" applyNumberFormat="1" applyFont="1" applyFill="1" applyAlignment="1">
      <alignment horizontal="center" vertical="center" wrapText="1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0" fontId="9" fillId="0" borderId="12" xfId="0" applyFont="1" applyFill="1" applyBorder="1" applyAlignment="1">
      <alignment horizontal="center" vertical="center" wrapText="1"/>
    </xf>
    <xf numFmtId="164" fontId="14" fillId="0" borderId="0" xfId="0" applyNumberFormat="1" applyFont="1" applyBorder="1"/>
    <xf numFmtId="0" fontId="14" fillId="0" borderId="0" xfId="0" applyFont="1" applyBorder="1"/>
    <xf numFmtId="0" fontId="14" fillId="7" borderId="13" xfId="0" applyFont="1" applyFill="1" applyBorder="1" applyAlignment="1">
      <alignment horizontal="center" vertical="center"/>
    </xf>
    <xf numFmtId="49" fontId="18" fillId="7" borderId="13" xfId="0" applyNumberFormat="1" applyFont="1" applyFill="1" applyBorder="1" applyAlignment="1">
      <alignment horizontal="center" vertical="center"/>
    </xf>
    <xf numFmtId="0" fontId="17" fillId="7" borderId="13" xfId="0" applyFont="1" applyFill="1" applyBorder="1" applyAlignment="1">
      <alignment horizontal="center" vertical="center"/>
    </xf>
    <xf numFmtId="164" fontId="18" fillId="7" borderId="13" xfId="0" applyNumberFormat="1" applyFont="1" applyFill="1" applyBorder="1" applyAlignment="1">
      <alignment horizontal="center"/>
    </xf>
    <xf numFmtId="164" fontId="14" fillId="7" borderId="13" xfId="0" applyNumberFormat="1" applyFont="1" applyFill="1" applyBorder="1" applyAlignment="1">
      <alignment horizontal="right" vertical="center"/>
    </xf>
    <xf numFmtId="167" fontId="14" fillId="7" borderId="13" xfId="0" applyNumberFormat="1" applyFont="1" applyFill="1" applyBorder="1" applyAlignment="1">
      <alignment horizontal="right" vertical="center"/>
    </xf>
    <xf numFmtId="167" fontId="14" fillId="7" borderId="13" xfId="0" applyNumberFormat="1" applyFont="1" applyFill="1" applyBorder="1"/>
    <xf numFmtId="0" fontId="15" fillId="0" borderId="15" xfId="0" applyFont="1" applyFill="1" applyBorder="1" applyAlignment="1">
      <alignment horizontal="center" vertical="center" wrapText="1"/>
    </xf>
    <xf numFmtId="49" fontId="22" fillId="0" borderId="15" xfId="0" applyNumberFormat="1" applyFont="1" applyFill="1" applyBorder="1" applyAlignment="1">
      <alignment horizontal="center" vertical="center" wrapText="1"/>
    </xf>
    <xf numFmtId="1" fontId="15" fillId="0" borderId="15" xfId="0" applyNumberFormat="1" applyFont="1" applyFill="1" applyBorder="1" applyAlignment="1">
      <alignment horizontal="center" vertical="center" wrapText="1"/>
    </xf>
    <xf numFmtId="1" fontId="13" fillId="0" borderId="15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1" fontId="14" fillId="0" borderId="0" xfId="0" applyNumberFormat="1" applyFont="1" applyFill="1" applyAlignment="1">
      <alignment horizontal="center" vertical="center" wrapText="1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1" fontId="14" fillId="0" borderId="0" xfId="0" applyNumberFormat="1" applyFont="1" applyFill="1" applyAlignment="1">
      <alignment horizontal="center" vertical="center" wrapText="1"/>
    </xf>
    <xf numFmtId="0" fontId="0" fillId="0" borderId="0" xfId="0" applyFill="1" applyAlignment="1">
      <alignment wrapText="1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2" fontId="0" fillId="0" borderId="0" xfId="0" applyNumberFormat="1" applyFill="1" applyBorder="1"/>
    <xf numFmtId="0" fontId="23" fillId="0" borderId="0" xfId="0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167" fontId="6" fillId="0" borderId="0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center" vertical="center"/>
    </xf>
    <xf numFmtId="167" fontId="0" fillId="0" borderId="0" xfId="0" applyNumberForma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right" vertical="top" wrapText="1"/>
    </xf>
    <xf numFmtId="167" fontId="14" fillId="0" borderId="0" xfId="0" applyNumberFormat="1" applyFont="1" applyFill="1" applyBorder="1" applyAlignment="1">
      <alignment vertical="top" wrapText="1"/>
    </xf>
    <xf numFmtId="0" fontId="14" fillId="0" borderId="0" xfId="0" applyFont="1" applyFill="1" applyBorder="1" applyAlignment="1">
      <alignment vertical="top" wrapText="1"/>
    </xf>
    <xf numFmtId="0" fontId="30" fillId="0" borderId="0" xfId="0" applyFont="1" applyFill="1" applyBorder="1" applyAlignment="1">
      <alignment vertical="top" wrapText="1"/>
    </xf>
    <xf numFmtId="0" fontId="14" fillId="0" borderId="0" xfId="0" applyFont="1" applyFill="1" applyBorder="1" applyAlignment="1">
      <alignment horizontal="center" vertical="top" wrapText="1"/>
    </xf>
    <xf numFmtId="0" fontId="5" fillId="0" borderId="1" xfId="0" applyFont="1" applyFill="1" applyBorder="1"/>
    <xf numFmtId="165" fontId="5" fillId="0" borderId="1" xfId="0" applyNumberFormat="1" applyFont="1" applyFill="1" applyBorder="1"/>
    <xf numFmtId="170" fontId="14" fillId="0" borderId="1" xfId="0" applyNumberFormat="1" applyFont="1" applyFill="1" applyBorder="1" applyAlignment="1">
      <alignment horizontal="right" vertical="center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4" fontId="14" fillId="10" borderId="1" xfId="0" applyNumberFormat="1" applyFont="1" applyFill="1" applyBorder="1" applyAlignment="1">
      <alignment horizontal="right" vertical="center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0" fontId="19" fillId="0" borderId="0" xfId="0" applyFont="1" applyFill="1"/>
    <xf numFmtId="0" fontId="10" fillId="0" borderId="12" xfId="0" applyFont="1" applyFill="1" applyBorder="1" applyAlignment="1">
      <alignment horizontal="center" vertical="center" wrapText="1"/>
    </xf>
    <xf numFmtId="1" fontId="10" fillId="0" borderId="0" xfId="0" applyNumberFormat="1" applyFont="1" applyFill="1" applyAlignment="1">
      <alignment vertical="top" wrapText="1"/>
    </xf>
    <xf numFmtId="0" fontId="10" fillId="0" borderId="0" xfId="0" applyFont="1" applyFill="1" applyAlignment="1">
      <alignment vertical="top" wrapText="1"/>
    </xf>
    <xf numFmtId="167" fontId="35" fillId="0" borderId="1" xfId="0" applyNumberFormat="1" applyFont="1" applyFill="1" applyBorder="1" applyAlignment="1">
      <alignment horizontal="center"/>
    </xf>
    <xf numFmtId="0" fontId="14" fillId="0" borderId="0" xfId="0" applyFont="1" applyFill="1" applyAlignment="1">
      <alignment horizontal="center" vertical="center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0" fontId="10" fillId="0" borderId="12" xfId="0" applyFont="1" applyFill="1" applyBorder="1" applyAlignment="1">
      <alignment horizontal="center" vertical="center" wrapText="1"/>
    </xf>
    <xf numFmtId="164" fontId="14" fillId="20" borderId="1" xfId="0" applyNumberFormat="1" applyFont="1" applyFill="1" applyBorder="1" applyAlignment="1">
      <alignment horizontal="right" vertical="center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7" fontId="10" fillId="0" borderId="3" xfId="0" applyNumberFormat="1" applyFont="1" applyFill="1" applyBorder="1" applyAlignment="1">
      <alignment horizontal="center" vertical="center" wrapText="1"/>
    </xf>
    <xf numFmtId="167" fontId="10" fillId="0" borderId="12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164" fontId="9" fillId="0" borderId="5" xfId="0" applyNumberFormat="1" applyFont="1" applyFill="1" applyBorder="1" applyAlignment="1">
      <alignment horizontal="center" vertical="center"/>
    </xf>
    <xf numFmtId="164" fontId="9" fillId="0" borderId="12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64" fontId="9" fillId="6" borderId="20" xfId="0" applyNumberFormat="1" applyFont="1" applyFill="1" applyBorder="1" applyAlignment="1">
      <alignment horizontal="center" vertical="center"/>
    </xf>
    <xf numFmtId="167" fontId="9" fillId="0" borderId="3" xfId="0" applyNumberFormat="1" applyFont="1" applyFill="1" applyBorder="1" applyAlignment="1">
      <alignment horizontal="center" vertical="center"/>
    </xf>
    <xf numFmtId="167" fontId="9" fillId="0" borderId="12" xfId="0" applyNumberFormat="1" applyFont="1" applyFill="1" applyBorder="1" applyAlignment="1">
      <alignment horizontal="center" vertical="center"/>
    </xf>
    <xf numFmtId="167" fontId="9" fillId="0" borderId="11" xfId="0" applyNumberFormat="1" applyFont="1" applyFill="1" applyBorder="1" applyAlignment="1">
      <alignment horizontal="center" vertical="center"/>
    </xf>
    <xf numFmtId="164" fontId="9" fillId="0" borderId="28" xfId="0" applyNumberFormat="1" applyFont="1" applyFill="1" applyBorder="1" applyAlignment="1">
      <alignment horizontal="center" vertical="center" wrapText="1"/>
    </xf>
    <xf numFmtId="164" fontId="9" fillId="0" borderId="12" xfId="0" applyNumberFormat="1" applyFont="1" applyFill="1" applyBorder="1" applyAlignment="1">
      <alignment horizontal="center" vertical="center" wrapText="1"/>
    </xf>
    <xf numFmtId="167" fontId="24" fillId="0" borderId="3" xfId="0" applyNumberFormat="1" applyFont="1" applyFill="1" applyBorder="1" applyAlignment="1">
      <alignment horizontal="center"/>
    </xf>
    <xf numFmtId="167" fontId="24" fillId="0" borderId="12" xfId="0" applyNumberFormat="1" applyFont="1" applyFill="1" applyBorder="1" applyAlignment="1">
      <alignment horizontal="center"/>
    </xf>
    <xf numFmtId="0" fontId="23" fillId="0" borderId="3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167" fontId="24" fillId="0" borderId="0" xfId="0" applyNumberFormat="1" applyFont="1" applyFill="1" applyBorder="1" applyAlignment="1">
      <alignment horizontal="center"/>
    </xf>
    <xf numFmtId="165" fontId="23" fillId="0" borderId="32" xfId="0" applyNumberFormat="1" applyFont="1" applyFill="1" applyBorder="1" applyAlignment="1">
      <alignment horizontal="center"/>
    </xf>
    <xf numFmtId="165" fontId="5" fillId="0" borderId="34" xfId="0" applyNumberFormat="1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 vertical="center" wrapText="1"/>
    </xf>
    <xf numFmtId="1" fontId="15" fillId="0" borderId="13" xfId="0" applyNumberFormat="1" applyFont="1" applyFill="1" applyBorder="1" applyAlignment="1">
      <alignment horizontal="center" vertical="center" wrapText="1"/>
    </xf>
    <xf numFmtId="167" fontId="15" fillId="0" borderId="3" xfId="0" applyNumberFormat="1" applyFont="1" applyFill="1" applyBorder="1" applyAlignment="1">
      <alignment horizontal="center" vertical="center" wrapText="1"/>
    </xf>
    <xf numFmtId="167" fontId="5" fillId="0" borderId="3" xfId="0" applyNumberFormat="1" applyFont="1" applyFill="1" applyBorder="1" applyAlignment="1">
      <alignment horizontal="right" vertical="center"/>
    </xf>
    <xf numFmtId="164" fontId="9" fillId="0" borderId="2" xfId="0" applyNumberFormat="1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164" fontId="9" fillId="0" borderId="20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167" fontId="35" fillId="0" borderId="3" xfId="0" applyNumberFormat="1" applyFont="1" applyFill="1" applyBorder="1" applyAlignment="1">
      <alignment horizontal="center"/>
    </xf>
    <xf numFmtId="167" fontId="35" fillId="0" borderId="12" xfId="0" applyNumberFormat="1" applyFont="1" applyFill="1" applyBorder="1" applyAlignment="1">
      <alignment horizontal="center"/>
    </xf>
    <xf numFmtId="0" fontId="34" fillId="0" borderId="30" xfId="0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167" fontId="35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165" fontId="34" fillId="0" borderId="32" xfId="0" applyNumberFormat="1" applyFont="1" applyFill="1" applyBorder="1" applyAlignment="1">
      <alignment horizontal="center"/>
    </xf>
    <xf numFmtId="165" fontId="14" fillId="0" borderId="34" xfId="0" applyNumberFormat="1" applyFont="1" applyFill="1" applyBorder="1" applyAlignment="1">
      <alignment horizontal="center"/>
    </xf>
    <xf numFmtId="0" fontId="15" fillId="0" borderId="13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0" fontId="6" fillId="0" borderId="4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9" fillId="0" borderId="0" xfId="0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167" fontId="10" fillId="0" borderId="0" xfId="0" applyNumberFormat="1" applyFont="1" applyFill="1" applyBorder="1" applyAlignment="1">
      <alignment horizontal="center" vertical="center" wrapText="1"/>
    </xf>
    <xf numFmtId="164" fontId="9" fillId="0" borderId="0" xfId="0" applyNumberFormat="1" applyFont="1" applyFill="1" applyBorder="1" applyAlignment="1">
      <alignment horizontal="center" vertical="center"/>
    </xf>
    <xf numFmtId="167" fontId="9" fillId="0" borderId="0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165" fontId="14" fillId="0" borderId="0" xfId="0" applyNumberFormat="1" applyFont="1" applyFill="1"/>
    <xf numFmtId="167" fontId="30" fillId="0" borderId="0" xfId="0" applyNumberFormat="1" applyFont="1" applyFill="1" applyAlignment="1">
      <alignment wrapText="1"/>
    </xf>
    <xf numFmtId="171" fontId="14" fillId="0" borderId="1" xfId="0" applyNumberFormat="1" applyFont="1" applyFill="1" applyBorder="1" applyAlignment="1">
      <alignment horizontal="right" vertical="center"/>
    </xf>
    <xf numFmtId="0" fontId="6" fillId="0" borderId="4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" fontId="38" fillId="0" borderId="0" xfId="0" applyNumberFormat="1" applyFont="1" applyFill="1"/>
    <xf numFmtId="1" fontId="26" fillId="0" borderId="0" xfId="0" applyNumberFormat="1" applyFont="1" applyFill="1"/>
    <xf numFmtId="164" fontId="13" fillId="0" borderId="20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/>
    </xf>
    <xf numFmtId="49" fontId="14" fillId="0" borderId="1" xfId="0" applyNumberFormat="1" applyFont="1" applyFill="1" applyBorder="1"/>
    <xf numFmtId="164" fontId="14" fillId="0" borderId="1" xfId="0" applyNumberFormat="1" applyFont="1" applyFill="1" applyBorder="1"/>
    <xf numFmtId="0" fontId="14" fillId="0" borderId="14" xfId="0" applyFont="1" applyFill="1" applyBorder="1" applyAlignment="1">
      <alignment horizontal="center" vertical="center"/>
    </xf>
    <xf numFmtId="49" fontId="14" fillId="0" borderId="14" xfId="0" applyNumberFormat="1" applyFont="1" applyFill="1" applyBorder="1" applyAlignment="1">
      <alignment horizontal="center"/>
    </xf>
    <xf numFmtId="49" fontId="14" fillId="0" borderId="14" xfId="0" applyNumberFormat="1" applyFont="1" applyFill="1" applyBorder="1"/>
    <xf numFmtId="164" fontId="14" fillId="0" borderId="14" xfId="0" applyNumberFormat="1" applyFont="1" applyFill="1" applyBorder="1"/>
    <xf numFmtId="167" fontId="14" fillId="0" borderId="14" xfId="0" applyNumberFormat="1" applyFont="1" applyFill="1" applyBorder="1"/>
    <xf numFmtId="0" fontId="6" fillId="21" borderId="4" xfId="0" applyFont="1" applyFill="1" applyBorder="1" applyAlignment="1">
      <alignment horizontal="center"/>
    </xf>
    <xf numFmtId="0" fontId="5" fillId="21" borderId="1" xfId="0" applyFont="1" applyFill="1" applyBorder="1"/>
    <xf numFmtId="165" fontId="5" fillId="21" borderId="1" xfId="0" applyNumberFormat="1" applyFont="1" applyFill="1" applyBorder="1"/>
    <xf numFmtId="170" fontId="14" fillId="21" borderId="1" xfId="0" applyNumberFormat="1" applyFont="1" applyFill="1" applyBorder="1" applyAlignment="1">
      <alignment horizontal="right" vertical="center"/>
    </xf>
    <xf numFmtId="171" fontId="14" fillId="21" borderId="1" xfId="0" applyNumberFormat="1" applyFont="1" applyFill="1" applyBorder="1" applyAlignment="1">
      <alignment horizontal="right" vertical="center"/>
    </xf>
    <xf numFmtId="0" fontId="5" fillId="21" borderId="35" xfId="0" applyFont="1" applyFill="1" applyBorder="1" applyAlignment="1">
      <alignment horizontal="center" vertical="center"/>
    </xf>
    <xf numFmtId="0" fontId="5" fillId="21" borderId="36" xfId="0" applyFont="1" applyFill="1" applyBorder="1"/>
    <xf numFmtId="0" fontId="14" fillId="21" borderId="36" xfId="0" applyFont="1" applyFill="1" applyBorder="1"/>
    <xf numFmtId="167" fontId="9" fillId="21" borderId="36" xfId="0" applyNumberFormat="1" applyFont="1" applyFill="1" applyBorder="1"/>
    <xf numFmtId="167" fontId="9" fillId="21" borderId="37" xfId="0" applyNumberFormat="1" applyFont="1" applyFill="1" applyBorder="1"/>
    <xf numFmtId="0" fontId="5" fillId="22" borderId="35" xfId="0" applyFont="1" applyFill="1" applyBorder="1" applyAlignment="1">
      <alignment horizontal="center" vertical="center"/>
    </xf>
    <xf numFmtId="0" fontId="8" fillId="22" borderId="36" xfId="0" applyFont="1" applyFill="1" applyBorder="1"/>
    <xf numFmtId="0" fontId="5" fillId="22" borderId="36" xfId="0" applyFont="1" applyFill="1" applyBorder="1"/>
    <xf numFmtId="0" fontId="14" fillId="22" borderId="36" xfId="0" applyFont="1" applyFill="1" applyBorder="1"/>
    <xf numFmtId="167" fontId="9" fillId="22" borderId="36" xfId="0" applyNumberFormat="1" applyFont="1" applyFill="1" applyBorder="1"/>
    <xf numFmtId="164" fontId="9" fillId="22" borderId="36" xfId="0" applyNumberFormat="1" applyFont="1" applyFill="1" applyBorder="1"/>
    <xf numFmtId="164" fontId="14" fillId="22" borderId="37" xfId="0" applyNumberFormat="1" applyFont="1" applyFill="1" applyBorder="1"/>
    <xf numFmtId="0" fontId="10" fillId="0" borderId="4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14" fillId="0" borderId="36" xfId="0" applyFont="1" applyFill="1" applyBorder="1"/>
    <xf numFmtId="167" fontId="9" fillId="0" borderId="36" xfId="0" applyNumberFormat="1" applyFont="1" applyFill="1" applyBorder="1"/>
    <xf numFmtId="167" fontId="9" fillId="0" borderId="37" xfId="0" applyNumberFormat="1" applyFont="1" applyFill="1" applyBorder="1"/>
    <xf numFmtId="164" fontId="9" fillId="0" borderId="36" xfId="0" applyNumberFormat="1" applyFont="1" applyFill="1" applyBorder="1"/>
    <xf numFmtId="164" fontId="14" fillId="0" borderId="37" xfId="0" applyNumberFormat="1" applyFont="1" applyFill="1" applyBorder="1"/>
    <xf numFmtId="0" fontId="15" fillId="0" borderId="0" xfId="0" applyFont="1" applyFill="1" applyBorder="1" applyAlignment="1">
      <alignment horizontal="center" vertical="center" wrapText="1"/>
    </xf>
    <xf numFmtId="0" fontId="14" fillId="0" borderId="35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top" wrapText="1"/>
    </xf>
    <xf numFmtId="0" fontId="9" fillId="0" borderId="10" xfId="0" applyFont="1" applyFill="1" applyBorder="1" applyAlignment="1">
      <alignment vertical="top" wrapText="1"/>
    </xf>
    <xf numFmtId="0" fontId="9" fillId="0" borderId="24" xfId="0" applyFont="1" applyFill="1" applyBorder="1" applyAlignment="1">
      <alignment vertical="top" wrapText="1"/>
    </xf>
    <xf numFmtId="0" fontId="9" fillId="0" borderId="25" xfId="0" applyFont="1" applyFill="1" applyBorder="1" applyAlignment="1">
      <alignment vertical="top" wrapText="1"/>
    </xf>
    <xf numFmtId="1" fontId="19" fillId="0" borderId="0" xfId="0" applyNumberFormat="1" applyFont="1" applyFill="1" applyAlignment="1">
      <alignment wrapText="1"/>
    </xf>
    <xf numFmtId="0" fontId="34" fillId="0" borderId="30" xfId="0" applyFont="1" applyFill="1" applyBorder="1" applyAlignment="1">
      <alignment horizontal="right"/>
    </xf>
    <xf numFmtId="165" fontId="34" fillId="0" borderId="32" xfId="0" applyNumberFormat="1" applyFont="1" applyFill="1" applyBorder="1" applyAlignment="1">
      <alignment horizontal="right"/>
    </xf>
    <xf numFmtId="165" fontId="14" fillId="0" borderId="34" xfId="0" applyNumberFormat="1" applyFont="1" applyFill="1" applyBorder="1" applyAlignment="1">
      <alignment horizontal="right"/>
    </xf>
    <xf numFmtId="0" fontId="10" fillId="0" borderId="4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0" fontId="29" fillId="0" borderId="0" xfId="0" applyFont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4" borderId="0" xfId="0" applyFont="1" applyFill="1" applyBorder="1" applyAlignment="1">
      <alignment horizontal="center" vertical="center" wrapText="1"/>
    </xf>
    <xf numFmtId="0" fontId="27" fillId="5" borderId="0" xfId="0" applyFont="1" applyFill="1" applyBorder="1" applyAlignment="1">
      <alignment horizontal="center" vertical="center" wrapText="1"/>
    </xf>
    <xf numFmtId="0" fontId="27" fillId="7" borderId="0" xfId="0" applyFont="1" applyFill="1" applyBorder="1" applyAlignment="1">
      <alignment horizontal="center" vertical="center" wrapText="1"/>
    </xf>
    <xf numFmtId="0" fontId="27" fillId="6" borderId="0" xfId="0" applyFont="1" applyFill="1" applyBorder="1" applyAlignment="1">
      <alignment horizontal="center" vertical="center" wrapText="1"/>
    </xf>
    <xf numFmtId="0" fontId="27" fillId="8" borderId="0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0" fillId="0" borderId="3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16" fillId="9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right" vertical="center" wrapText="1"/>
    </xf>
    <xf numFmtId="0" fontId="9" fillId="0" borderId="9" xfId="0" applyFont="1" applyFill="1" applyBorder="1" applyAlignment="1">
      <alignment horizontal="right" vertical="center" wrapText="1"/>
    </xf>
    <xf numFmtId="0" fontId="9" fillId="0" borderId="4" xfId="0" applyFont="1" applyFill="1" applyBorder="1" applyAlignment="1">
      <alignment horizontal="right" vertical="center" wrapText="1"/>
    </xf>
    <xf numFmtId="0" fontId="8" fillId="6" borderId="1" xfId="0" applyFont="1" applyFill="1" applyBorder="1" applyAlignment="1">
      <alignment horizontal="center" vertical="center" wrapText="1"/>
    </xf>
    <xf numFmtId="164" fontId="14" fillId="0" borderId="3" xfId="0" applyNumberFormat="1" applyFont="1" applyFill="1" applyBorder="1" applyAlignment="1">
      <alignment horizontal="center" vertical="top" wrapText="1"/>
    </xf>
    <xf numFmtId="164" fontId="14" fillId="0" borderId="4" xfId="0" applyNumberFormat="1" applyFont="1" applyFill="1" applyBorder="1" applyAlignment="1">
      <alignment horizontal="center" vertical="top" wrapText="1"/>
    </xf>
    <xf numFmtId="1" fontId="14" fillId="0" borderId="0" xfId="0" applyNumberFormat="1" applyFont="1" applyFill="1" applyAlignment="1">
      <alignment horizontal="center" vertical="center" wrapText="1"/>
    </xf>
    <xf numFmtId="0" fontId="0" fillId="0" borderId="0" xfId="0" applyFill="1" applyAlignment="1"/>
    <xf numFmtId="1" fontId="14" fillId="0" borderId="0" xfId="0" applyNumberFormat="1" applyFont="1" applyFill="1" applyAlignment="1">
      <alignment horizontal="center" vertical="top" wrapText="1"/>
    </xf>
    <xf numFmtId="0" fontId="0" fillId="0" borderId="0" xfId="0" applyFill="1" applyAlignment="1">
      <alignment wrapText="1"/>
    </xf>
    <xf numFmtId="0" fontId="6" fillId="10" borderId="3" xfId="0" applyFont="1" applyFill="1" applyBorder="1" applyAlignment="1">
      <alignment horizontal="center"/>
    </xf>
    <xf numFmtId="0" fontId="6" fillId="10" borderId="4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right" vertical="center" wrapText="1"/>
    </xf>
    <xf numFmtId="0" fontId="9" fillId="0" borderId="11" xfId="0" applyFont="1" applyFill="1" applyBorder="1" applyAlignment="1">
      <alignment horizontal="right" vertical="center" wrapText="1"/>
    </xf>
    <xf numFmtId="0" fontId="9" fillId="0" borderId="6" xfId="0" applyFont="1" applyFill="1" applyBorder="1" applyAlignment="1">
      <alignment horizontal="right" vertical="center" wrapText="1"/>
    </xf>
    <xf numFmtId="0" fontId="9" fillId="0" borderId="7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right" vertical="center" wrapText="1"/>
    </xf>
    <xf numFmtId="0" fontId="9" fillId="0" borderId="8" xfId="0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23" fillId="0" borderId="3" xfId="0" applyFont="1" applyFill="1" applyBorder="1" applyAlignment="1">
      <alignment horizontal="center"/>
    </xf>
    <xf numFmtId="0" fontId="23" fillId="0" borderId="4" xfId="0" applyFont="1" applyFill="1" applyBorder="1" applyAlignment="1">
      <alignment horizontal="center"/>
    </xf>
    <xf numFmtId="0" fontId="8" fillId="7" borderId="3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1" fontId="14" fillId="9" borderId="0" xfId="0" applyNumberFormat="1" applyFont="1" applyFill="1" applyAlignment="1">
      <alignment horizontal="center" vertical="top" wrapText="1"/>
    </xf>
    <xf numFmtId="167" fontId="14" fillId="18" borderId="0" xfId="0" applyNumberFormat="1" applyFont="1" applyFill="1" applyAlignment="1">
      <alignment horizontal="center" vertical="top" wrapText="1"/>
    </xf>
    <xf numFmtId="0" fontId="9" fillId="0" borderId="5" xfId="0" applyFont="1" applyFill="1" applyBorder="1" applyAlignment="1">
      <alignment horizontal="left" vertical="top" wrapText="1"/>
    </xf>
    <xf numFmtId="0" fontId="9" fillId="0" borderId="11" xfId="0" applyFont="1" applyFill="1" applyBorder="1" applyAlignment="1">
      <alignment horizontal="left" vertical="top" wrapText="1"/>
    </xf>
    <xf numFmtId="0" fontId="9" fillId="0" borderId="6" xfId="0" applyFont="1" applyFill="1" applyBorder="1" applyAlignment="1">
      <alignment horizontal="left" vertical="top" wrapText="1"/>
    </xf>
    <xf numFmtId="0" fontId="9" fillId="0" borderId="7" xfId="0" applyFont="1" applyFill="1" applyBorder="1" applyAlignment="1">
      <alignment horizontal="left" vertical="top" wrapText="1"/>
    </xf>
    <xf numFmtId="0" fontId="9" fillId="0" borderId="2" xfId="0" applyFont="1" applyFill="1" applyBorder="1" applyAlignment="1">
      <alignment horizontal="left" vertical="top" wrapText="1"/>
    </xf>
    <xf numFmtId="0" fontId="9" fillId="0" borderId="8" xfId="0" applyFont="1" applyFill="1" applyBorder="1" applyAlignment="1">
      <alignment horizontal="left" vertical="top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9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167" fontId="14" fillId="0" borderId="0" xfId="0" applyNumberFormat="1" applyFont="1" applyFill="1" applyAlignment="1">
      <alignment horizontal="center" vertical="top" wrapText="1"/>
    </xf>
    <xf numFmtId="0" fontId="6" fillId="0" borderId="3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164" fontId="14" fillId="0" borderId="0" xfId="0" applyNumberFormat="1" applyFont="1" applyFill="1" applyBorder="1" applyAlignment="1">
      <alignment horizontal="center" vertical="top" wrapText="1"/>
    </xf>
    <xf numFmtId="167" fontId="14" fillId="0" borderId="0" xfId="0" applyNumberFormat="1" applyFont="1" applyFill="1" applyBorder="1" applyAlignment="1">
      <alignment horizontal="center" vertical="top" wrapText="1"/>
    </xf>
    <xf numFmtId="0" fontId="34" fillId="0" borderId="3" xfId="0" applyFont="1" applyFill="1" applyBorder="1" applyAlignment="1">
      <alignment horizontal="center"/>
    </xf>
    <xf numFmtId="0" fontId="34" fillId="0" borderId="4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/>
    </xf>
    <xf numFmtId="0" fontId="9" fillId="0" borderId="9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left" vertical="top" wrapText="1"/>
    </xf>
    <xf numFmtId="0" fontId="9" fillId="0" borderId="22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vertical="top" wrapText="1"/>
    </xf>
    <xf numFmtId="0" fontId="9" fillId="0" borderId="10" xfId="0" applyFont="1" applyFill="1" applyBorder="1" applyAlignment="1">
      <alignment horizontal="left" vertical="top" wrapText="1"/>
    </xf>
    <xf numFmtId="0" fontId="9" fillId="0" borderId="23" xfId="0" applyFont="1" applyFill="1" applyBorder="1" applyAlignment="1">
      <alignment horizontal="left" vertical="top" wrapText="1"/>
    </xf>
    <xf numFmtId="0" fontId="9" fillId="0" borderId="24" xfId="0" applyFont="1" applyFill="1" applyBorder="1" applyAlignment="1">
      <alignment horizontal="left" vertical="top" wrapText="1"/>
    </xf>
    <xf numFmtId="0" fontId="9" fillId="0" borderId="25" xfId="0" applyFont="1" applyFill="1" applyBorder="1" applyAlignment="1">
      <alignment horizontal="left" vertical="top" wrapText="1"/>
    </xf>
    <xf numFmtId="0" fontId="8" fillId="0" borderId="26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left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left" vertical="center" wrapText="1"/>
    </xf>
    <xf numFmtId="0" fontId="9" fillId="0" borderId="17" xfId="0" applyFont="1" applyFill="1" applyBorder="1" applyAlignment="1">
      <alignment horizontal="left" vertical="center" wrapText="1"/>
    </xf>
    <xf numFmtId="0" fontId="9" fillId="0" borderId="18" xfId="0" applyFont="1" applyFill="1" applyBorder="1" applyAlignment="1">
      <alignment horizontal="left" vertical="center" wrapText="1"/>
    </xf>
    <xf numFmtId="0" fontId="8" fillId="6" borderId="19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left" vertical="center" wrapText="1"/>
    </xf>
    <xf numFmtId="0" fontId="23" fillId="0" borderId="5" xfId="0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21" borderId="29" xfId="0" applyFont="1" applyFill="1" applyBorder="1" applyAlignment="1">
      <alignment horizontal="center" vertical="center" wrapText="1"/>
    </xf>
    <xf numFmtId="0" fontId="8" fillId="21" borderId="19" xfId="0" applyFont="1" applyFill="1" applyBorder="1" applyAlignment="1">
      <alignment horizontal="center" vertical="center" wrapText="1"/>
    </xf>
    <xf numFmtId="0" fontId="8" fillId="21" borderId="31" xfId="0" applyFont="1" applyFill="1" applyBorder="1" applyAlignment="1">
      <alignment horizontal="center" vertical="center" wrapText="1"/>
    </xf>
    <xf numFmtId="0" fontId="8" fillId="21" borderId="1" xfId="0" applyFont="1" applyFill="1" applyBorder="1" applyAlignment="1">
      <alignment horizontal="center" vertical="center" wrapText="1"/>
    </xf>
    <xf numFmtId="0" fontId="8" fillId="21" borderId="33" xfId="0" applyFont="1" applyFill="1" applyBorder="1" applyAlignment="1">
      <alignment horizontal="left" wrapText="1"/>
    </xf>
    <xf numFmtId="0" fontId="8" fillId="21" borderId="15" xfId="0" applyFont="1" applyFill="1" applyBorder="1" applyAlignment="1">
      <alignment horizontal="left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left" wrapText="1"/>
    </xf>
    <xf numFmtId="0" fontId="8" fillId="0" borderId="15" xfId="0" applyFont="1" applyFill="1" applyBorder="1" applyAlignment="1">
      <alignment horizontal="left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34" fillId="0" borderId="5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left" wrapText="1"/>
    </xf>
    <xf numFmtId="0" fontId="9" fillId="0" borderId="15" xfId="0" applyFont="1" applyFill="1" applyBorder="1" applyAlignment="1">
      <alignment horizontal="left" wrapText="1"/>
    </xf>
    <xf numFmtId="0" fontId="9" fillId="0" borderId="26" xfId="0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left" wrapText="1"/>
    </xf>
    <xf numFmtId="0" fontId="6" fillId="0" borderId="15" xfId="0" applyFont="1" applyFill="1" applyBorder="1" applyAlignment="1">
      <alignment horizontal="left" wrapText="1"/>
    </xf>
    <xf numFmtId="0" fontId="8" fillId="0" borderId="20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left" vertical="center" wrapText="1"/>
    </xf>
    <xf numFmtId="0" fontId="23" fillId="0" borderId="11" xfId="0" applyFont="1" applyFill="1" applyBorder="1" applyAlignment="1">
      <alignment horizontal="center"/>
    </xf>
    <xf numFmtId="0" fontId="30" fillId="0" borderId="29" xfId="0" applyFont="1" applyFill="1" applyBorder="1" applyAlignment="1">
      <alignment horizontal="center" vertical="center" wrapText="1"/>
    </xf>
    <xf numFmtId="0" fontId="30" fillId="0" borderId="19" xfId="0" applyFont="1" applyFill="1" applyBorder="1" applyAlignment="1">
      <alignment horizontal="center" vertical="center" wrapText="1"/>
    </xf>
    <xf numFmtId="0" fontId="30" fillId="0" borderId="3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21" fillId="0" borderId="29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3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33" xfId="0" applyFont="1" applyFill="1" applyBorder="1" applyAlignment="1">
      <alignment horizontal="left" wrapText="1"/>
    </xf>
    <xf numFmtId="0" fontId="21" fillId="0" borderId="15" xfId="0" applyFont="1" applyFill="1" applyBorder="1" applyAlignment="1">
      <alignment horizontal="left" wrapText="1"/>
    </xf>
    <xf numFmtId="0" fontId="30" fillId="0" borderId="33" xfId="0" applyFont="1" applyFill="1" applyBorder="1" applyAlignment="1">
      <alignment horizontal="left" wrapText="1"/>
    </xf>
    <xf numFmtId="0" fontId="30" fillId="0" borderId="15" xfId="0" applyFont="1" applyFill="1" applyBorder="1" applyAlignment="1">
      <alignment horizontal="left" wrapText="1"/>
    </xf>
    <xf numFmtId="0" fontId="10" fillId="0" borderId="29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left" wrapText="1"/>
    </xf>
    <xf numFmtId="0" fontId="10" fillId="0" borderId="15" xfId="0" applyFont="1" applyFill="1" applyBorder="1" applyAlignment="1">
      <alignment horizontal="left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21" borderId="3" xfId="0" applyFont="1" applyFill="1" applyBorder="1" applyAlignment="1">
      <alignment horizontal="center"/>
    </xf>
    <xf numFmtId="0" fontId="6" fillId="21" borderId="4" xfId="0" applyFont="1" applyFill="1" applyBorder="1" applyAlignment="1">
      <alignment horizontal="center"/>
    </xf>
    <xf numFmtId="0" fontId="6" fillId="0" borderId="29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6" fillId="0" borderId="3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9" fillId="0" borderId="28" xfId="0" applyFont="1" applyFill="1" applyBorder="1" applyAlignment="1">
      <alignment horizontal="center" vertical="center" wrapText="1"/>
    </xf>
    <xf numFmtId="0" fontId="9" fillId="0" borderId="41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left" vertical="center" wrapText="1"/>
    </xf>
    <xf numFmtId="0" fontId="9" fillId="0" borderId="39" xfId="0" applyFont="1" applyFill="1" applyBorder="1" applyAlignment="1">
      <alignment horizontal="left" vertical="center" wrapText="1"/>
    </xf>
    <xf numFmtId="0" fontId="9" fillId="0" borderId="40" xfId="0" applyFont="1" applyFill="1" applyBorder="1" applyAlignment="1">
      <alignment horizontal="left" vertical="center" wrapText="1"/>
    </xf>
    <xf numFmtId="0" fontId="9" fillId="0" borderId="18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2A0E2"/>
      <color rgb="FF99FFCC"/>
      <color rgb="FFF9CF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1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59"/>
  <sheetViews>
    <sheetView workbookViewId="0">
      <pane xSplit="4" ySplit="3" topLeftCell="E138" activePane="bottomRight" state="frozen"/>
      <selection pane="topRight" activeCell="E1" sqref="E1"/>
      <selection pane="bottomLeft" activeCell="A6" sqref="A6"/>
      <selection pane="bottomRight" activeCell="Q152" sqref="Q152"/>
    </sheetView>
  </sheetViews>
  <sheetFormatPr defaultRowHeight="15" x14ac:dyDescent="0.25"/>
  <cols>
    <col min="1" max="1" width="6" style="36" customWidth="1"/>
    <col min="2" max="2" width="12.28515625" style="107" customWidth="1"/>
    <col min="3" max="3" width="8.28515625" style="4" hidden="1" customWidth="1"/>
    <col min="4" max="4" width="5.85546875" style="2" customWidth="1"/>
    <col min="5" max="5" width="8" style="25" customWidth="1"/>
    <col min="6" max="6" width="9.140625" style="25" customWidth="1"/>
    <col min="7" max="7" width="9.28515625" style="19" customWidth="1"/>
    <col min="8" max="8" width="9.42578125" style="19" customWidth="1"/>
    <col min="9" max="10" width="9.42578125" style="2" customWidth="1"/>
    <col min="11" max="11" width="9.85546875" style="2" customWidth="1"/>
    <col min="12" max="12" width="5.5703125" customWidth="1"/>
  </cols>
  <sheetData>
    <row r="1" spans="1:12" ht="16.5" customHeight="1" x14ac:dyDescent="0.25">
      <c r="A1" s="673" t="s">
        <v>327</v>
      </c>
      <c r="B1" s="673"/>
      <c r="C1" s="673"/>
      <c r="D1" s="673"/>
      <c r="E1" s="673"/>
      <c r="F1" s="673"/>
      <c r="G1" s="673"/>
      <c r="H1" s="673"/>
      <c r="I1" s="673"/>
      <c r="J1" s="450"/>
      <c r="K1" s="450"/>
    </row>
    <row r="2" spans="1:12" x14ac:dyDescent="0.25">
      <c r="E2" s="19"/>
      <c r="F2" s="19"/>
    </row>
    <row r="3" spans="1:12" ht="48.75" thickBot="1" x14ac:dyDescent="0.3">
      <c r="A3" s="466" t="s">
        <v>0</v>
      </c>
      <c r="B3" s="467" t="s">
        <v>331</v>
      </c>
      <c r="C3" s="466" t="s">
        <v>2</v>
      </c>
      <c r="D3" s="466" t="s">
        <v>308</v>
      </c>
      <c r="E3" s="468" t="s">
        <v>652</v>
      </c>
      <c r="F3" s="468" t="s">
        <v>654</v>
      </c>
      <c r="G3" s="469" t="s">
        <v>655</v>
      </c>
      <c r="H3" s="468" t="s">
        <v>656</v>
      </c>
      <c r="I3" s="468" t="s">
        <v>657</v>
      </c>
      <c r="J3" s="468" t="s">
        <v>658</v>
      </c>
      <c r="K3" s="468" t="s">
        <v>659</v>
      </c>
    </row>
    <row r="4" spans="1:12" x14ac:dyDescent="0.25">
      <c r="A4" s="459">
        <v>1</v>
      </c>
      <c r="B4" s="460" t="s">
        <v>332</v>
      </c>
      <c r="C4" s="461">
        <v>64.3</v>
      </c>
      <c r="D4" s="462" t="s">
        <v>328</v>
      </c>
      <c r="E4" s="463">
        <v>10.6</v>
      </c>
      <c r="F4" s="464"/>
      <c r="G4" s="464"/>
      <c r="H4" s="465"/>
      <c r="I4" s="465"/>
      <c r="J4" s="465"/>
      <c r="K4" s="465"/>
      <c r="L4" s="677" t="s">
        <v>589</v>
      </c>
    </row>
    <row r="5" spans="1:12" x14ac:dyDescent="0.25">
      <c r="A5" s="159">
        <v>2</v>
      </c>
      <c r="B5" s="160" t="s">
        <v>333</v>
      </c>
      <c r="C5" s="166">
        <v>43.1</v>
      </c>
      <c r="D5" s="162" t="s">
        <v>328</v>
      </c>
      <c r="E5" s="163">
        <v>4.4000000000000004</v>
      </c>
      <c r="F5" s="164"/>
      <c r="G5" s="164"/>
      <c r="H5" s="165"/>
      <c r="I5" s="165"/>
      <c r="J5" s="165"/>
      <c r="K5" s="165"/>
      <c r="L5" s="677"/>
    </row>
    <row r="6" spans="1:12" x14ac:dyDescent="0.25">
      <c r="A6" s="159">
        <v>3</v>
      </c>
      <c r="B6" s="160" t="s">
        <v>334</v>
      </c>
      <c r="C6" s="166">
        <v>45.1</v>
      </c>
      <c r="D6" s="162" t="s">
        <v>328</v>
      </c>
      <c r="E6" s="163">
        <v>8.6999999999999993</v>
      </c>
      <c r="F6" s="164"/>
      <c r="G6" s="164"/>
      <c r="H6" s="165"/>
      <c r="I6" s="165"/>
      <c r="J6" s="165"/>
      <c r="K6" s="165"/>
      <c r="L6" s="677"/>
    </row>
    <row r="7" spans="1:12" x14ac:dyDescent="0.25">
      <c r="A7" s="159">
        <v>4</v>
      </c>
      <c r="B7" s="160" t="s">
        <v>335</v>
      </c>
      <c r="C7" s="166">
        <v>69.900000000000006</v>
      </c>
      <c r="D7" s="162" t="s">
        <v>328</v>
      </c>
      <c r="E7" s="163">
        <v>5.5</v>
      </c>
      <c r="F7" s="164"/>
      <c r="G7" s="164"/>
      <c r="H7" s="165"/>
      <c r="I7" s="165"/>
      <c r="J7" s="165"/>
      <c r="K7" s="165"/>
      <c r="L7" s="677"/>
    </row>
    <row r="8" spans="1:12" x14ac:dyDescent="0.25">
      <c r="A8" s="159">
        <v>5</v>
      </c>
      <c r="B8" s="160" t="s">
        <v>336</v>
      </c>
      <c r="C8" s="161">
        <v>64.400000000000006</v>
      </c>
      <c r="D8" s="162" t="s">
        <v>328</v>
      </c>
      <c r="E8" s="163">
        <v>0</v>
      </c>
      <c r="F8" s="164"/>
      <c r="G8" s="164"/>
      <c r="H8" s="165"/>
      <c r="I8" s="165"/>
      <c r="J8" s="165"/>
      <c r="K8" s="165"/>
      <c r="L8" s="677"/>
    </row>
    <row r="9" spans="1:12" x14ac:dyDescent="0.25">
      <c r="A9" s="159">
        <v>6</v>
      </c>
      <c r="B9" s="160" t="s">
        <v>337</v>
      </c>
      <c r="C9" s="161">
        <v>42.9</v>
      </c>
      <c r="D9" s="162" t="s">
        <v>328</v>
      </c>
      <c r="E9" s="163">
        <v>4.8</v>
      </c>
      <c r="F9" s="164"/>
      <c r="G9" s="164"/>
      <c r="H9" s="165"/>
      <c r="I9" s="165"/>
      <c r="J9" s="165"/>
      <c r="K9" s="165"/>
      <c r="L9" s="677"/>
    </row>
    <row r="10" spans="1:12" x14ac:dyDescent="0.25">
      <c r="A10" s="159">
        <v>7</v>
      </c>
      <c r="B10" s="160" t="s">
        <v>338</v>
      </c>
      <c r="C10" s="161">
        <v>44.6</v>
      </c>
      <c r="D10" s="162" t="s">
        <v>328</v>
      </c>
      <c r="E10" s="163">
        <v>7.1</v>
      </c>
      <c r="F10" s="164"/>
      <c r="G10" s="164"/>
      <c r="H10" s="165"/>
      <c r="I10" s="165"/>
      <c r="J10" s="165"/>
      <c r="K10" s="165"/>
      <c r="L10" s="677"/>
    </row>
    <row r="11" spans="1:12" x14ac:dyDescent="0.25">
      <c r="A11" s="159">
        <v>8</v>
      </c>
      <c r="B11" s="160" t="s">
        <v>339</v>
      </c>
      <c r="C11" s="161">
        <v>69.900000000000006</v>
      </c>
      <c r="D11" s="162" t="s">
        <v>328</v>
      </c>
      <c r="E11" s="163">
        <v>6.6</v>
      </c>
      <c r="F11" s="164"/>
      <c r="G11" s="164"/>
      <c r="H11" s="165"/>
      <c r="I11" s="165"/>
      <c r="J11" s="165"/>
      <c r="K11" s="165"/>
      <c r="L11" s="677"/>
    </row>
    <row r="12" spans="1:12" x14ac:dyDescent="0.25">
      <c r="A12" s="159">
        <v>9</v>
      </c>
      <c r="B12" s="160" t="s">
        <v>340</v>
      </c>
      <c r="C12" s="161">
        <v>64.2</v>
      </c>
      <c r="D12" s="162" t="s">
        <v>328</v>
      </c>
      <c r="E12" s="163">
        <v>6.5</v>
      </c>
      <c r="F12" s="164"/>
      <c r="G12" s="164"/>
      <c r="H12" s="165"/>
      <c r="I12" s="165"/>
      <c r="J12" s="165"/>
      <c r="K12" s="165"/>
      <c r="L12" s="677"/>
    </row>
    <row r="13" spans="1:12" x14ac:dyDescent="0.25">
      <c r="A13" s="159">
        <v>10</v>
      </c>
      <c r="B13" s="160" t="s">
        <v>341</v>
      </c>
      <c r="C13" s="161">
        <v>42.6</v>
      </c>
      <c r="D13" s="162" t="s">
        <v>328</v>
      </c>
      <c r="E13" s="163">
        <v>9.3000000000000007</v>
      </c>
      <c r="F13" s="164"/>
      <c r="G13" s="164"/>
      <c r="H13" s="165"/>
      <c r="I13" s="165"/>
      <c r="J13" s="165"/>
      <c r="K13" s="165"/>
      <c r="L13" s="677"/>
    </row>
    <row r="14" spans="1:12" x14ac:dyDescent="0.25">
      <c r="A14" s="159">
        <v>11</v>
      </c>
      <c r="B14" s="160" t="s">
        <v>342</v>
      </c>
      <c r="C14" s="161">
        <v>44.6</v>
      </c>
      <c r="D14" s="162" t="s">
        <v>328</v>
      </c>
      <c r="E14" s="163">
        <v>2</v>
      </c>
      <c r="F14" s="164"/>
      <c r="G14" s="164"/>
      <c r="H14" s="165"/>
      <c r="I14" s="165"/>
      <c r="J14" s="165"/>
      <c r="K14" s="165"/>
      <c r="L14" s="677"/>
    </row>
    <row r="15" spans="1:12" x14ac:dyDescent="0.25">
      <c r="A15" s="159">
        <v>12</v>
      </c>
      <c r="B15" s="160" t="s">
        <v>343</v>
      </c>
      <c r="C15" s="161">
        <v>69.900000000000006</v>
      </c>
      <c r="D15" s="162" t="s">
        <v>328</v>
      </c>
      <c r="E15" s="163">
        <v>3.3</v>
      </c>
      <c r="F15" s="164"/>
      <c r="G15" s="164"/>
      <c r="H15" s="165"/>
      <c r="I15" s="165"/>
      <c r="J15" s="165"/>
      <c r="K15" s="165"/>
      <c r="L15" s="677"/>
    </row>
    <row r="16" spans="1:12" x14ac:dyDescent="0.25">
      <c r="A16" s="159">
        <v>13</v>
      </c>
      <c r="B16" s="160" t="s">
        <v>344</v>
      </c>
      <c r="C16" s="161">
        <v>64.900000000000006</v>
      </c>
      <c r="D16" s="162" t="s">
        <v>328</v>
      </c>
      <c r="E16" s="163">
        <v>9.6999999999999993</v>
      </c>
      <c r="F16" s="164"/>
      <c r="G16" s="164"/>
      <c r="H16" s="165"/>
      <c r="I16" s="165"/>
      <c r="J16" s="165"/>
      <c r="K16" s="165"/>
      <c r="L16" s="677"/>
    </row>
    <row r="17" spans="1:12" x14ac:dyDescent="0.25">
      <c r="A17" s="159">
        <v>14</v>
      </c>
      <c r="B17" s="160" t="s">
        <v>345</v>
      </c>
      <c r="C17" s="161">
        <v>42.4</v>
      </c>
      <c r="D17" s="162" t="s">
        <v>328</v>
      </c>
      <c r="E17" s="163">
        <v>4.2</v>
      </c>
      <c r="F17" s="164"/>
      <c r="G17" s="164"/>
      <c r="H17" s="165"/>
      <c r="I17" s="165"/>
      <c r="J17" s="165"/>
      <c r="K17" s="165"/>
      <c r="L17" s="677"/>
    </row>
    <row r="18" spans="1:12" x14ac:dyDescent="0.25">
      <c r="A18" s="159">
        <v>15</v>
      </c>
      <c r="B18" s="160" t="s">
        <v>346</v>
      </c>
      <c r="C18" s="161">
        <v>45</v>
      </c>
      <c r="D18" s="162" t="s">
        <v>328</v>
      </c>
      <c r="E18" s="163">
        <v>8.3000000000000007</v>
      </c>
      <c r="F18" s="164"/>
      <c r="G18" s="164"/>
      <c r="H18" s="165"/>
      <c r="I18" s="165"/>
      <c r="J18" s="165"/>
      <c r="K18" s="165"/>
      <c r="L18" s="677"/>
    </row>
    <row r="19" spans="1:12" x14ac:dyDescent="0.25">
      <c r="A19" s="159">
        <v>16</v>
      </c>
      <c r="B19" s="160" t="s">
        <v>347</v>
      </c>
      <c r="C19" s="161">
        <v>70</v>
      </c>
      <c r="D19" s="162" t="s">
        <v>328</v>
      </c>
      <c r="E19" s="163">
        <v>5.3</v>
      </c>
      <c r="F19" s="164"/>
      <c r="G19" s="164"/>
      <c r="H19" s="165"/>
      <c r="I19" s="165"/>
      <c r="J19" s="165"/>
      <c r="K19" s="165"/>
      <c r="L19" s="677"/>
    </row>
    <row r="20" spans="1:12" x14ac:dyDescent="0.25">
      <c r="A20" s="159">
        <v>17</v>
      </c>
      <c r="B20" s="160" t="s">
        <v>348</v>
      </c>
      <c r="C20" s="161">
        <v>64.599999999999994</v>
      </c>
      <c r="D20" s="162" t="s">
        <v>328</v>
      </c>
      <c r="E20" s="163">
        <v>3.5</v>
      </c>
      <c r="F20" s="164"/>
      <c r="G20" s="164"/>
      <c r="H20" s="165"/>
      <c r="I20" s="165"/>
      <c r="J20" s="165"/>
      <c r="K20" s="165"/>
      <c r="L20" s="677"/>
    </row>
    <row r="21" spans="1:12" x14ac:dyDescent="0.25">
      <c r="A21" s="159">
        <v>18</v>
      </c>
      <c r="B21" s="160" t="s">
        <v>595</v>
      </c>
      <c r="C21" s="161"/>
      <c r="D21" s="162" t="s">
        <v>328</v>
      </c>
      <c r="E21" s="163">
        <v>5.7</v>
      </c>
      <c r="F21" s="164"/>
      <c r="G21" s="164"/>
      <c r="H21" s="165"/>
      <c r="I21" s="165"/>
      <c r="J21" s="165"/>
      <c r="K21" s="165"/>
      <c r="L21" s="677"/>
    </row>
    <row r="22" spans="1:12" x14ac:dyDescent="0.25">
      <c r="A22" s="159">
        <v>19</v>
      </c>
      <c r="B22" s="160" t="s">
        <v>349</v>
      </c>
      <c r="C22" s="161">
        <v>44.6</v>
      </c>
      <c r="D22" s="162" t="s">
        <v>328</v>
      </c>
      <c r="E22" s="163">
        <v>5.8</v>
      </c>
      <c r="F22" s="164"/>
      <c r="G22" s="164"/>
      <c r="H22" s="165"/>
      <c r="I22" s="165"/>
      <c r="J22" s="165"/>
      <c r="K22" s="165"/>
      <c r="L22" s="677"/>
    </row>
    <row r="23" spans="1:12" x14ac:dyDescent="0.25">
      <c r="A23" s="159">
        <v>20</v>
      </c>
      <c r="B23" s="160" t="s">
        <v>350</v>
      </c>
      <c r="C23" s="161">
        <v>69.7</v>
      </c>
      <c r="D23" s="162" t="s">
        <v>328</v>
      </c>
      <c r="E23" s="163">
        <v>3.8</v>
      </c>
      <c r="F23" s="164"/>
      <c r="G23" s="164"/>
      <c r="H23" s="165"/>
      <c r="I23" s="165"/>
      <c r="J23" s="165"/>
      <c r="K23" s="165"/>
      <c r="L23" s="677"/>
    </row>
    <row r="24" spans="1:12" x14ac:dyDescent="0.25">
      <c r="A24" s="159">
        <v>21</v>
      </c>
      <c r="B24" s="160" t="s">
        <v>351</v>
      </c>
      <c r="C24" s="161">
        <v>64.2</v>
      </c>
      <c r="D24" s="162" t="s">
        <v>328</v>
      </c>
      <c r="E24" s="163">
        <v>7.8</v>
      </c>
      <c r="F24" s="164"/>
      <c r="G24" s="164"/>
      <c r="H24" s="165"/>
      <c r="I24" s="165"/>
      <c r="J24" s="165"/>
      <c r="K24" s="165"/>
      <c r="L24" s="677"/>
    </row>
    <row r="25" spans="1:12" x14ac:dyDescent="0.25">
      <c r="A25" s="159">
        <v>22</v>
      </c>
      <c r="B25" s="160" t="s">
        <v>352</v>
      </c>
      <c r="C25" s="161">
        <v>42.3</v>
      </c>
      <c r="D25" s="162" t="s">
        <v>328</v>
      </c>
      <c r="E25" s="163">
        <v>11.7</v>
      </c>
      <c r="F25" s="164"/>
      <c r="G25" s="164"/>
      <c r="H25" s="165"/>
      <c r="I25" s="165"/>
      <c r="J25" s="165"/>
      <c r="K25" s="165"/>
      <c r="L25" s="677"/>
    </row>
    <row r="26" spans="1:12" x14ac:dyDescent="0.25">
      <c r="A26" s="159">
        <v>23</v>
      </c>
      <c r="B26" s="160" t="s">
        <v>353</v>
      </c>
      <c r="C26" s="161">
        <v>44.5</v>
      </c>
      <c r="D26" s="162" t="s">
        <v>328</v>
      </c>
      <c r="E26" s="163">
        <v>3.8</v>
      </c>
      <c r="F26" s="164"/>
      <c r="G26" s="164"/>
      <c r="H26" s="165"/>
      <c r="I26" s="165"/>
      <c r="J26" s="165"/>
      <c r="K26" s="165"/>
      <c r="L26" s="677"/>
    </row>
    <row r="27" spans="1:12" x14ac:dyDescent="0.25">
      <c r="A27" s="159">
        <v>24</v>
      </c>
      <c r="B27" s="160" t="s">
        <v>354</v>
      </c>
      <c r="C27" s="161">
        <v>69.400000000000006</v>
      </c>
      <c r="D27" s="162" t="s">
        <v>328</v>
      </c>
      <c r="E27" s="163">
        <v>2.2999999999999998</v>
      </c>
      <c r="F27" s="164"/>
      <c r="G27" s="164"/>
      <c r="H27" s="165"/>
      <c r="I27" s="165"/>
      <c r="J27" s="165"/>
      <c r="K27" s="165"/>
      <c r="L27" s="677"/>
    </row>
    <row r="28" spans="1:12" x14ac:dyDescent="0.25">
      <c r="A28" s="159">
        <v>25</v>
      </c>
      <c r="B28" s="160" t="s">
        <v>355</v>
      </c>
      <c r="C28" s="161">
        <v>64.3</v>
      </c>
      <c r="D28" s="162" t="s">
        <v>328</v>
      </c>
      <c r="E28" s="163">
        <v>6.8</v>
      </c>
      <c r="F28" s="164"/>
      <c r="G28" s="164"/>
      <c r="H28" s="165"/>
      <c r="I28" s="165"/>
      <c r="J28" s="165"/>
      <c r="K28" s="165"/>
      <c r="L28" s="677"/>
    </row>
    <row r="29" spans="1:12" x14ac:dyDescent="0.25">
      <c r="A29" s="159">
        <v>26</v>
      </c>
      <c r="B29" s="160" t="s">
        <v>356</v>
      </c>
      <c r="C29" s="161">
        <v>42.8</v>
      </c>
      <c r="D29" s="162" t="s">
        <v>328</v>
      </c>
      <c r="E29" s="163">
        <v>1.1000000000000001</v>
      </c>
      <c r="F29" s="164"/>
      <c r="G29" s="164"/>
      <c r="H29" s="165"/>
      <c r="I29" s="165"/>
      <c r="J29" s="165"/>
      <c r="K29" s="165"/>
      <c r="L29" s="677"/>
    </row>
    <row r="30" spans="1:12" x14ac:dyDescent="0.25">
      <c r="A30" s="159">
        <v>27</v>
      </c>
      <c r="B30" s="160" t="s">
        <v>357</v>
      </c>
      <c r="C30" s="161">
        <v>45.3</v>
      </c>
      <c r="D30" s="162" t="s">
        <v>328</v>
      </c>
      <c r="E30" s="163">
        <v>4.9000000000000004</v>
      </c>
      <c r="F30" s="164"/>
      <c r="G30" s="164"/>
      <c r="H30" s="165"/>
      <c r="I30" s="165"/>
      <c r="J30" s="165"/>
      <c r="K30" s="165"/>
      <c r="L30" s="677"/>
    </row>
    <row r="31" spans="1:12" x14ac:dyDescent="0.25">
      <c r="A31" s="159">
        <v>28</v>
      </c>
      <c r="B31" s="160" t="s">
        <v>358</v>
      </c>
      <c r="C31" s="161">
        <v>69.599999999999994</v>
      </c>
      <c r="D31" s="162" t="s">
        <v>328</v>
      </c>
      <c r="E31" s="163">
        <v>3.5</v>
      </c>
      <c r="F31" s="164"/>
      <c r="G31" s="164"/>
      <c r="H31" s="165"/>
      <c r="I31" s="165"/>
      <c r="J31" s="165"/>
      <c r="K31" s="165"/>
      <c r="L31" s="677"/>
    </row>
    <row r="32" spans="1:12" x14ac:dyDescent="0.25">
      <c r="A32" s="159">
        <v>29</v>
      </c>
      <c r="B32" s="160" t="s">
        <v>359</v>
      </c>
      <c r="C32" s="161">
        <v>63.3</v>
      </c>
      <c r="D32" s="162" t="s">
        <v>328</v>
      </c>
      <c r="E32" s="163">
        <v>5.9</v>
      </c>
      <c r="F32" s="164"/>
      <c r="G32" s="164"/>
      <c r="H32" s="165"/>
      <c r="I32" s="165"/>
      <c r="J32" s="165"/>
      <c r="K32" s="165"/>
      <c r="L32" s="677"/>
    </row>
    <row r="33" spans="1:12" x14ac:dyDescent="0.25">
      <c r="A33" s="159">
        <v>30</v>
      </c>
      <c r="B33" s="160" t="s">
        <v>360</v>
      </c>
      <c r="C33" s="161">
        <v>42.5</v>
      </c>
      <c r="D33" s="162" t="s">
        <v>328</v>
      </c>
      <c r="E33" s="163">
        <v>5.2</v>
      </c>
      <c r="F33" s="164"/>
      <c r="G33" s="164"/>
      <c r="H33" s="165"/>
      <c r="I33" s="165"/>
      <c r="J33" s="165"/>
      <c r="K33" s="165"/>
      <c r="L33" s="677"/>
    </row>
    <row r="34" spans="1:12" x14ac:dyDescent="0.25">
      <c r="A34" s="159">
        <v>31</v>
      </c>
      <c r="B34" s="160" t="s">
        <v>361</v>
      </c>
      <c r="C34" s="161">
        <v>44.5</v>
      </c>
      <c r="D34" s="162" t="s">
        <v>328</v>
      </c>
      <c r="E34" s="163">
        <v>7.2</v>
      </c>
      <c r="F34" s="164"/>
      <c r="G34" s="164"/>
      <c r="H34" s="165"/>
      <c r="I34" s="165"/>
      <c r="J34" s="165"/>
      <c r="K34" s="165"/>
      <c r="L34" s="677"/>
    </row>
    <row r="35" spans="1:12" x14ac:dyDescent="0.25">
      <c r="A35" s="159">
        <v>32</v>
      </c>
      <c r="B35" s="160" t="s">
        <v>363</v>
      </c>
      <c r="C35" s="161">
        <v>69.900000000000006</v>
      </c>
      <c r="D35" s="162" t="s">
        <v>328</v>
      </c>
      <c r="E35" s="163">
        <v>4.5999999999999996</v>
      </c>
      <c r="F35" s="164"/>
      <c r="G35" s="164"/>
      <c r="H35" s="165"/>
      <c r="I35" s="165"/>
      <c r="J35" s="165"/>
      <c r="K35" s="165"/>
      <c r="L35" s="677"/>
    </row>
    <row r="36" spans="1:12" x14ac:dyDescent="0.25">
      <c r="A36" s="159">
        <v>33</v>
      </c>
      <c r="B36" s="160" t="s">
        <v>364</v>
      </c>
      <c r="C36" s="161">
        <v>64.8</v>
      </c>
      <c r="D36" s="162" t="s">
        <v>328</v>
      </c>
      <c r="E36" s="163">
        <v>1.9</v>
      </c>
      <c r="F36" s="164"/>
      <c r="G36" s="164"/>
      <c r="H36" s="165"/>
      <c r="I36" s="165"/>
      <c r="J36" s="165"/>
      <c r="K36" s="165"/>
      <c r="L36" s="677"/>
    </row>
    <row r="37" spans="1:12" x14ac:dyDescent="0.25">
      <c r="A37" s="159">
        <v>34</v>
      </c>
      <c r="B37" s="160" t="s">
        <v>362</v>
      </c>
      <c r="C37" s="161">
        <v>42.7</v>
      </c>
      <c r="D37" s="162" t="s">
        <v>328</v>
      </c>
      <c r="E37" s="163">
        <v>7.7</v>
      </c>
      <c r="F37" s="164"/>
      <c r="G37" s="164"/>
      <c r="H37" s="165"/>
      <c r="I37" s="165"/>
      <c r="J37" s="165"/>
      <c r="K37" s="165"/>
      <c r="L37" s="677"/>
    </row>
    <row r="38" spans="1:12" x14ac:dyDescent="0.25">
      <c r="A38" s="159">
        <v>35</v>
      </c>
      <c r="B38" s="160" t="s">
        <v>365</v>
      </c>
      <c r="C38" s="161">
        <v>44.4</v>
      </c>
      <c r="D38" s="162" t="s">
        <v>328</v>
      </c>
      <c r="E38" s="163">
        <v>4.4000000000000004</v>
      </c>
      <c r="F38" s="164"/>
      <c r="G38" s="164"/>
      <c r="H38" s="165"/>
      <c r="I38" s="165"/>
      <c r="J38" s="165"/>
      <c r="K38" s="165"/>
      <c r="L38" s="677"/>
    </row>
    <row r="39" spans="1:12" x14ac:dyDescent="0.25">
      <c r="A39" s="159">
        <v>36</v>
      </c>
      <c r="B39" s="160" t="s">
        <v>366</v>
      </c>
      <c r="C39" s="161">
        <v>69</v>
      </c>
      <c r="D39" s="162" t="s">
        <v>328</v>
      </c>
      <c r="E39" s="163">
        <v>1.9</v>
      </c>
      <c r="F39" s="164"/>
      <c r="G39" s="164"/>
      <c r="H39" s="165"/>
      <c r="I39" s="165"/>
      <c r="J39" s="165"/>
      <c r="K39" s="165"/>
      <c r="L39" s="677"/>
    </row>
    <row r="40" spans="1:12" x14ac:dyDescent="0.25">
      <c r="A40" s="159">
        <v>37</v>
      </c>
      <c r="B40" s="160" t="s">
        <v>367</v>
      </c>
      <c r="C40" s="161">
        <v>64.5</v>
      </c>
      <c r="D40" s="162" t="s">
        <v>328</v>
      </c>
      <c r="E40" s="163">
        <v>4.0999999999999996</v>
      </c>
      <c r="F40" s="164"/>
      <c r="G40" s="164"/>
      <c r="H40" s="165"/>
      <c r="I40" s="165"/>
      <c r="J40" s="165"/>
      <c r="K40" s="165"/>
      <c r="L40" s="677"/>
    </row>
    <row r="41" spans="1:12" x14ac:dyDescent="0.25">
      <c r="A41" s="159">
        <v>38</v>
      </c>
      <c r="B41" s="160" t="s">
        <v>368</v>
      </c>
      <c r="C41" s="161">
        <v>42</v>
      </c>
      <c r="D41" s="162" t="s">
        <v>328</v>
      </c>
      <c r="E41" s="163">
        <v>2.6</v>
      </c>
      <c r="F41" s="164"/>
      <c r="G41" s="164"/>
      <c r="H41" s="165"/>
      <c r="I41" s="165"/>
      <c r="J41" s="165"/>
      <c r="K41" s="165"/>
      <c r="L41" s="677"/>
    </row>
    <row r="42" spans="1:12" x14ac:dyDescent="0.25">
      <c r="A42" s="159">
        <v>39</v>
      </c>
      <c r="B42" s="160" t="s">
        <v>369</v>
      </c>
      <c r="C42" s="161">
        <v>44.4</v>
      </c>
      <c r="D42" s="162" t="s">
        <v>328</v>
      </c>
      <c r="E42" s="163">
        <v>4.8</v>
      </c>
      <c r="F42" s="164"/>
      <c r="G42" s="164"/>
      <c r="H42" s="165"/>
      <c r="I42" s="165"/>
      <c r="J42" s="165"/>
      <c r="K42" s="165"/>
      <c r="L42" s="677"/>
    </row>
    <row r="43" spans="1:12" x14ac:dyDescent="0.25">
      <c r="A43" s="159">
        <v>40</v>
      </c>
      <c r="B43" s="160" t="s">
        <v>370</v>
      </c>
      <c r="C43" s="161">
        <v>69.2</v>
      </c>
      <c r="D43" s="162" t="s">
        <v>328</v>
      </c>
      <c r="E43" s="163">
        <v>9.4</v>
      </c>
      <c r="F43" s="164"/>
      <c r="G43" s="164"/>
      <c r="H43" s="165"/>
      <c r="I43" s="165"/>
      <c r="J43" s="165"/>
      <c r="K43" s="165"/>
      <c r="L43" s="677"/>
    </row>
    <row r="44" spans="1:12" x14ac:dyDescent="0.25">
      <c r="A44" s="159">
        <v>41</v>
      </c>
      <c r="B44" s="160" t="s">
        <v>371</v>
      </c>
      <c r="C44" s="161">
        <v>64.7</v>
      </c>
      <c r="D44" s="162" t="s">
        <v>328</v>
      </c>
      <c r="E44" s="163">
        <v>1.8</v>
      </c>
      <c r="F44" s="164"/>
      <c r="G44" s="164"/>
      <c r="H44" s="165"/>
      <c r="I44" s="165"/>
      <c r="J44" s="165"/>
      <c r="K44" s="165"/>
      <c r="L44" s="677"/>
    </row>
    <row r="45" spans="1:12" ht="15.75" thickBot="1" x14ac:dyDescent="0.3">
      <c r="A45" s="182">
        <v>42</v>
      </c>
      <c r="B45" s="183" t="s">
        <v>372</v>
      </c>
      <c r="C45" s="184">
        <v>42.5</v>
      </c>
      <c r="D45" s="185" t="s">
        <v>328</v>
      </c>
      <c r="E45" s="186">
        <v>7</v>
      </c>
      <c r="F45" s="187"/>
      <c r="G45" s="187"/>
      <c r="H45" s="188"/>
      <c r="I45" s="188"/>
      <c r="J45" s="188"/>
      <c r="K45" s="188"/>
      <c r="L45" s="677"/>
    </row>
    <row r="46" spans="1:12" x14ac:dyDescent="0.25">
      <c r="A46" s="175">
        <v>43</v>
      </c>
      <c r="B46" s="176" t="s">
        <v>455</v>
      </c>
      <c r="C46" s="177">
        <v>44.5</v>
      </c>
      <c r="D46" s="178" t="s">
        <v>328</v>
      </c>
      <c r="E46" s="179">
        <v>7.2</v>
      </c>
      <c r="F46" s="180"/>
      <c r="G46" s="180"/>
      <c r="H46" s="181"/>
      <c r="I46" s="181"/>
      <c r="J46" s="181"/>
      <c r="K46" s="181"/>
      <c r="L46" s="676" t="s">
        <v>588</v>
      </c>
    </row>
    <row r="47" spans="1:12" x14ac:dyDescent="0.25">
      <c r="A47" s="144">
        <v>44</v>
      </c>
      <c r="B47" s="145" t="s">
        <v>456</v>
      </c>
      <c r="C47" s="146">
        <v>69.599999999999994</v>
      </c>
      <c r="D47" s="147" t="s">
        <v>328</v>
      </c>
      <c r="E47" s="148">
        <v>5.0999999999999996</v>
      </c>
      <c r="F47" s="149"/>
      <c r="G47" s="149"/>
      <c r="H47" s="150"/>
      <c r="I47" s="150"/>
      <c r="J47" s="150"/>
      <c r="K47" s="150"/>
      <c r="L47" s="676"/>
    </row>
    <row r="48" spans="1:12" x14ac:dyDescent="0.25">
      <c r="A48" s="144">
        <v>45</v>
      </c>
      <c r="B48" s="145" t="s">
        <v>457</v>
      </c>
      <c r="C48" s="146">
        <v>64.8</v>
      </c>
      <c r="D48" s="147" t="s">
        <v>328</v>
      </c>
      <c r="E48" s="148">
        <v>7.1</v>
      </c>
      <c r="F48" s="149"/>
      <c r="G48" s="149"/>
      <c r="H48" s="150"/>
      <c r="I48" s="150"/>
      <c r="J48" s="150"/>
      <c r="K48" s="150"/>
      <c r="L48" s="676"/>
    </row>
    <row r="49" spans="1:12" x14ac:dyDescent="0.25">
      <c r="A49" s="144">
        <v>46</v>
      </c>
      <c r="B49" s="145" t="s">
        <v>458</v>
      </c>
      <c r="C49" s="146">
        <v>42.6</v>
      </c>
      <c r="D49" s="147" t="s">
        <v>328</v>
      </c>
      <c r="E49" s="148">
        <v>7.6</v>
      </c>
      <c r="F49" s="149"/>
      <c r="G49" s="149"/>
      <c r="H49" s="150"/>
      <c r="I49" s="150"/>
      <c r="J49" s="150"/>
      <c r="K49" s="150"/>
      <c r="L49" s="676"/>
    </row>
    <row r="50" spans="1:12" x14ac:dyDescent="0.25">
      <c r="A50" s="144">
        <v>47</v>
      </c>
      <c r="B50" s="145" t="s">
        <v>459</v>
      </c>
      <c r="C50" s="146">
        <v>44.2</v>
      </c>
      <c r="D50" s="147" t="s">
        <v>328</v>
      </c>
      <c r="E50" s="148">
        <v>5.0999999999999996</v>
      </c>
      <c r="F50" s="149"/>
      <c r="G50" s="149"/>
      <c r="H50" s="150"/>
      <c r="I50" s="150"/>
      <c r="J50" s="150"/>
      <c r="K50" s="150"/>
      <c r="L50" s="676"/>
    </row>
    <row r="51" spans="1:12" x14ac:dyDescent="0.25">
      <c r="A51" s="144">
        <v>48</v>
      </c>
      <c r="B51" s="145" t="s">
        <v>460</v>
      </c>
      <c r="C51" s="146">
        <v>69.2</v>
      </c>
      <c r="D51" s="147" t="s">
        <v>328</v>
      </c>
      <c r="E51" s="148">
        <v>5.4</v>
      </c>
      <c r="F51" s="149"/>
      <c r="G51" s="149"/>
      <c r="H51" s="150"/>
      <c r="I51" s="150"/>
      <c r="J51" s="150"/>
      <c r="K51" s="150"/>
      <c r="L51" s="676"/>
    </row>
    <row r="52" spans="1:12" x14ac:dyDescent="0.25">
      <c r="A52" s="144">
        <v>49</v>
      </c>
      <c r="B52" s="145" t="s">
        <v>461</v>
      </c>
      <c r="C52" s="146">
        <v>64.3</v>
      </c>
      <c r="D52" s="147" t="s">
        <v>328</v>
      </c>
      <c r="E52" s="148">
        <v>1.6</v>
      </c>
      <c r="F52" s="149"/>
      <c r="G52" s="149"/>
      <c r="H52" s="150"/>
      <c r="I52" s="150"/>
      <c r="J52" s="150"/>
      <c r="K52" s="150"/>
      <c r="L52" s="676"/>
    </row>
    <row r="53" spans="1:12" x14ac:dyDescent="0.25">
      <c r="A53" s="144">
        <v>50</v>
      </c>
      <c r="B53" s="145" t="s">
        <v>462</v>
      </c>
      <c r="C53" s="146">
        <v>42.5</v>
      </c>
      <c r="D53" s="147" t="s">
        <v>328</v>
      </c>
      <c r="E53" s="148">
        <v>4.2</v>
      </c>
      <c r="F53" s="149"/>
      <c r="G53" s="149"/>
      <c r="H53" s="150"/>
      <c r="I53" s="150"/>
      <c r="J53" s="150"/>
      <c r="K53" s="150"/>
      <c r="L53" s="676"/>
    </row>
    <row r="54" spans="1:12" x14ac:dyDescent="0.25">
      <c r="A54" s="144">
        <v>51</v>
      </c>
      <c r="B54" s="145" t="s">
        <v>463</v>
      </c>
      <c r="C54" s="146">
        <v>43.8</v>
      </c>
      <c r="D54" s="147" t="s">
        <v>328</v>
      </c>
      <c r="E54" s="148">
        <v>3.7</v>
      </c>
      <c r="F54" s="149"/>
      <c r="G54" s="149"/>
      <c r="H54" s="150"/>
      <c r="I54" s="150"/>
      <c r="J54" s="150"/>
      <c r="K54" s="150"/>
      <c r="L54" s="676"/>
    </row>
    <row r="55" spans="1:12" x14ac:dyDescent="0.25">
      <c r="A55" s="144">
        <v>52</v>
      </c>
      <c r="B55" s="145" t="s">
        <v>464</v>
      </c>
      <c r="C55" s="146">
        <v>69.3</v>
      </c>
      <c r="D55" s="147" t="s">
        <v>328</v>
      </c>
      <c r="E55" s="148">
        <v>6</v>
      </c>
      <c r="F55" s="149"/>
      <c r="G55" s="149"/>
      <c r="H55" s="150"/>
      <c r="I55" s="150"/>
      <c r="J55" s="150"/>
      <c r="K55" s="150"/>
      <c r="L55" s="676"/>
    </row>
    <row r="56" spans="1:12" x14ac:dyDescent="0.25">
      <c r="A56" s="144">
        <v>53</v>
      </c>
      <c r="B56" s="145" t="s">
        <v>465</v>
      </c>
      <c r="C56" s="146">
        <v>63.7</v>
      </c>
      <c r="D56" s="147" t="s">
        <v>328</v>
      </c>
      <c r="E56" s="148">
        <v>2.4</v>
      </c>
      <c r="F56" s="149"/>
      <c r="G56" s="149"/>
      <c r="H56" s="150"/>
      <c r="I56" s="150"/>
      <c r="J56" s="150"/>
      <c r="K56" s="150"/>
      <c r="L56" s="676"/>
    </row>
    <row r="57" spans="1:12" x14ac:dyDescent="0.25">
      <c r="A57" s="144">
        <v>54</v>
      </c>
      <c r="B57" s="145" t="s">
        <v>466</v>
      </c>
      <c r="C57" s="146">
        <v>42.4</v>
      </c>
      <c r="D57" s="147" t="s">
        <v>328</v>
      </c>
      <c r="E57" s="148">
        <v>3.7</v>
      </c>
      <c r="F57" s="149"/>
      <c r="G57" s="149"/>
      <c r="H57" s="150"/>
      <c r="I57" s="150"/>
      <c r="J57" s="150"/>
      <c r="K57" s="150"/>
      <c r="L57" s="676"/>
    </row>
    <row r="58" spans="1:12" x14ac:dyDescent="0.25">
      <c r="A58" s="144">
        <v>55</v>
      </c>
      <c r="B58" s="145" t="s">
        <v>467</v>
      </c>
      <c r="C58" s="146">
        <v>44</v>
      </c>
      <c r="D58" s="147" t="s">
        <v>328</v>
      </c>
      <c r="E58" s="148">
        <v>3</v>
      </c>
      <c r="F58" s="149"/>
      <c r="G58" s="149"/>
      <c r="H58" s="150"/>
      <c r="I58" s="150"/>
      <c r="J58" s="150"/>
      <c r="K58" s="150"/>
      <c r="L58" s="676"/>
    </row>
    <row r="59" spans="1:12" x14ac:dyDescent="0.25">
      <c r="A59" s="144">
        <v>56</v>
      </c>
      <c r="B59" s="145" t="s">
        <v>468</v>
      </c>
      <c r="C59" s="146">
        <v>69.5</v>
      </c>
      <c r="D59" s="147" t="s">
        <v>328</v>
      </c>
      <c r="E59" s="148">
        <v>5.4</v>
      </c>
      <c r="F59" s="149"/>
      <c r="G59" s="149"/>
      <c r="H59" s="150"/>
      <c r="I59" s="150"/>
      <c r="J59" s="150"/>
      <c r="K59" s="150"/>
      <c r="L59" s="676"/>
    </row>
    <row r="60" spans="1:12" x14ac:dyDescent="0.25">
      <c r="A60" s="144">
        <v>57</v>
      </c>
      <c r="B60" s="145" t="s">
        <v>469</v>
      </c>
      <c r="C60" s="146">
        <v>63.6</v>
      </c>
      <c r="D60" s="147" t="s">
        <v>328</v>
      </c>
      <c r="E60" s="148">
        <v>8.4</v>
      </c>
      <c r="F60" s="149"/>
      <c r="G60" s="149"/>
      <c r="H60" s="150"/>
      <c r="I60" s="150"/>
      <c r="J60" s="150"/>
      <c r="K60" s="150"/>
      <c r="L60" s="676"/>
    </row>
    <row r="61" spans="1:12" x14ac:dyDescent="0.25">
      <c r="A61" s="144">
        <v>58</v>
      </c>
      <c r="B61" s="145" t="s">
        <v>470</v>
      </c>
      <c r="C61" s="146">
        <v>42.6</v>
      </c>
      <c r="D61" s="147" t="s">
        <v>328</v>
      </c>
      <c r="E61" s="148">
        <v>2.4</v>
      </c>
      <c r="F61" s="149"/>
      <c r="G61" s="149"/>
      <c r="H61" s="150"/>
      <c r="I61" s="150"/>
      <c r="J61" s="150"/>
      <c r="K61" s="150"/>
      <c r="L61" s="676"/>
    </row>
    <row r="62" spans="1:12" x14ac:dyDescent="0.25">
      <c r="A62" s="144">
        <v>59</v>
      </c>
      <c r="B62" s="145" t="s">
        <v>471</v>
      </c>
      <c r="C62" s="146">
        <v>43.9</v>
      </c>
      <c r="D62" s="147" t="s">
        <v>328</v>
      </c>
      <c r="E62" s="148">
        <v>5.2</v>
      </c>
      <c r="F62" s="149"/>
      <c r="G62" s="149"/>
      <c r="H62" s="150"/>
      <c r="I62" s="150"/>
      <c r="J62" s="150"/>
      <c r="K62" s="150"/>
      <c r="L62" s="676"/>
    </row>
    <row r="63" spans="1:12" x14ac:dyDescent="0.25">
      <c r="A63" s="144">
        <v>60</v>
      </c>
      <c r="B63" s="145" t="s">
        <v>472</v>
      </c>
      <c r="C63" s="146">
        <v>68.900000000000006</v>
      </c>
      <c r="D63" s="147" t="s">
        <v>328</v>
      </c>
      <c r="E63" s="148">
        <v>2.2999999999999998</v>
      </c>
      <c r="F63" s="149"/>
      <c r="G63" s="149"/>
      <c r="H63" s="150"/>
      <c r="I63" s="150"/>
      <c r="J63" s="150"/>
      <c r="K63" s="150"/>
      <c r="L63" s="676"/>
    </row>
    <row r="64" spans="1:12" x14ac:dyDescent="0.25">
      <c r="A64" s="144">
        <v>61</v>
      </c>
      <c r="B64" s="145" t="s">
        <v>473</v>
      </c>
      <c r="C64" s="146">
        <v>63.7</v>
      </c>
      <c r="D64" s="147" t="s">
        <v>328</v>
      </c>
      <c r="E64" s="148">
        <v>3.7</v>
      </c>
      <c r="F64" s="149"/>
      <c r="G64" s="149"/>
      <c r="H64" s="150"/>
      <c r="I64" s="150"/>
      <c r="J64" s="150"/>
      <c r="K64" s="150"/>
      <c r="L64" s="676"/>
    </row>
    <row r="65" spans="1:12" x14ac:dyDescent="0.25">
      <c r="A65" s="144">
        <v>62</v>
      </c>
      <c r="B65" s="145" t="s">
        <v>474</v>
      </c>
      <c r="C65" s="146">
        <v>42.8</v>
      </c>
      <c r="D65" s="147" t="s">
        <v>328</v>
      </c>
      <c r="E65" s="148">
        <v>6.9</v>
      </c>
      <c r="F65" s="149"/>
      <c r="G65" s="149"/>
      <c r="H65" s="150"/>
      <c r="I65" s="150"/>
      <c r="J65" s="150"/>
      <c r="K65" s="150"/>
      <c r="L65" s="676"/>
    </row>
    <row r="66" spans="1:12" x14ac:dyDescent="0.25">
      <c r="A66" s="144">
        <v>63</v>
      </c>
      <c r="B66" s="145" t="s">
        <v>475</v>
      </c>
      <c r="C66" s="146">
        <v>44.3</v>
      </c>
      <c r="D66" s="147" t="s">
        <v>328</v>
      </c>
      <c r="E66" s="148">
        <v>8.1</v>
      </c>
      <c r="F66" s="149"/>
      <c r="G66" s="149"/>
      <c r="H66" s="150"/>
      <c r="I66" s="150"/>
      <c r="J66" s="150"/>
      <c r="K66" s="150"/>
      <c r="L66" s="676"/>
    </row>
    <row r="67" spans="1:12" x14ac:dyDescent="0.25">
      <c r="A67" s="144">
        <v>64</v>
      </c>
      <c r="B67" s="145" t="s">
        <v>476</v>
      </c>
      <c r="C67" s="146">
        <v>69</v>
      </c>
      <c r="D67" s="147" t="s">
        <v>328</v>
      </c>
      <c r="E67" s="148">
        <v>3.1</v>
      </c>
      <c r="F67" s="149"/>
      <c r="G67" s="149"/>
      <c r="H67" s="150"/>
      <c r="I67" s="150"/>
      <c r="J67" s="150"/>
      <c r="K67" s="150"/>
      <c r="L67" s="676"/>
    </row>
    <row r="68" spans="1:12" x14ac:dyDescent="0.25">
      <c r="A68" s="144">
        <v>65</v>
      </c>
      <c r="B68" s="145" t="s">
        <v>477</v>
      </c>
      <c r="C68" s="146">
        <v>78</v>
      </c>
      <c r="D68" s="147" t="s">
        <v>328</v>
      </c>
      <c r="E68" s="148">
        <v>3.1</v>
      </c>
      <c r="F68" s="149"/>
      <c r="G68" s="149"/>
      <c r="H68" s="150"/>
      <c r="I68" s="150"/>
      <c r="J68" s="150"/>
      <c r="K68" s="150"/>
      <c r="L68" s="676"/>
    </row>
    <row r="69" spans="1:12" x14ac:dyDescent="0.25">
      <c r="A69" s="144">
        <v>66</v>
      </c>
      <c r="B69" s="145" t="s">
        <v>478</v>
      </c>
      <c r="C69" s="146">
        <v>45.4</v>
      </c>
      <c r="D69" s="147" t="s">
        <v>328</v>
      </c>
      <c r="E69" s="148">
        <v>5.8</v>
      </c>
      <c r="F69" s="149"/>
      <c r="G69" s="149"/>
      <c r="H69" s="150"/>
      <c r="I69" s="150"/>
      <c r="J69" s="150"/>
      <c r="K69" s="150"/>
      <c r="L69" s="676"/>
    </row>
    <row r="70" spans="1:12" x14ac:dyDescent="0.25">
      <c r="A70" s="144">
        <v>67</v>
      </c>
      <c r="B70" s="145" t="s">
        <v>479</v>
      </c>
      <c r="C70" s="146">
        <v>73.599999999999994</v>
      </c>
      <c r="D70" s="147" t="s">
        <v>328</v>
      </c>
      <c r="E70" s="148">
        <v>8.8000000000000007</v>
      </c>
      <c r="F70" s="149"/>
      <c r="G70" s="149"/>
      <c r="H70" s="150"/>
      <c r="I70" s="150"/>
      <c r="J70" s="150"/>
      <c r="K70" s="150"/>
      <c r="L70" s="676"/>
    </row>
    <row r="71" spans="1:12" x14ac:dyDescent="0.25">
      <c r="A71" s="144">
        <v>68</v>
      </c>
      <c r="B71" s="145" t="s">
        <v>480</v>
      </c>
      <c r="C71" s="146">
        <v>50</v>
      </c>
      <c r="D71" s="147" t="s">
        <v>328</v>
      </c>
      <c r="E71" s="148">
        <v>5</v>
      </c>
      <c r="F71" s="149"/>
      <c r="G71" s="149"/>
      <c r="H71" s="150"/>
      <c r="I71" s="150"/>
      <c r="J71" s="150"/>
      <c r="K71" s="150"/>
      <c r="L71" s="676"/>
    </row>
    <row r="72" spans="1:12" x14ac:dyDescent="0.25">
      <c r="A72" s="144">
        <v>69</v>
      </c>
      <c r="B72" s="145" t="s">
        <v>481</v>
      </c>
      <c r="C72" s="146">
        <v>96.3</v>
      </c>
      <c r="D72" s="147" t="s">
        <v>328</v>
      </c>
      <c r="E72" s="148">
        <v>4.2</v>
      </c>
      <c r="F72" s="149"/>
      <c r="G72" s="149"/>
      <c r="H72" s="150"/>
      <c r="I72" s="150"/>
      <c r="J72" s="150"/>
      <c r="K72" s="150"/>
      <c r="L72" s="676"/>
    </row>
    <row r="73" spans="1:12" x14ac:dyDescent="0.25">
      <c r="A73" s="144">
        <v>70</v>
      </c>
      <c r="B73" s="145" t="s">
        <v>482</v>
      </c>
      <c r="C73" s="146">
        <v>77.900000000000006</v>
      </c>
      <c r="D73" s="147" t="s">
        <v>328</v>
      </c>
      <c r="E73" s="148">
        <v>6.1</v>
      </c>
      <c r="F73" s="149"/>
      <c r="G73" s="149"/>
      <c r="H73" s="150"/>
      <c r="I73" s="150"/>
      <c r="J73" s="150"/>
      <c r="K73" s="150"/>
      <c r="L73" s="676"/>
    </row>
    <row r="74" spans="1:12" x14ac:dyDescent="0.25">
      <c r="A74" s="144">
        <v>71</v>
      </c>
      <c r="B74" s="145" t="s">
        <v>483</v>
      </c>
      <c r="C74" s="146">
        <v>44.7</v>
      </c>
      <c r="D74" s="147" t="s">
        <v>328</v>
      </c>
      <c r="E74" s="148">
        <v>4.5999999999999996</v>
      </c>
      <c r="F74" s="149"/>
      <c r="G74" s="149"/>
      <c r="H74" s="150"/>
      <c r="I74" s="150"/>
      <c r="J74" s="150"/>
      <c r="K74" s="150"/>
      <c r="L74" s="676"/>
    </row>
    <row r="75" spans="1:12" x14ac:dyDescent="0.25">
      <c r="A75" s="144">
        <v>72</v>
      </c>
      <c r="B75" s="145" t="s">
        <v>484</v>
      </c>
      <c r="C75" s="146">
        <v>73.599999999999994</v>
      </c>
      <c r="D75" s="147" t="s">
        <v>328</v>
      </c>
      <c r="E75" s="148">
        <v>5.7</v>
      </c>
      <c r="F75" s="149"/>
      <c r="G75" s="149"/>
      <c r="H75" s="150"/>
      <c r="I75" s="150"/>
      <c r="J75" s="150"/>
      <c r="K75" s="150"/>
      <c r="L75" s="676"/>
    </row>
    <row r="76" spans="1:12" x14ac:dyDescent="0.25">
      <c r="A76" s="144">
        <v>73</v>
      </c>
      <c r="B76" s="145" t="s">
        <v>485</v>
      </c>
      <c r="C76" s="146">
        <v>49.4</v>
      </c>
      <c r="D76" s="147" t="s">
        <v>328</v>
      </c>
      <c r="E76" s="148">
        <v>5.7</v>
      </c>
      <c r="F76" s="149"/>
      <c r="G76" s="149"/>
      <c r="H76" s="150"/>
      <c r="I76" s="150"/>
      <c r="J76" s="150"/>
      <c r="K76" s="150"/>
      <c r="L76" s="676"/>
    </row>
    <row r="77" spans="1:12" x14ac:dyDescent="0.25">
      <c r="A77" s="144">
        <v>74</v>
      </c>
      <c r="B77" s="145" t="s">
        <v>486</v>
      </c>
      <c r="C77" s="146">
        <v>96.1</v>
      </c>
      <c r="D77" s="147" t="s">
        <v>328</v>
      </c>
      <c r="E77" s="148">
        <v>3.9</v>
      </c>
      <c r="F77" s="149"/>
      <c r="G77" s="149"/>
      <c r="H77" s="150"/>
      <c r="I77" s="150"/>
      <c r="J77" s="150"/>
      <c r="K77" s="150"/>
      <c r="L77" s="676"/>
    </row>
    <row r="78" spans="1:12" x14ac:dyDescent="0.25">
      <c r="A78" s="144">
        <v>75</v>
      </c>
      <c r="B78" s="145" t="s">
        <v>487</v>
      </c>
      <c r="C78" s="146">
        <v>77.3</v>
      </c>
      <c r="D78" s="147" t="s">
        <v>328</v>
      </c>
      <c r="E78" s="148">
        <v>3.4</v>
      </c>
      <c r="F78" s="149"/>
      <c r="G78" s="149"/>
      <c r="H78" s="150"/>
      <c r="I78" s="150"/>
      <c r="J78" s="150"/>
      <c r="K78" s="150"/>
      <c r="L78" s="676"/>
    </row>
    <row r="79" spans="1:12" x14ac:dyDescent="0.25">
      <c r="A79" s="144">
        <v>76</v>
      </c>
      <c r="B79" s="145" t="s">
        <v>488</v>
      </c>
      <c r="C79" s="146">
        <v>45.1</v>
      </c>
      <c r="D79" s="147" t="s">
        <v>328</v>
      </c>
      <c r="E79" s="148">
        <v>1</v>
      </c>
      <c r="F79" s="149"/>
      <c r="G79" s="149"/>
      <c r="H79" s="150"/>
      <c r="I79" s="150"/>
      <c r="J79" s="150"/>
      <c r="K79" s="150"/>
      <c r="L79" s="676"/>
    </row>
    <row r="80" spans="1:12" x14ac:dyDescent="0.25">
      <c r="A80" s="144">
        <v>77</v>
      </c>
      <c r="B80" s="145" t="s">
        <v>489</v>
      </c>
      <c r="C80" s="146">
        <v>72.900000000000006</v>
      </c>
      <c r="D80" s="147" t="s">
        <v>328</v>
      </c>
      <c r="E80" s="148">
        <v>7.9</v>
      </c>
      <c r="F80" s="149"/>
      <c r="G80" s="149"/>
      <c r="H80" s="150"/>
      <c r="I80" s="150"/>
      <c r="J80" s="150"/>
      <c r="K80" s="150"/>
      <c r="L80" s="676"/>
    </row>
    <row r="81" spans="1:12" x14ac:dyDescent="0.25">
      <c r="A81" s="144">
        <v>78</v>
      </c>
      <c r="B81" s="145" t="s">
        <v>490</v>
      </c>
      <c r="C81" s="146">
        <v>48.6</v>
      </c>
      <c r="D81" s="147" t="s">
        <v>328</v>
      </c>
      <c r="E81" s="148">
        <v>6.6</v>
      </c>
      <c r="F81" s="149"/>
      <c r="G81" s="149"/>
      <c r="H81" s="150"/>
      <c r="I81" s="150"/>
      <c r="J81" s="150"/>
      <c r="K81" s="150"/>
      <c r="L81" s="676"/>
    </row>
    <row r="82" spans="1:12" x14ac:dyDescent="0.25">
      <c r="A82" s="144">
        <v>79</v>
      </c>
      <c r="B82" s="145" t="s">
        <v>491</v>
      </c>
      <c r="C82" s="146">
        <v>96.9</v>
      </c>
      <c r="D82" s="147" t="s">
        <v>328</v>
      </c>
      <c r="E82" s="148">
        <v>2.6</v>
      </c>
      <c r="F82" s="149"/>
      <c r="G82" s="149"/>
      <c r="H82" s="150"/>
      <c r="I82" s="150"/>
      <c r="J82" s="150"/>
      <c r="K82" s="150"/>
      <c r="L82" s="676"/>
    </row>
    <row r="83" spans="1:12" x14ac:dyDescent="0.25">
      <c r="A83" s="144">
        <v>80</v>
      </c>
      <c r="B83" s="145" t="s">
        <v>492</v>
      </c>
      <c r="C83" s="146">
        <v>77.8</v>
      </c>
      <c r="D83" s="147" t="s">
        <v>328</v>
      </c>
      <c r="E83" s="148">
        <v>3.4</v>
      </c>
      <c r="F83" s="149"/>
      <c r="G83" s="149"/>
      <c r="H83" s="150"/>
      <c r="I83" s="150"/>
      <c r="J83" s="150"/>
      <c r="K83" s="150"/>
      <c r="L83" s="676"/>
    </row>
    <row r="84" spans="1:12" x14ac:dyDescent="0.25">
      <c r="A84" s="144">
        <v>81</v>
      </c>
      <c r="B84" s="145" t="s">
        <v>493</v>
      </c>
      <c r="C84" s="146">
        <v>44.9</v>
      </c>
      <c r="D84" s="147" t="s">
        <v>328</v>
      </c>
      <c r="E84" s="148">
        <v>3.2</v>
      </c>
      <c r="F84" s="149"/>
      <c r="G84" s="149"/>
      <c r="H84" s="150"/>
      <c r="I84" s="150"/>
      <c r="J84" s="150"/>
      <c r="K84" s="150"/>
      <c r="L84" s="676"/>
    </row>
    <row r="85" spans="1:12" x14ac:dyDescent="0.25">
      <c r="A85" s="144">
        <v>82</v>
      </c>
      <c r="B85" s="145" t="s">
        <v>494</v>
      </c>
      <c r="C85" s="146">
        <v>73.2</v>
      </c>
      <c r="D85" s="147" t="s">
        <v>328</v>
      </c>
      <c r="E85" s="148">
        <v>5.5</v>
      </c>
      <c r="F85" s="149"/>
      <c r="G85" s="149"/>
      <c r="H85" s="150"/>
      <c r="I85" s="150"/>
      <c r="J85" s="150"/>
      <c r="K85" s="150"/>
      <c r="L85" s="676"/>
    </row>
    <row r="86" spans="1:12" x14ac:dyDescent="0.25">
      <c r="A86" s="144">
        <v>83</v>
      </c>
      <c r="B86" s="145" t="s">
        <v>495</v>
      </c>
      <c r="C86" s="146">
        <v>49.1</v>
      </c>
      <c r="D86" s="147" t="s">
        <v>328</v>
      </c>
      <c r="E86" s="148">
        <v>2.7</v>
      </c>
      <c r="F86" s="149"/>
      <c r="G86" s="149"/>
      <c r="H86" s="150"/>
      <c r="I86" s="150"/>
      <c r="J86" s="150"/>
      <c r="K86" s="150"/>
      <c r="L86" s="676"/>
    </row>
    <row r="87" spans="1:12" x14ac:dyDescent="0.25">
      <c r="A87" s="144">
        <v>84</v>
      </c>
      <c r="B87" s="145" t="s">
        <v>496</v>
      </c>
      <c r="C87" s="146">
        <v>97.4</v>
      </c>
      <c r="D87" s="147" t="s">
        <v>328</v>
      </c>
      <c r="E87" s="148">
        <v>2.6</v>
      </c>
      <c r="F87" s="149"/>
      <c r="G87" s="149"/>
      <c r="H87" s="150"/>
      <c r="I87" s="150"/>
      <c r="J87" s="150"/>
      <c r="K87" s="150"/>
      <c r="L87" s="676"/>
    </row>
    <row r="88" spans="1:12" x14ac:dyDescent="0.25">
      <c r="A88" s="144">
        <v>85</v>
      </c>
      <c r="B88" s="151" t="s">
        <v>497</v>
      </c>
      <c r="C88" s="146">
        <v>77.5</v>
      </c>
      <c r="D88" s="147" t="s">
        <v>328</v>
      </c>
      <c r="E88" s="148">
        <v>4.9000000000000004</v>
      </c>
      <c r="F88" s="149"/>
      <c r="G88" s="149"/>
      <c r="H88" s="150"/>
      <c r="I88" s="150"/>
      <c r="J88" s="150"/>
      <c r="K88" s="150"/>
      <c r="L88" s="676"/>
    </row>
    <row r="89" spans="1:12" x14ac:dyDescent="0.25">
      <c r="A89" s="144">
        <v>86</v>
      </c>
      <c r="B89" s="145" t="s">
        <v>498</v>
      </c>
      <c r="C89" s="146">
        <v>46.7</v>
      </c>
      <c r="D89" s="147" t="s">
        <v>328</v>
      </c>
      <c r="E89" s="148">
        <v>0.4</v>
      </c>
      <c r="F89" s="149"/>
      <c r="G89" s="149"/>
      <c r="H89" s="150"/>
      <c r="I89" s="150"/>
      <c r="J89" s="150"/>
      <c r="K89" s="150"/>
      <c r="L89" s="676"/>
    </row>
    <row r="90" spans="1:12" x14ac:dyDescent="0.25">
      <c r="A90" s="144">
        <v>87</v>
      </c>
      <c r="B90" s="145" t="s">
        <v>499</v>
      </c>
      <c r="C90" s="146">
        <v>74</v>
      </c>
      <c r="D90" s="147" t="s">
        <v>328</v>
      </c>
      <c r="E90" s="148">
        <v>6.9</v>
      </c>
      <c r="F90" s="149"/>
      <c r="G90" s="149"/>
      <c r="H90" s="150"/>
      <c r="I90" s="150"/>
      <c r="J90" s="150"/>
      <c r="K90" s="150"/>
      <c r="L90" s="676"/>
    </row>
    <row r="91" spans="1:12" x14ac:dyDescent="0.25">
      <c r="A91" s="144">
        <v>88</v>
      </c>
      <c r="B91" s="145" t="s">
        <v>500</v>
      </c>
      <c r="C91" s="146">
        <v>48.1</v>
      </c>
      <c r="D91" s="147" t="s">
        <v>328</v>
      </c>
      <c r="E91" s="148">
        <v>6.7</v>
      </c>
      <c r="F91" s="149"/>
      <c r="G91" s="149"/>
      <c r="H91" s="150"/>
      <c r="I91" s="150"/>
      <c r="J91" s="150"/>
      <c r="K91" s="150"/>
      <c r="L91" s="676"/>
    </row>
    <row r="92" spans="1:12" x14ac:dyDescent="0.25">
      <c r="A92" s="144">
        <v>89</v>
      </c>
      <c r="B92" s="145" t="s">
        <v>501</v>
      </c>
      <c r="C92" s="146">
        <v>96.9</v>
      </c>
      <c r="D92" s="147" t="s">
        <v>328</v>
      </c>
      <c r="E92" s="148">
        <v>3</v>
      </c>
      <c r="F92" s="149"/>
      <c r="G92" s="149"/>
      <c r="H92" s="150"/>
      <c r="I92" s="150"/>
      <c r="J92" s="150"/>
      <c r="K92" s="150"/>
      <c r="L92" s="676"/>
    </row>
    <row r="93" spans="1:12" x14ac:dyDescent="0.25">
      <c r="A93" s="144">
        <v>90</v>
      </c>
      <c r="B93" s="145" t="s">
        <v>502</v>
      </c>
      <c r="C93" s="146">
        <v>76.8</v>
      </c>
      <c r="D93" s="147" t="s">
        <v>328</v>
      </c>
      <c r="E93" s="148">
        <v>5.2</v>
      </c>
      <c r="F93" s="149"/>
      <c r="G93" s="149"/>
      <c r="H93" s="150"/>
      <c r="I93" s="150"/>
      <c r="J93" s="150"/>
      <c r="K93" s="150"/>
      <c r="L93" s="676"/>
    </row>
    <row r="94" spans="1:12" x14ac:dyDescent="0.25">
      <c r="A94" s="144">
        <v>91</v>
      </c>
      <c r="B94" s="145" t="s">
        <v>503</v>
      </c>
      <c r="C94" s="146">
        <v>45.3</v>
      </c>
      <c r="D94" s="147" t="s">
        <v>328</v>
      </c>
      <c r="E94" s="148">
        <v>5.0999999999999996</v>
      </c>
      <c r="F94" s="149"/>
      <c r="G94" s="149"/>
      <c r="H94" s="150"/>
      <c r="I94" s="150"/>
      <c r="J94" s="150"/>
      <c r="K94" s="150"/>
      <c r="L94" s="676"/>
    </row>
    <row r="95" spans="1:12" x14ac:dyDescent="0.25">
      <c r="A95" s="144">
        <v>92</v>
      </c>
      <c r="B95" s="145" t="s">
        <v>504</v>
      </c>
      <c r="C95" s="146">
        <v>73.099999999999994</v>
      </c>
      <c r="D95" s="147" t="s">
        <v>328</v>
      </c>
      <c r="E95" s="148">
        <v>5.0999999999999996</v>
      </c>
      <c r="F95" s="149"/>
      <c r="G95" s="149"/>
      <c r="H95" s="150"/>
      <c r="I95" s="150"/>
      <c r="J95" s="150"/>
      <c r="K95" s="150"/>
      <c r="L95" s="676"/>
    </row>
    <row r="96" spans="1:12" x14ac:dyDescent="0.25">
      <c r="A96" s="144">
        <v>93</v>
      </c>
      <c r="B96" s="145" t="s">
        <v>505</v>
      </c>
      <c r="C96" s="146">
        <v>49.2</v>
      </c>
      <c r="D96" s="147" t="s">
        <v>328</v>
      </c>
      <c r="E96" s="148">
        <v>6.6</v>
      </c>
      <c r="F96" s="149"/>
      <c r="G96" s="149"/>
      <c r="H96" s="150"/>
      <c r="I96" s="150"/>
      <c r="J96" s="150"/>
      <c r="K96" s="150"/>
      <c r="L96" s="676"/>
    </row>
    <row r="97" spans="1:12" x14ac:dyDescent="0.25">
      <c r="A97" s="144">
        <v>94</v>
      </c>
      <c r="B97" s="145" t="s">
        <v>506</v>
      </c>
      <c r="C97" s="146">
        <v>97.2</v>
      </c>
      <c r="D97" s="147" t="s">
        <v>328</v>
      </c>
      <c r="E97" s="148">
        <v>2.1</v>
      </c>
      <c r="F97" s="149"/>
      <c r="G97" s="149"/>
      <c r="H97" s="150"/>
      <c r="I97" s="150"/>
      <c r="J97" s="150"/>
      <c r="K97" s="150"/>
      <c r="L97" s="676"/>
    </row>
    <row r="98" spans="1:12" x14ac:dyDescent="0.25">
      <c r="A98" s="144">
        <v>95</v>
      </c>
      <c r="B98" s="145" t="s">
        <v>507</v>
      </c>
      <c r="C98" s="146">
        <v>76.099999999999994</v>
      </c>
      <c r="D98" s="147" t="s">
        <v>328</v>
      </c>
      <c r="E98" s="148">
        <v>2.6</v>
      </c>
      <c r="F98" s="149"/>
      <c r="G98" s="149"/>
      <c r="H98" s="150"/>
      <c r="I98" s="150"/>
      <c r="J98" s="150"/>
      <c r="K98" s="150"/>
      <c r="L98" s="676"/>
    </row>
    <row r="99" spans="1:12" x14ac:dyDescent="0.25">
      <c r="A99" s="144">
        <v>96</v>
      </c>
      <c r="B99" s="145" t="s">
        <v>508</v>
      </c>
      <c r="C99" s="146">
        <v>45.1</v>
      </c>
      <c r="D99" s="147" t="s">
        <v>328</v>
      </c>
      <c r="E99" s="148">
        <v>2.1</v>
      </c>
      <c r="F99" s="149"/>
      <c r="G99" s="149"/>
      <c r="H99" s="150"/>
      <c r="I99" s="150"/>
      <c r="J99" s="150"/>
      <c r="K99" s="150"/>
      <c r="L99" s="676"/>
    </row>
    <row r="100" spans="1:12" x14ac:dyDescent="0.25">
      <c r="A100" s="144">
        <v>97</v>
      </c>
      <c r="B100" s="145" t="s">
        <v>509</v>
      </c>
      <c r="C100" s="146">
        <v>73.099999999999994</v>
      </c>
      <c r="D100" s="147" t="s">
        <v>328</v>
      </c>
      <c r="E100" s="148">
        <v>5.8</v>
      </c>
      <c r="F100" s="149"/>
      <c r="G100" s="149"/>
      <c r="H100" s="150"/>
      <c r="I100" s="150"/>
      <c r="J100" s="150"/>
      <c r="K100" s="150"/>
      <c r="L100" s="676"/>
    </row>
    <row r="101" spans="1:12" x14ac:dyDescent="0.25">
      <c r="A101" s="144">
        <v>98</v>
      </c>
      <c r="B101" s="145" t="s">
        <v>510</v>
      </c>
      <c r="C101" s="146">
        <v>49.1</v>
      </c>
      <c r="D101" s="147" t="s">
        <v>328</v>
      </c>
      <c r="E101" s="148">
        <v>4.2</v>
      </c>
      <c r="F101" s="149"/>
      <c r="G101" s="149"/>
      <c r="H101" s="150"/>
      <c r="I101" s="150"/>
      <c r="J101" s="150"/>
      <c r="K101" s="150"/>
      <c r="L101" s="676"/>
    </row>
    <row r="102" spans="1:12" x14ac:dyDescent="0.25">
      <c r="A102" s="144">
        <v>99</v>
      </c>
      <c r="B102" s="145" t="s">
        <v>511</v>
      </c>
      <c r="C102" s="146">
        <v>97.3</v>
      </c>
      <c r="D102" s="147" t="s">
        <v>328</v>
      </c>
      <c r="E102" s="148">
        <v>3.4</v>
      </c>
      <c r="F102" s="149"/>
      <c r="G102" s="149"/>
      <c r="H102" s="150"/>
      <c r="I102" s="150"/>
      <c r="J102" s="150"/>
      <c r="K102" s="150"/>
      <c r="L102" s="676"/>
    </row>
    <row r="103" spans="1:12" x14ac:dyDescent="0.25">
      <c r="A103" s="144">
        <v>100</v>
      </c>
      <c r="B103" s="145" t="s">
        <v>512</v>
      </c>
      <c r="C103" s="146">
        <v>76.3</v>
      </c>
      <c r="D103" s="147" t="s">
        <v>328</v>
      </c>
      <c r="E103" s="148">
        <v>3.9</v>
      </c>
      <c r="F103" s="149"/>
      <c r="G103" s="149"/>
      <c r="H103" s="150"/>
      <c r="I103" s="150"/>
      <c r="J103" s="150"/>
      <c r="K103" s="150"/>
      <c r="L103" s="676"/>
    </row>
    <row r="104" spans="1:12" x14ac:dyDescent="0.25">
      <c r="A104" s="144">
        <v>101</v>
      </c>
      <c r="B104" s="145" t="s">
        <v>513</v>
      </c>
      <c r="C104" s="146">
        <v>44.6</v>
      </c>
      <c r="D104" s="147" t="s">
        <v>328</v>
      </c>
      <c r="E104" s="148">
        <v>4.4000000000000004</v>
      </c>
      <c r="F104" s="149"/>
      <c r="G104" s="149"/>
      <c r="H104" s="150"/>
      <c r="I104" s="150"/>
      <c r="J104" s="150"/>
      <c r="K104" s="150"/>
      <c r="L104" s="676"/>
    </row>
    <row r="105" spans="1:12" x14ac:dyDescent="0.25">
      <c r="A105" s="144">
        <v>102</v>
      </c>
      <c r="B105" s="145" t="s">
        <v>514</v>
      </c>
      <c r="C105" s="146">
        <v>73.099999999999994</v>
      </c>
      <c r="D105" s="147" t="s">
        <v>328</v>
      </c>
      <c r="E105" s="148">
        <v>6.8</v>
      </c>
      <c r="F105" s="149"/>
      <c r="G105" s="149"/>
      <c r="H105" s="150"/>
      <c r="I105" s="150"/>
      <c r="J105" s="150"/>
      <c r="K105" s="150"/>
      <c r="L105" s="676"/>
    </row>
    <row r="106" spans="1:12" x14ac:dyDescent="0.25">
      <c r="A106" s="144">
        <v>103</v>
      </c>
      <c r="B106" s="145" t="s">
        <v>515</v>
      </c>
      <c r="C106" s="146">
        <v>49.5</v>
      </c>
      <c r="D106" s="147" t="s">
        <v>328</v>
      </c>
      <c r="E106" s="148">
        <v>0.8</v>
      </c>
      <c r="F106" s="149"/>
      <c r="G106" s="149"/>
      <c r="H106" s="150"/>
      <c r="I106" s="150"/>
      <c r="J106" s="150"/>
      <c r="K106" s="150"/>
      <c r="L106" s="676"/>
    </row>
    <row r="107" spans="1:12" x14ac:dyDescent="0.25">
      <c r="A107" s="144">
        <v>104</v>
      </c>
      <c r="B107" s="145" t="s">
        <v>516</v>
      </c>
      <c r="C107" s="146">
        <v>97.7</v>
      </c>
      <c r="D107" s="147" t="s">
        <v>328</v>
      </c>
      <c r="E107" s="148">
        <v>0</v>
      </c>
      <c r="F107" s="149"/>
      <c r="G107" s="149"/>
      <c r="H107" s="150"/>
      <c r="I107" s="150"/>
      <c r="J107" s="150"/>
      <c r="K107" s="150"/>
      <c r="L107" s="676"/>
    </row>
    <row r="108" spans="1:12" x14ac:dyDescent="0.25">
      <c r="A108" s="144">
        <v>105</v>
      </c>
      <c r="B108" s="145" t="s">
        <v>517</v>
      </c>
      <c r="C108" s="146">
        <v>76.400000000000006</v>
      </c>
      <c r="D108" s="147" t="s">
        <v>328</v>
      </c>
      <c r="E108" s="148">
        <v>4.5999999999999996</v>
      </c>
      <c r="F108" s="149"/>
      <c r="G108" s="149"/>
      <c r="H108" s="150"/>
      <c r="I108" s="150"/>
      <c r="J108" s="150"/>
      <c r="K108" s="150"/>
      <c r="L108" s="676"/>
    </row>
    <row r="109" spans="1:12" x14ac:dyDescent="0.25">
      <c r="A109" s="144">
        <v>106</v>
      </c>
      <c r="B109" s="145" t="s">
        <v>518</v>
      </c>
      <c r="C109" s="146">
        <v>44.7</v>
      </c>
      <c r="D109" s="147" t="s">
        <v>328</v>
      </c>
      <c r="E109" s="148">
        <v>6</v>
      </c>
      <c r="F109" s="149"/>
      <c r="G109" s="149"/>
      <c r="H109" s="150"/>
      <c r="I109" s="150"/>
      <c r="J109" s="150"/>
      <c r="K109" s="150"/>
      <c r="L109" s="676"/>
    </row>
    <row r="110" spans="1:12" x14ac:dyDescent="0.25">
      <c r="A110" s="144">
        <v>107</v>
      </c>
      <c r="B110" s="145" t="s">
        <v>519</v>
      </c>
      <c r="C110" s="146">
        <v>72.8</v>
      </c>
      <c r="D110" s="147" t="s">
        <v>328</v>
      </c>
      <c r="E110" s="148">
        <v>5.3</v>
      </c>
      <c r="F110" s="149"/>
      <c r="G110" s="149"/>
      <c r="H110" s="150"/>
      <c r="I110" s="150"/>
      <c r="J110" s="150"/>
      <c r="K110" s="150"/>
      <c r="L110" s="676"/>
    </row>
    <row r="111" spans="1:12" x14ac:dyDescent="0.25">
      <c r="A111" s="144">
        <v>108</v>
      </c>
      <c r="B111" s="145" t="s">
        <v>514</v>
      </c>
      <c r="C111" s="146">
        <v>49.4</v>
      </c>
      <c r="D111" s="147" t="s">
        <v>328</v>
      </c>
      <c r="E111" s="148">
        <v>4.8</v>
      </c>
      <c r="F111" s="149"/>
      <c r="G111" s="149"/>
      <c r="H111" s="150"/>
      <c r="I111" s="150"/>
      <c r="J111" s="150"/>
      <c r="K111" s="150"/>
      <c r="L111" s="676"/>
    </row>
    <row r="112" spans="1:12" x14ac:dyDescent="0.25">
      <c r="A112" s="144">
        <v>109</v>
      </c>
      <c r="B112" s="145" t="s">
        <v>520</v>
      </c>
      <c r="C112" s="146">
        <v>97.4</v>
      </c>
      <c r="D112" s="147" t="s">
        <v>328</v>
      </c>
      <c r="E112" s="148">
        <v>4.5999999999999996</v>
      </c>
      <c r="F112" s="149"/>
      <c r="G112" s="149"/>
      <c r="H112" s="150"/>
      <c r="I112" s="150"/>
      <c r="J112" s="150"/>
      <c r="K112" s="150"/>
      <c r="L112" s="676"/>
    </row>
    <row r="113" spans="1:12" ht="15.75" thickBot="1" x14ac:dyDescent="0.3">
      <c r="A113" s="196">
        <v>110</v>
      </c>
      <c r="B113" s="197" t="s">
        <v>521</v>
      </c>
      <c r="C113" s="198">
        <v>77.400000000000006</v>
      </c>
      <c r="D113" s="199" t="s">
        <v>328</v>
      </c>
      <c r="E113" s="200">
        <v>6.9</v>
      </c>
      <c r="F113" s="201"/>
      <c r="G113" s="201"/>
      <c r="H113" s="202"/>
      <c r="I113" s="202"/>
      <c r="J113" s="202"/>
      <c r="K113" s="202"/>
      <c r="L113" s="676"/>
    </row>
    <row r="114" spans="1:12" x14ac:dyDescent="0.25">
      <c r="A114" s="189">
        <v>111</v>
      </c>
      <c r="B114" s="190" t="s">
        <v>373</v>
      </c>
      <c r="C114" s="191">
        <v>44.6</v>
      </c>
      <c r="D114" s="192" t="s">
        <v>328</v>
      </c>
      <c r="E114" s="193">
        <v>6.2</v>
      </c>
      <c r="F114" s="194"/>
      <c r="G114" s="194"/>
      <c r="H114" s="195"/>
      <c r="I114" s="195"/>
      <c r="J114" s="195"/>
      <c r="K114" s="195"/>
      <c r="L114" s="678" t="s">
        <v>590</v>
      </c>
    </row>
    <row r="115" spans="1:12" x14ac:dyDescent="0.25">
      <c r="A115" s="152">
        <v>112</v>
      </c>
      <c r="B115" s="153" t="s">
        <v>374</v>
      </c>
      <c r="C115" s="154">
        <v>72.8</v>
      </c>
      <c r="D115" s="155" t="s">
        <v>328</v>
      </c>
      <c r="E115" s="156">
        <v>3.7</v>
      </c>
      <c r="F115" s="157"/>
      <c r="G115" s="157"/>
      <c r="H115" s="158"/>
      <c r="I115" s="158"/>
      <c r="J115" s="158"/>
      <c r="K115" s="158"/>
      <c r="L115" s="678"/>
    </row>
    <row r="116" spans="1:12" x14ac:dyDescent="0.25">
      <c r="A116" s="152">
        <v>113</v>
      </c>
      <c r="B116" s="153" t="s">
        <v>375</v>
      </c>
      <c r="C116" s="154">
        <v>48.9</v>
      </c>
      <c r="D116" s="155" t="s">
        <v>328</v>
      </c>
      <c r="E116" s="156">
        <v>5.7</v>
      </c>
      <c r="F116" s="157"/>
      <c r="G116" s="157"/>
      <c r="H116" s="158"/>
      <c r="I116" s="158"/>
      <c r="J116" s="158"/>
      <c r="K116" s="158"/>
      <c r="L116" s="678"/>
    </row>
    <row r="117" spans="1:12" x14ac:dyDescent="0.25">
      <c r="A117" s="152">
        <v>114</v>
      </c>
      <c r="B117" s="153" t="s">
        <v>376</v>
      </c>
      <c r="C117" s="154">
        <v>96.9</v>
      </c>
      <c r="D117" s="155" t="s">
        <v>328</v>
      </c>
      <c r="E117" s="156">
        <v>5.5</v>
      </c>
      <c r="F117" s="157"/>
      <c r="G117" s="157"/>
      <c r="H117" s="158"/>
      <c r="I117" s="158"/>
      <c r="J117" s="158"/>
      <c r="K117" s="158"/>
      <c r="L117" s="678"/>
    </row>
    <row r="118" spans="1:12" x14ac:dyDescent="0.25">
      <c r="A118" s="152">
        <v>115</v>
      </c>
      <c r="B118" s="153" t="s">
        <v>377</v>
      </c>
      <c r="C118" s="154">
        <v>77.099999999999994</v>
      </c>
      <c r="D118" s="155" t="s">
        <v>328</v>
      </c>
      <c r="E118" s="156">
        <v>4.7</v>
      </c>
      <c r="F118" s="157"/>
      <c r="G118" s="157"/>
      <c r="H118" s="158"/>
      <c r="I118" s="158"/>
      <c r="J118" s="158"/>
      <c r="K118" s="158"/>
      <c r="L118" s="678"/>
    </row>
    <row r="119" spans="1:12" x14ac:dyDescent="0.25">
      <c r="A119" s="152">
        <v>116</v>
      </c>
      <c r="B119" s="153" t="s">
        <v>378</v>
      </c>
      <c r="C119" s="154">
        <v>45.3</v>
      </c>
      <c r="D119" s="155" t="s">
        <v>328</v>
      </c>
      <c r="E119" s="156">
        <v>5.5</v>
      </c>
      <c r="F119" s="157"/>
      <c r="G119" s="157"/>
      <c r="H119" s="158"/>
      <c r="I119" s="158"/>
      <c r="J119" s="158"/>
      <c r="K119" s="158"/>
      <c r="L119" s="678"/>
    </row>
    <row r="120" spans="1:12" x14ac:dyDescent="0.25">
      <c r="A120" s="152">
        <v>117</v>
      </c>
      <c r="B120" s="153" t="s">
        <v>379</v>
      </c>
      <c r="C120" s="154">
        <v>74.099999999999994</v>
      </c>
      <c r="D120" s="155" t="s">
        <v>328</v>
      </c>
      <c r="E120" s="156">
        <v>4.5</v>
      </c>
      <c r="F120" s="157"/>
      <c r="G120" s="157"/>
      <c r="H120" s="158"/>
      <c r="I120" s="158"/>
      <c r="J120" s="158"/>
      <c r="K120" s="158"/>
      <c r="L120" s="678"/>
    </row>
    <row r="121" spans="1:12" x14ac:dyDescent="0.25">
      <c r="A121" s="152">
        <v>118</v>
      </c>
      <c r="B121" s="153" t="s">
        <v>380</v>
      </c>
      <c r="C121" s="154">
        <v>48.8</v>
      </c>
      <c r="D121" s="155" t="s">
        <v>328</v>
      </c>
      <c r="E121" s="156">
        <v>6.5</v>
      </c>
      <c r="F121" s="157"/>
      <c r="G121" s="157"/>
      <c r="H121" s="158"/>
      <c r="I121" s="158"/>
      <c r="J121" s="158"/>
      <c r="K121" s="158"/>
      <c r="L121" s="678"/>
    </row>
    <row r="122" spans="1:12" x14ac:dyDescent="0.25">
      <c r="A122" s="152">
        <v>119</v>
      </c>
      <c r="B122" s="153" t="s">
        <v>381</v>
      </c>
      <c r="C122" s="154">
        <v>98.1</v>
      </c>
      <c r="D122" s="155" t="s">
        <v>328</v>
      </c>
      <c r="E122" s="156">
        <v>5</v>
      </c>
      <c r="F122" s="157"/>
      <c r="G122" s="157"/>
      <c r="H122" s="158"/>
      <c r="I122" s="158"/>
      <c r="J122" s="158"/>
      <c r="K122" s="158"/>
      <c r="L122" s="678"/>
    </row>
    <row r="123" spans="1:12" x14ac:dyDescent="0.25">
      <c r="A123" s="152">
        <v>120</v>
      </c>
      <c r="B123" s="153" t="s">
        <v>382</v>
      </c>
      <c r="C123" s="154">
        <v>76.8</v>
      </c>
      <c r="D123" s="155" t="s">
        <v>328</v>
      </c>
      <c r="E123" s="156">
        <v>5.0999999999999996</v>
      </c>
      <c r="F123" s="157"/>
      <c r="G123" s="157"/>
      <c r="H123" s="158"/>
      <c r="I123" s="158"/>
      <c r="J123" s="158"/>
      <c r="K123" s="158"/>
      <c r="L123" s="678"/>
    </row>
    <row r="124" spans="1:12" x14ac:dyDescent="0.25">
      <c r="A124" s="152">
        <v>121</v>
      </c>
      <c r="B124" s="153" t="s">
        <v>383</v>
      </c>
      <c r="C124" s="154">
        <v>44.9</v>
      </c>
      <c r="D124" s="155" t="s">
        <v>328</v>
      </c>
      <c r="E124" s="156">
        <v>3.3</v>
      </c>
      <c r="F124" s="157"/>
      <c r="G124" s="157"/>
      <c r="H124" s="158"/>
      <c r="I124" s="158"/>
      <c r="J124" s="158"/>
      <c r="K124" s="158"/>
      <c r="L124" s="678"/>
    </row>
    <row r="125" spans="1:12" x14ac:dyDescent="0.25">
      <c r="A125" s="152">
        <v>122</v>
      </c>
      <c r="B125" s="153" t="s">
        <v>384</v>
      </c>
      <c r="C125" s="154">
        <v>73.400000000000006</v>
      </c>
      <c r="D125" s="155" t="s">
        <v>328</v>
      </c>
      <c r="E125" s="156">
        <v>1.7</v>
      </c>
      <c r="F125" s="157"/>
      <c r="G125" s="157"/>
      <c r="H125" s="158"/>
      <c r="I125" s="158"/>
      <c r="J125" s="158"/>
      <c r="K125" s="158"/>
      <c r="L125" s="678"/>
    </row>
    <row r="126" spans="1:12" x14ac:dyDescent="0.25">
      <c r="A126" s="152">
        <v>123</v>
      </c>
      <c r="B126" s="153" t="s">
        <v>385</v>
      </c>
      <c r="C126" s="154">
        <v>48.7</v>
      </c>
      <c r="D126" s="155" t="s">
        <v>328</v>
      </c>
      <c r="E126" s="156">
        <v>4.5999999999999996</v>
      </c>
      <c r="F126" s="157"/>
      <c r="G126" s="157"/>
      <c r="H126" s="158"/>
      <c r="I126" s="158"/>
      <c r="J126" s="158"/>
      <c r="K126" s="158"/>
      <c r="L126" s="678"/>
    </row>
    <row r="127" spans="1:12" x14ac:dyDescent="0.25">
      <c r="A127" s="152">
        <v>124</v>
      </c>
      <c r="B127" s="153" t="s">
        <v>386</v>
      </c>
      <c r="C127" s="154">
        <v>98</v>
      </c>
      <c r="D127" s="155" t="s">
        <v>328</v>
      </c>
      <c r="E127" s="156">
        <v>4.4000000000000004</v>
      </c>
      <c r="F127" s="157"/>
      <c r="G127" s="157"/>
      <c r="H127" s="158"/>
      <c r="I127" s="158"/>
      <c r="J127" s="158"/>
      <c r="K127" s="158"/>
      <c r="L127" s="678"/>
    </row>
    <row r="128" spans="1:12" x14ac:dyDescent="0.25">
      <c r="A128" s="152">
        <v>125</v>
      </c>
      <c r="B128" s="153" t="s">
        <v>387</v>
      </c>
      <c r="C128" s="154">
        <v>76.599999999999994</v>
      </c>
      <c r="D128" s="155" t="s">
        <v>328</v>
      </c>
      <c r="E128" s="156">
        <v>4.2</v>
      </c>
      <c r="F128" s="157"/>
      <c r="G128" s="157"/>
      <c r="H128" s="158"/>
      <c r="I128" s="158"/>
      <c r="J128" s="158"/>
      <c r="K128" s="158"/>
      <c r="L128" s="678"/>
    </row>
    <row r="129" spans="1:12" x14ac:dyDescent="0.25">
      <c r="A129" s="152">
        <v>126</v>
      </c>
      <c r="B129" s="153" t="s">
        <v>388</v>
      </c>
      <c r="C129" s="154">
        <v>44.8</v>
      </c>
      <c r="D129" s="155" t="s">
        <v>328</v>
      </c>
      <c r="E129" s="156">
        <v>6.6</v>
      </c>
      <c r="F129" s="157"/>
      <c r="G129" s="157"/>
      <c r="H129" s="158"/>
      <c r="I129" s="158"/>
      <c r="J129" s="158"/>
      <c r="K129" s="158"/>
      <c r="L129" s="678"/>
    </row>
    <row r="130" spans="1:12" x14ac:dyDescent="0.25">
      <c r="A130" s="152">
        <v>127</v>
      </c>
      <c r="B130" s="153" t="s">
        <v>389</v>
      </c>
      <c r="C130" s="154">
        <v>73.400000000000006</v>
      </c>
      <c r="D130" s="155" t="s">
        <v>328</v>
      </c>
      <c r="E130" s="156">
        <v>5.2</v>
      </c>
      <c r="F130" s="157"/>
      <c r="G130" s="157"/>
      <c r="H130" s="158"/>
      <c r="I130" s="158"/>
      <c r="J130" s="158"/>
      <c r="K130" s="158"/>
      <c r="L130" s="678"/>
    </row>
    <row r="131" spans="1:12" x14ac:dyDescent="0.25">
      <c r="A131" s="152">
        <v>128</v>
      </c>
      <c r="B131" s="153" t="s">
        <v>390</v>
      </c>
      <c r="C131" s="154">
        <v>49.2</v>
      </c>
      <c r="D131" s="155" t="s">
        <v>328</v>
      </c>
      <c r="E131" s="156">
        <v>3.8</v>
      </c>
      <c r="F131" s="157"/>
      <c r="G131" s="157"/>
      <c r="H131" s="158"/>
      <c r="I131" s="158"/>
      <c r="J131" s="158"/>
      <c r="K131" s="158"/>
      <c r="L131" s="678"/>
    </row>
    <row r="132" spans="1:12" x14ac:dyDescent="0.25">
      <c r="A132" s="152">
        <v>129</v>
      </c>
      <c r="B132" s="153" t="s">
        <v>391</v>
      </c>
      <c r="C132" s="154">
        <v>97.8</v>
      </c>
      <c r="D132" s="155" t="s">
        <v>328</v>
      </c>
      <c r="E132" s="156">
        <v>4.7</v>
      </c>
      <c r="F132" s="157"/>
      <c r="G132" s="157"/>
      <c r="H132" s="158"/>
      <c r="I132" s="158"/>
      <c r="J132" s="158"/>
      <c r="K132" s="158"/>
      <c r="L132" s="678"/>
    </row>
    <row r="133" spans="1:12" x14ac:dyDescent="0.25">
      <c r="A133" s="152">
        <v>130</v>
      </c>
      <c r="B133" s="153" t="s">
        <v>392</v>
      </c>
      <c r="C133" s="154">
        <v>76.3</v>
      </c>
      <c r="D133" s="155" t="s">
        <v>328</v>
      </c>
      <c r="E133" s="156">
        <v>2.5</v>
      </c>
      <c r="F133" s="157"/>
      <c r="G133" s="157"/>
      <c r="H133" s="158"/>
      <c r="I133" s="158"/>
      <c r="J133" s="158"/>
      <c r="K133" s="158"/>
      <c r="L133" s="678"/>
    </row>
    <row r="134" spans="1:12" x14ac:dyDescent="0.25">
      <c r="A134" s="152">
        <v>131</v>
      </c>
      <c r="B134" s="153" t="s">
        <v>393</v>
      </c>
      <c r="C134" s="154">
        <v>44.2</v>
      </c>
      <c r="D134" s="155" t="s">
        <v>328</v>
      </c>
      <c r="E134" s="156">
        <v>2.6</v>
      </c>
      <c r="F134" s="157"/>
      <c r="G134" s="157"/>
      <c r="H134" s="158"/>
      <c r="I134" s="158"/>
      <c r="J134" s="158"/>
      <c r="K134" s="158"/>
      <c r="L134" s="678"/>
    </row>
    <row r="135" spans="1:12" x14ac:dyDescent="0.25">
      <c r="A135" s="152">
        <v>132</v>
      </c>
      <c r="B135" s="153" t="s">
        <v>394</v>
      </c>
      <c r="C135" s="154">
        <v>73.3</v>
      </c>
      <c r="D135" s="155" t="s">
        <v>328</v>
      </c>
      <c r="E135" s="156">
        <v>2.1</v>
      </c>
      <c r="F135" s="157"/>
      <c r="G135" s="157"/>
      <c r="H135" s="158"/>
      <c r="I135" s="158"/>
      <c r="J135" s="158"/>
      <c r="K135" s="158"/>
      <c r="L135" s="678"/>
    </row>
    <row r="136" spans="1:12" x14ac:dyDescent="0.25">
      <c r="A136" s="152">
        <v>133</v>
      </c>
      <c r="B136" s="153" t="s">
        <v>395</v>
      </c>
      <c r="C136" s="154">
        <v>49.5</v>
      </c>
      <c r="D136" s="155" t="s">
        <v>328</v>
      </c>
      <c r="E136" s="156">
        <v>3.2</v>
      </c>
      <c r="F136" s="157"/>
      <c r="G136" s="157"/>
      <c r="H136" s="158"/>
      <c r="I136" s="158"/>
      <c r="J136" s="158"/>
      <c r="K136" s="158"/>
      <c r="L136" s="678"/>
    </row>
    <row r="137" spans="1:12" x14ac:dyDescent="0.25">
      <c r="A137" s="152">
        <v>134</v>
      </c>
      <c r="B137" s="153" t="s">
        <v>396</v>
      </c>
      <c r="C137" s="154">
        <v>97.2</v>
      </c>
      <c r="D137" s="155" t="s">
        <v>328</v>
      </c>
      <c r="E137" s="156">
        <v>5.5</v>
      </c>
      <c r="F137" s="157"/>
      <c r="G137" s="157"/>
      <c r="H137" s="158"/>
      <c r="I137" s="158"/>
      <c r="J137" s="158"/>
      <c r="K137" s="158"/>
      <c r="L137" s="678"/>
    </row>
    <row r="138" spans="1:12" x14ac:dyDescent="0.25">
      <c r="A138" s="152">
        <v>135</v>
      </c>
      <c r="B138" s="153" t="s">
        <v>397</v>
      </c>
      <c r="C138" s="154">
        <v>76.7</v>
      </c>
      <c r="D138" s="155" t="s">
        <v>328</v>
      </c>
      <c r="E138" s="156">
        <v>4.2</v>
      </c>
      <c r="F138" s="157"/>
      <c r="G138" s="157"/>
      <c r="H138" s="158"/>
      <c r="I138" s="158"/>
      <c r="J138" s="158"/>
      <c r="K138" s="158"/>
      <c r="L138" s="678"/>
    </row>
    <row r="139" spans="1:12" x14ac:dyDescent="0.25">
      <c r="A139" s="152">
        <v>136</v>
      </c>
      <c r="B139" s="153" t="s">
        <v>398</v>
      </c>
      <c r="C139" s="154">
        <v>44.4</v>
      </c>
      <c r="D139" s="155" t="s">
        <v>328</v>
      </c>
      <c r="E139" s="156">
        <v>4.9000000000000004</v>
      </c>
      <c r="F139" s="157"/>
      <c r="G139" s="157"/>
      <c r="H139" s="158"/>
      <c r="I139" s="158"/>
      <c r="J139" s="158"/>
      <c r="K139" s="158"/>
      <c r="L139" s="678"/>
    </row>
    <row r="140" spans="1:12" x14ac:dyDescent="0.25">
      <c r="A140" s="152">
        <v>137</v>
      </c>
      <c r="B140" s="153" t="s">
        <v>399</v>
      </c>
      <c r="C140" s="154">
        <v>71.599999999999994</v>
      </c>
      <c r="D140" s="155" t="s">
        <v>328</v>
      </c>
      <c r="E140" s="156">
        <v>4</v>
      </c>
      <c r="F140" s="157"/>
      <c r="G140" s="157"/>
      <c r="H140" s="158"/>
      <c r="I140" s="158"/>
      <c r="J140" s="158"/>
      <c r="K140" s="158"/>
      <c r="L140" s="678"/>
    </row>
    <row r="141" spans="1:12" x14ac:dyDescent="0.25">
      <c r="A141" s="152">
        <v>138</v>
      </c>
      <c r="B141" s="153" t="s">
        <v>400</v>
      </c>
      <c r="C141" s="154">
        <v>49.1</v>
      </c>
      <c r="D141" s="155" t="s">
        <v>328</v>
      </c>
      <c r="E141" s="156">
        <v>3.4</v>
      </c>
      <c r="F141" s="157"/>
      <c r="G141" s="157"/>
      <c r="H141" s="158"/>
      <c r="I141" s="158"/>
      <c r="J141" s="158"/>
      <c r="K141" s="158"/>
      <c r="L141" s="678"/>
    </row>
    <row r="142" spans="1:12" x14ac:dyDescent="0.25">
      <c r="A142" s="152">
        <v>139</v>
      </c>
      <c r="B142" s="153" t="s">
        <v>401</v>
      </c>
      <c r="C142" s="154">
        <v>97.3</v>
      </c>
      <c r="D142" s="155" t="s">
        <v>328</v>
      </c>
      <c r="E142" s="156">
        <v>4.7</v>
      </c>
      <c r="F142" s="157"/>
      <c r="G142" s="157"/>
      <c r="H142" s="158"/>
      <c r="I142" s="158"/>
      <c r="J142" s="158"/>
      <c r="K142" s="158"/>
      <c r="L142" s="678"/>
    </row>
    <row r="143" spans="1:12" x14ac:dyDescent="0.25">
      <c r="A143" s="152">
        <v>140</v>
      </c>
      <c r="B143" s="153" t="s">
        <v>402</v>
      </c>
      <c r="C143" s="154">
        <v>77</v>
      </c>
      <c r="D143" s="155" t="s">
        <v>328</v>
      </c>
      <c r="E143" s="156">
        <v>1.1000000000000001</v>
      </c>
      <c r="F143" s="157"/>
      <c r="G143" s="157"/>
      <c r="H143" s="158"/>
      <c r="I143" s="158"/>
      <c r="J143" s="158"/>
      <c r="K143" s="158"/>
      <c r="L143" s="678"/>
    </row>
    <row r="144" spans="1:12" x14ac:dyDescent="0.25">
      <c r="A144" s="152">
        <v>141</v>
      </c>
      <c r="B144" s="153" t="s">
        <v>403</v>
      </c>
      <c r="C144" s="154">
        <v>44.6</v>
      </c>
      <c r="D144" s="155" t="s">
        <v>328</v>
      </c>
      <c r="E144" s="156">
        <v>2.9</v>
      </c>
      <c r="F144" s="157"/>
      <c r="G144" s="157"/>
      <c r="H144" s="158"/>
      <c r="I144" s="158"/>
      <c r="J144" s="158"/>
      <c r="K144" s="158"/>
      <c r="L144" s="678"/>
    </row>
    <row r="145" spans="1:12" x14ac:dyDescent="0.25">
      <c r="A145" s="152">
        <v>142</v>
      </c>
      <c r="B145" s="153" t="s">
        <v>404</v>
      </c>
      <c r="C145" s="154">
        <v>72.5</v>
      </c>
      <c r="D145" s="155" t="s">
        <v>328</v>
      </c>
      <c r="E145" s="156">
        <v>4.5999999999999996</v>
      </c>
      <c r="F145" s="157"/>
      <c r="G145" s="157"/>
      <c r="H145" s="158"/>
      <c r="I145" s="158"/>
      <c r="J145" s="158"/>
      <c r="K145" s="158"/>
      <c r="L145" s="678"/>
    </row>
    <row r="146" spans="1:12" x14ac:dyDescent="0.25">
      <c r="A146" s="152">
        <v>143</v>
      </c>
      <c r="B146" s="153" t="s">
        <v>405</v>
      </c>
      <c r="C146" s="154">
        <v>49</v>
      </c>
      <c r="D146" s="155" t="s">
        <v>328</v>
      </c>
      <c r="E146" s="156">
        <v>6.8</v>
      </c>
      <c r="F146" s="157"/>
      <c r="G146" s="157"/>
      <c r="H146" s="158"/>
      <c r="I146" s="158"/>
      <c r="J146" s="158"/>
      <c r="K146" s="158"/>
      <c r="L146" s="678"/>
    </row>
    <row r="147" spans="1:12" x14ac:dyDescent="0.25">
      <c r="A147" s="152">
        <v>144</v>
      </c>
      <c r="B147" s="153" t="s">
        <v>406</v>
      </c>
      <c r="C147" s="154">
        <v>96.9</v>
      </c>
      <c r="D147" s="155" t="s">
        <v>328</v>
      </c>
      <c r="E147" s="156">
        <v>3</v>
      </c>
      <c r="F147" s="157"/>
      <c r="G147" s="157"/>
      <c r="H147" s="158"/>
      <c r="I147" s="158"/>
      <c r="J147" s="158"/>
      <c r="K147" s="158"/>
      <c r="L147" s="678"/>
    </row>
    <row r="148" spans="1:12" x14ac:dyDescent="0.25">
      <c r="A148" s="152">
        <v>145</v>
      </c>
      <c r="B148" s="153" t="s">
        <v>407</v>
      </c>
      <c r="C148" s="154">
        <v>108.8</v>
      </c>
      <c r="D148" s="155" t="s">
        <v>328</v>
      </c>
      <c r="E148" s="156">
        <v>5.5</v>
      </c>
      <c r="F148" s="157"/>
      <c r="G148" s="157"/>
      <c r="H148" s="158"/>
      <c r="I148" s="158"/>
      <c r="J148" s="158"/>
      <c r="K148" s="158"/>
      <c r="L148" s="678"/>
    </row>
    <row r="149" spans="1:12" x14ac:dyDescent="0.25">
      <c r="A149" s="152">
        <v>146</v>
      </c>
      <c r="B149" s="153" t="s">
        <v>408</v>
      </c>
      <c r="C149" s="154">
        <v>43.6</v>
      </c>
      <c r="D149" s="155" t="s">
        <v>328</v>
      </c>
      <c r="E149" s="156">
        <v>2.4</v>
      </c>
      <c r="F149" s="157"/>
      <c r="G149" s="157"/>
      <c r="H149" s="158"/>
      <c r="I149" s="158"/>
      <c r="J149" s="158"/>
      <c r="K149" s="158"/>
      <c r="L149" s="678"/>
    </row>
    <row r="150" spans="1:12" x14ac:dyDescent="0.25">
      <c r="A150" s="152">
        <v>147</v>
      </c>
      <c r="B150" s="153" t="s">
        <v>409</v>
      </c>
      <c r="C150" s="154">
        <v>66.099999999999994</v>
      </c>
      <c r="D150" s="155" t="s">
        <v>328</v>
      </c>
      <c r="E150" s="156">
        <v>7</v>
      </c>
      <c r="F150" s="157"/>
      <c r="G150" s="157"/>
      <c r="H150" s="158"/>
      <c r="I150" s="158"/>
      <c r="J150" s="158"/>
      <c r="K150" s="158"/>
      <c r="L150" s="678"/>
    </row>
    <row r="151" spans="1:12" x14ac:dyDescent="0.25">
      <c r="A151" s="152">
        <v>148</v>
      </c>
      <c r="B151" s="153" t="s">
        <v>410</v>
      </c>
      <c r="C151" s="154">
        <v>107</v>
      </c>
      <c r="D151" s="155" t="s">
        <v>328</v>
      </c>
      <c r="E151" s="156">
        <v>2.5</v>
      </c>
      <c r="F151" s="157"/>
      <c r="G151" s="157"/>
      <c r="H151" s="158"/>
      <c r="I151" s="158"/>
      <c r="J151" s="158"/>
      <c r="K151" s="158"/>
      <c r="L151" s="678"/>
    </row>
    <row r="152" spans="1:12" x14ac:dyDescent="0.25">
      <c r="A152" s="152">
        <v>149</v>
      </c>
      <c r="B152" s="153" t="s">
        <v>411</v>
      </c>
      <c r="C152" s="154">
        <v>43.9</v>
      </c>
      <c r="D152" s="155" t="s">
        <v>328</v>
      </c>
      <c r="E152" s="156">
        <v>3.9</v>
      </c>
      <c r="F152" s="157"/>
      <c r="G152" s="157"/>
      <c r="H152" s="158"/>
      <c r="I152" s="158"/>
      <c r="J152" s="158"/>
      <c r="K152" s="158"/>
      <c r="L152" s="678"/>
    </row>
    <row r="153" spans="1:12" ht="15.75" thickBot="1" x14ac:dyDescent="0.3">
      <c r="A153" s="210">
        <v>150</v>
      </c>
      <c r="B153" s="211" t="s">
        <v>412</v>
      </c>
      <c r="C153" s="212">
        <v>65.599999999999994</v>
      </c>
      <c r="D153" s="213" t="s">
        <v>328</v>
      </c>
      <c r="E153" s="214">
        <v>6.3</v>
      </c>
      <c r="F153" s="215"/>
      <c r="G153" s="215"/>
      <c r="H153" s="216"/>
      <c r="I153" s="216"/>
      <c r="J153" s="216"/>
      <c r="K153" s="216"/>
      <c r="L153" s="678"/>
    </row>
    <row r="154" spans="1:12" x14ac:dyDescent="0.25">
      <c r="A154" s="203">
        <v>151</v>
      </c>
      <c r="B154" s="204" t="s">
        <v>526</v>
      </c>
      <c r="C154" s="205">
        <v>108.7</v>
      </c>
      <c r="D154" s="206" t="s">
        <v>328</v>
      </c>
      <c r="E154" s="207">
        <v>4.5999999999999996</v>
      </c>
      <c r="F154" s="208"/>
      <c r="G154" s="208"/>
      <c r="H154" s="209"/>
      <c r="I154" s="209"/>
      <c r="J154" s="209"/>
      <c r="K154" s="209"/>
      <c r="L154" s="675" t="s">
        <v>587</v>
      </c>
    </row>
    <row r="155" spans="1:12" x14ac:dyDescent="0.25">
      <c r="A155" s="137">
        <v>152</v>
      </c>
      <c r="B155" s="138" t="s">
        <v>527</v>
      </c>
      <c r="C155" s="139">
        <v>43.5</v>
      </c>
      <c r="D155" s="140" t="s">
        <v>328</v>
      </c>
      <c r="E155" s="141">
        <v>6.2</v>
      </c>
      <c r="F155" s="142"/>
      <c r="G155" s="142"/>
      <c r="H155" s="143"/>
      <c r="I155" s="143"/>
      <c r="J155" s="143"/>
      <c r="K155" s="143"/>
      <c r="L155" s="675"/>
    </row>
    <row r="156" spans="1:12" x14ac:dyDescent="0.25">
      <c r="A156" s="137">
        <v>153</v>
      </c>
      <c r="B156" s="138" t="s">
        <v>528</v>
      </c>
      <c r="C156" s="139">
        <v>65.8</v>
      </c>
      <c r="D156" s="140" t="s">
        <v>328</v>
      </c>
      <c r="E156" s="141">
        <v>12.4</v>
      </c>
      <c r="F156" s="142"/>
      <c r="G156" s="142"/>
      <c r="H156" s="143"/>
      <c r="I156" s="143"/>
      <c r="J156" s="143"/>
      <c r="K156" s="143"/>
      <c r="L156" s="675"/>
    </row>
    <row r="157" spans="1:12" x14ac:dyDescent="0.25">
      <c r="A157" s="137">
        <v>154</v>
      </c>
      <c r="B157" s="138" t="s">
        <v>529</v>
      </c>
      <c r="C157" s="139">
        <v>108.7</v>
      </c>
      <c r="D157" s="140" t="s">
        <v>328</v>
      </c>
      <c r="E157" s="141">
        <v>2.5</v>
      </c>
      <c r="F157" s="142"/>
      <c r="G157" s="142"/>
      <c r="H157" s="143"/>
      <c r="I157" s="143"/>
      <c r="J157" s="143"/>
      <c r="K157" s="143"/>
      <c r="L157" s="675"/>
    </row>
    <row r="158" spans="1:12" x14ac:dyDescent="0.25">
      <c r="A158" s="137">
        <v>155</v>
      </c>
      <c r="B158" s="138" t="s">
        <v>530</v>
      </c>
      <c r="C158" s="139">
        <v>43.5</v>
      </c>
      <c r="D158" s="140" t="s">
        <v>328</v>
      </c>
      <c r="E158" s="141">
        <v>5.5</v>
      </c>
      <c r="F158" s="142"/>
      <c r="G158" s="142"/>
      <c r="H158" s="143"/>
      <c r="I158" s="143"/>
      <c r="J158" s="143"/>
      <c r="K158" s="143"/>
      <c r="L158" s="675"/>
    </row>
    <row r="159" spans="1:12" x14ac:dyDescent="0.25">
      <c r="A159" s="137">
        <v>156</v>
      </c>
      <c r="B159" s="138" t="s">
        <v>531</v>
      </c>
      <c r="C159" s="139">
        <v>66.099999999999994</v>
      </c>
      <c r="D159" s="140" t="s">
        <v>328</v>
      </c>
      <c r="E159" s="141">
        <v>9.8000000000000007</v>
      </c>
      <c r="F159" s="142"/>
      <c r="G159" s="142"/>
      <c r="H159" s="143"/>
      <c r="I159" s="143"/>
      <c r="J159" s="143"/>
      <c r="K159" s="143"/>
      <c r="L159" s="675"/>
    </row>
    <row r="160" spans="1:12" x14ac:dyDescent="0.25">
      <c r="A160" s="137">
        <v>157</v>
      </c>
      <c r="B160" s="138" t="s">
        <v>532</v>
      </c>
      <c r="C160" s="139">
        <v>108.8</v>
      </c>
      <c r="D160" s="140" t="s">
        <v>328</v>
      </c>
      <c r="E160" s="141">
        <v>3.6</v>
      </c>
      <c r="F160" s="142"/>
      <c r="G160" s="142"/>
      <c r="H160" s="143"/>
      <c r="I160" s="143"/>
      <c r="J160" s="143"/>
      <c r="K160" s="143"/>
      <c r="L160" s="675"/>
    </row>
    <row r="161" spans="1:12" x14ac:dyDescent="0.25">
      <c r="A161" s="137">
        <v>158</v>
      </c>
      <c r="B161" s="138" t="s">
        <v>533</v>
      </c>
      <c r="C161" s="139">
        <v>43.1</v>
      </c>
      <c r="D161" s="140" t="s">
        <v>328</v>
      </c>
      <c r="E161" s="141">
        <v>5.0999999999999996</v>
      </c>
      <c r="F161" s="142"/>
      <c r="G161" s="142"/>
      <c r="H161" s="143"/>
      <c r="I161" s="143"/>
      <c r="J161" s="143"/>
      <c r="K161" s="143"/>
      <c r="L161" s="675"/>
    </row>
    <row r="162" spans="1:12" x14ac:dyDescent="0.25">
      <c r="A162" s="137">
        <v>159</v>
      </c>
      <c r="B162" s="138" t="s">
        <v>534</v>
      </c>
      <c r="C162" s="139">
        <v>66.099999999999994</v>
      </c>
      <c r="D162" s="140" t="s">
        <v>328</v>
      </c>
      <c r="E162" s="141">
        <v>2</v>
      </c>
      <c r="F162" s="142"/>
      <c r="G162" s="142"/>
      <c r="H162" s="143"/>
      <c r="I162" s="143"/>
      <c r="J162" s="143"/>
      <c r="K162" s="143"/>
      <c r="L162" s="675"/>
    </row>
    <row r="163" spans="1:12" x14ac:dyDescent="0.25">
      <c r="A163" s="137">
        <v>160</v>
      </c>
      <c r="B163" s="138" t="s">
        <v>535</v>
      </c>
      <c r="C163" s="139">
        <v>109.1</v>
      </c>
      <c r="D163" s="140" t="s">
        <v>328</v>
      </c>
      <c r="E163" s="141">
        <v>2.2000000000000002</v>
      </c>
      <c r="F163" s="142"/>
      <c r="G163" s="142"/>
      <c r="H163" s="143"/>
      <c r="I163" s="143"/>
      <c r="J163" s="143"/>
      <c r="K163" s="143"/>
      <c r="L163" s="675"/>
    </row>
    <row r="164" spans="1:12" x14ac:dyDescent="0.25">
      <c r="A164" s="137">
        <v>161</v>
      </c>
      <c r="B164" s="138" t="s">
        <v>536</v>
      </c>
      <c r="C164" s="139">
        <v>43.1</v>
      </c>
      <c r="D164" s="140" t="s">
        <v>328</v>
      </c>
      <c r="E164" s="141">
        <v>2.2999999999999998</v>
      </c>
      <c r="F164" s="142"/>
      <c r="G164" s="142"/>
      <c r="H164" s="143"/>
      <c r="I164" s="143"/>
      <c r="J164" s="143"/>
      <c r="K164" s="143"/>
      <c r="L164" s="675"/>
    </row>
    <row r="165" spans="1:12" x14ac:dyDescent="0.25">
      <c r="A165" s="137">
        <v>162</v>
      </c>
      <c r="B165" s="138" t="s">
        <v>537</v>
      </c>
      <c r="C165" s="139">
        <v>65.8</v>
      </c>
      <c r="D165" s="140" t="s">
        <v>328</v>
      </c>
      <c r="E165" s="141">
        <v>10.4</v>
      </c>
      <c r="F165" s="142"/>
      <c r="G165" s="142"/>
      <c r="H165" s="143"/>
      <c r="I165" s="143"/>
      <c r="J165" s="143"/>
      <c r="K165" s="143"/>
      <c r="L165" s="675"/>
    </row>
    <row r="166" spans="1:12" x14ac:dyDescent="0.25">
      <c r="A166" s="137">
        <v>163</v>
      </c>
      <c r="B166" s="138" t="s">
        <v>538</v>
      </c>
      <c r="C166" s="139">
        <v>109.9</v>
      </c>
      <c r="D166" s="140" t="s">
        <v>328</v>
      </c>
      <c r="E166" s="141">
        <v>4.2</v>
      </c>
      <c r="F166" s="142"/>
      <c r="G166" s="142"/>
      <c r="H166" s="143"/>
      <c r="I166" s="143"/>
      <c r="J166" s="143"/>
      <c r="K166" s="143"/>
      <c r="L166" s="675"/>
    </row>
    <row r="167" spans="1:12" x14ac:dyDescent="0.25">
      <c r="A167" s="137">
        <v>164</v>
      </c>
      <c r="B167" s="138" t="s">
        <v>539</v>
      </c>
      <c r="C167" s="139">
        <v>43.8</v>
      </c>
      <c r="D167" s="140" t="s">
        <v>328</v>
      </c>
      <c r="E167" s="141">
        <v>0.7</v>
      </c>
      <c r="F167" s="142"/>
      <c r="G167" s="142"/>
      <c r="H167" s="143"/>
      <c r="I167" s="143"/>
      <c r="J167" s="143"/>
      <c r="K167" s="143"/>
      <c r="L167" s="675"/>
    </row>
    <row r="168" spans="1:12" x14ac:dyDescent="0.25">
      <c r="A168" s="137">
        <v>165</v>
      </c>
      <c r="B168" s="138" t="s">
        <v>540</v>
      </c>
      <c r="C168" s="139">
        <v>65.900000000000006</v>
      </c>
      <c r="D168" s="140" t="s">
        <v>328</v>
      </c>
      <c r="E168" s="141">
        <v>10</v>
      </c>
      <c r="F168" s="142"/>
      <c r="G168" s="142"/>
      <c r="H168" s="143"/>
      <c r="I168" s="143"/>
      <c r="J168" s="143"/>
      <c r="K168" s="143"/>
      <c r="L168" s="675"/>
    </row>
    <row r="169" spans="1:12" x14ac:dyDescent="0.25">
      <c r="A169" s="137">
        <v>166</v>
      </c>
      <c r="B169" s="138" t="s">
        <v>541</v>
      </c>
      <c r="C169" s="139">
        <v>109.5</v>
      </c>
      <c r="D169" s="140" t="s">
        <v>328</v>
      </c>
      <c r="E169" s="141">
        <v>2.4</v>
      </c>
      <c r="F169" s="142"/>
      <c r="G169" s="142"/>
      <c r="H169" s="143"/>
      <c r="I169" s="143"/>
      <c r="J169" s="143"/>
      <c r="K169" s="143"/>
      <c r="L169" s="675"/>
    </row>
    <row r="170" spans="1:12" x14ac:dyDescent="0.25">
      <c r="A170" s="137">
        <v>167</v>
      </c>
      <c r="B170" s="138" t="s">
        <v>542</v>
      </c>
      <c r="C170" s="139">
        <v>43.1</v>
      </c>
      <c r="D170" s="140" t="s">
        <v>328</v>
      </c>
      <c r="E170" s="141">
        <v>3.6</v>
      </c>
      <c r="F170" s="142"/>
      <c r="G170" s="142"/>
      <c r="H170" s="143"/>
      <c r="I170" s="143"/>
      <c r="J170" s="143"/>
      <c r="K170" s="143"/>
      <c r="L170" s="675"/>
    </row>
    <row r="171" spans="1:12" x14ac:dyDescent="0.25">
      <c r="A171" s="137">
        <v>168</v>
      </c>
      <c r="B171" s="138" t="s">
        <v>543</v>
      </c>
      <c r="C171" s="139">
        <v>66</v>
      </c>
      <c r="D171" s="140" t="s">
        <v>328</v>
      </c>
      <c r="E171" s="141">
        <v>5.8</v>
      </c>
      <c r="F171" s="142"/>
      <c r="G171" s="142"/>
      <c r="H171" s="143"/>
      <c r="I171" s="143"/>
      <c r="J171" s="143"/>
      <c r="K171" s="143"/>
      <c r="L171" s="675"/>
    </row>
    <row r="172" spans="1:12" x14ac:dyDescent="0.25">
      <c r="A172" s="137">
        <v>169</v>
      </c>
      <c r="B172" s="138" t="s">
        <v>544</v>
      </c>
      <c r="C172" s="139">
        <v>109.6</v>
      </c>
      <c r="D172" s="140" t="s">
        <v>328</v>
      </c>
      <c r="E172" s="141">
        <v>1</v>
      </c>
      <c r="F172" s="142"/>
      <c r="G172" s="142"/>
      <c r="H172" s="143"/>
      <c r="I172" s="143"/>
      <c r="J172" s="143"/>
      <c r="K172" s="143"/>
      <c r="L172" s="675"/>
    </row>
    <row r="173" spans="1:12" x14ac:dyDescent="0.25">
      <c r="A173" s="137">
        <v>170</v>
      </c>
      <c r="B173" s="138" t="s">
        <v>545</v>
      </c>
      <c r="C173" s="139">
        <v>43</v>
      </c>
      <c r="D173" s="140" t="s">
        <v>328</v>
      </c>
      <c r="E173" s="141">
        <v>2</v>
      </c>
      <c r="F173" s="142"/>
      <c r="G173" s="142"/>
      <c r="H173" s="143"/>
      <c r="I173" s="143"/>
      <c r="J173" s="143"/>
      <c r="K173" s="143"/>
      <c r="L173" s="675"/>
    </row>
    <row r="174" spans="1:12" x14ac:dyDescent="0.25">
      <c r="A174" s="137">
        <v>171</v>
      </c>
      <c r="B174" s="138" t="s">
        <v>546</v>
      </c>
      <c r="C174" s="139">
        <v>65.900000000000006</v>
      </c>
      <c r="D174" s="140" t="s">
        <v>328</v>
      </c>
      <c r="E174" s="141">
        <v>9.6</v>
      </c>
      <c r="F174" s="142"/>
      <c r="G174" s="142"/>
      <c r="H174" s="143"/>
      <c r="I174" s="143"/>
      <c r="J174" s="143"/>
      <c r="K174" s="143"/>
      <c r="L174" s="675"/>
    </row>
    <row r="175" spans="1:12" x14ac:dyDescent="0.25">
      <c r="A175" s="137">
        <v>172</v>
      </c>
      <c r="B175" s="138" t="s">
        <v>547</v>
      </c>
      <c r="C175" s="139">
        <v>110</v>
      </c>
      <c r="D175" s="140" t="s">
        <v>328</v>
      </c>
      <c r="E175" s="141">
        <v>2.6</v>
      </c>
      <c r="F175" s="142"/>
      <c r="G175" s="142"/>
      <c r="H175" s="143"/>
      <c r="I175" s="143"/>
      <c r="J175" s="143"/>
      <c r="K175" s="143"/>
      <c r="L175" s="675"/>
    </row>
    <row r="176" spans="1:12" x14ac:dyDescent="0.25">
      <c r="A176" s="137">
        <v>173</v>
      </c>
      <c r="B176" s="138" t="s">
        <v>548</v>
      </c>
      <c r="C176" s="139">
        <v>42.8</v>
      </c>
      <c r="D176" s="140" t="s">
        <v>328</v>
      </c>
      <c r="E176" s="141">
        <v>4.7</v>
      </c>
      <c r="F176" s="142"/>
      <c r="G176" s="142"/>
      <c r="H176" s="143"/>
      <c r="I176" s="143"/>
      <c r="J176" s="143"/>
      <c r="K176" s="143"/>
      <c r="L176" s="675"/>
    </row>
    <row r="177" spans="1:12" x14ac:dyDescent="0.25">
      <c r="A177" s="137">
        <v>174</v>
      </c>
      <c r="B177" s="138" t="s">
        <v>549</v>
      </c>
      <c r="C177" s="139">
        <v>66.099999999999994</v>
      </c>
      <c r="D177" s="140" t="s">
        <v>328</v>
      </c>
      <c r="E177" s="141">
        <v>6.8</v>
      </c>
      <c r="F177" s="142"/>
      <c r="G177" s="142"/>
      <c r="H177" s="143"/>
      <c r="I177" s="143"/>
      <c r="J177" s="143"/>
      <c r="K177" s="143"/>
      <c r="L177" s="675"/>
    </row>
    <row r="178" spans="1:12" x14ac:dyDescent="0.25">
      <c r="A178" s="137">
        <v>175</v>
      </c>
      <c r="B178" s="138" t="s">
        <v>550</v>
      </c>
      <c r="C178" s="139">
        <v>109.9</v>
      </c>
      <c r="D178" s="140" t="s">
        <v>328</v>
      </c>
      <c r="E178" s="141">
        <v>3</v>
      </c>
      <c r="F178" s="142"/>
      <c r="G178" s="142"/>
      <c r="H178" s="143"/>
      <c r="I178" s="143"/>
      <c r="J178" s="143"/>
      <c r="K178" s="143"/>
      <c r="L178" s="675"/>
    </row>
    <row r="179" spans="1:12" x14ac:dyDescent="0.25">
      <c r="A179" s="137">
        <v>176</v>
      </c>
      <c r="B179" s="138" t="s">
        <v>615</v>
      </c>
      <c r="C179" s="139">
        <v>43.1</v>
      </c>
      <c r="D179" s="140" t="s">
        <v>328</v>
      </c>
      <c r="E179" s="141">
        <v>5.5</v>
      </c>
      <c r="F179" s="142"/>
      <c r="G179" s="142"/>
      <c r="H179" s="143"/>
      <c r="I179" s="143"/>
      <c r="J179" s="143"/>
      <c r="K179" s="143"/>
      <c r="L179" s="675"/>
    </row>
    <row r="180" spans="1:12" ht="15.75" thickBot="1" x14ac:dyDescent="0.3">
      <c r="A180" s="224">
        <v>177</v>
      </c>
      <c r="B180" s="225" t="s">
        <v>551</v>
      </c>
      <c r="C180" s="226">
        <v>65.8</v>
      </c>
      <c r="D180" s="227" t="s">
        <v>328</v>
      </c>
      <c r="E180" s="228">
        <v>5.0999999999999996</v>
      </c>
      <c r="F180" s="229"/>
      <c r="G180" s="229"/>
      <c r="H180" s="230"/>
      <c r="I180" s="230"/>
      <c r="J180" s="230"/>
      <c r="K180" s="230"/>
      <c r="L180" s="675"/>
    </row>
    <row r="181" spans="1:12" x14ac:dyDescent="0.25">
      <c r="A181" s="217">
        <v>178</v>
      </c>
      <c r="B181" s="218" t="s">
        <v>413</v>
      </c>
      <c r="C181" s="219">
        <v>108</v>
      </c>
      <c r="D181" s="220" t="s">
        <v>328</v>
      </c>
      <c r="E181" s="221">
        <v>0.4</v>
      </c>
      <c r="F181" s="222"/>
      <c r="G181" s="222"/>
      <c r="H181" s="223"/>
      <c r="I181" s="223"/>
      <c r="J181" s="223"/>
      <c r="K181" s="223"/>
      <c r="L181" s="679" t="s">
        <v>591</v>
      </c>
    </row>
    <row r="182" spans="1:12" x14ac:dyDescent="0.25">
      <c r="A182" s="167">
        <v>179</v>
      </c>
      <c r="B182" s="168" t="s">
        <v>414</v>
      </c>
      <c r="C182" s="169">
        <v>43</v>
      </c>
      <c r="D182" s="170" t="s">
        <v>328</v>
      </c>
      <c r="E182" s="171">
        <v>7.7</v>
      </c>
      <c r="F182" s="172"/>
      <c r="G182" s="172"/>
      <c r="H182" s="173"/>
      <c r="I182" s="173"/>
      <c r="J182" s="173"/>
      <c r="K182" s="173"/>
      <c r="L182" s="679"/>
    </row>
    <row r="183" spans="1:12" x14ac:dyDescent="0.25">
      <c r="A183" s="167">
        <v>180</v>
      </c>
      <c r="B183" s="168" t="s">
        <v>415</v>
      </c>
      <c r="C183" s="169">
        <v>66.3</v>
      </c>
      <c r="D183" s="170" t="s">
        <v>328</v>
      </c>
      <c r="E183" s="171">
        <v>11.5</v>
      </c>
      <c r="F183" s="172"/>
      <c r="G183" s="172"/>
      <c r="H183" s="173"/>
      <c r="I183" s="173"/>
      <c r="J183" s="173"/>
      <c r="K183" s="173"/>
      <c r="L183" s="679"/>
    </row>
    <row r="184" spans="1:12" x14ac:dyDescent="0.25">
      <c r="A184" s="167">
        <v>181</v>
      </c>
      <c r="B184" s="168" t="s">
        <v>416</v>
      </c>
      <c r="C184" s="169">
        <v>110.9</v>
      </c>
      <c r="D184" s="170" t="s">
        <v>328</v>
      </c>
      <c r="E184" s="171">
        <v>3.8</v>
      </c>
      <c r="F184" s="172"/>
      <c r="G184" s="172"/>
      <c r="H184" s="173"/>
      <c r="I184" s="173"/>
      <c r="J184" s="173"/>
      <c r="K184" s="173"/>
      <c r="L184" s="679"/>
    </row>
    <row r="185" spans="1:12" x14ac:dyDescent="0.25">
      <c r="A185" s="167">
        <v>182</v>
      </c>
      <c r="B185" s="168" t="s">
        <v>417</v>
      </c>
      <c r="C185" s="169">
        <v>42.6</v>
      </c>
      <c r="D185" s="170" t="s">
        <v>328</v>
      </c>
      <c r="E185" s="171">
        <v>4.8</v>
      </c>
      <c r="F185" s="172"/>
      <c r="G185" s="172"/>
      <c r="H185" s="173"/>
      <c r="I185" s="173"/>
      <c r="J185" s="173"/>
      <c r="K185" s="173"/>
      <c r="L185" s="679"/>
    </row>
    <row r="186" spans="1:12" x14ac:dyDescent="0.25">
      <c r="A186" s="167">
        <v>183</v>
      </c>
      <c r="B186" s="168" t="s">
        <v>418</v>
      </c>
      <c r="C186" s="169">
        <v>65.3</v>
      </c>
      <c r="D186" s="170" t="s">
        <v>328</v>
      </c>
      <c r="E186" s="171">
        <v>2.6</v>
      </c>
      <c r="F186" s="172"/>
      <c r="G186" s="172"/>
      <c r="H186" s="173"/>
      <c r="I186" s="173"/>
      <c r="J186" s="173"/>
      <c r="K186" s="173"/>
      <c r="L186" s="679"/>
    </row>
    <row r="187" spans="1:12" x14ac:dyDescent="0.25">
      <c r="A187" s="167">
        <v>184</v>
      </c>
      <c r="B187" s="168" t="s">
        <v>419</v>
      </c>
      <c r="C187" s="169">
        <v>110</v>
      </c>
      <c r="D187" s="170" t="s">
        <v>328</v>
      </c>
      <c r="E187" s="171">
        <v>2.2999999999999998</v>
      </c>
      <c r="F187" s="172"/>
      <c r="G187" s="172"/>
      <c r="H187" s="173"/>
      <c r="I187" s="173"/>
      <c r="J187" s="173"/>
      <c r="K187" s="173"/>
      <c r="L187" s="679"/>
    </row>
    <row r="188" spans="1:12" x14ac:dyDescent="0.25">
      <c r="A188" s="167">
        <v>185</v>
      </c>
      <c r="B188" s="168" t="s">
        <v>420</v>
      </c>
      <c r="C188" s="169">
        <v>42.6</v>
      </c>
      <c r="D188" s="170" t="s">
        <v>328</v>
      </c>
      <c r="E188" s="171">
        <v>4.7</v>
      </c>
      <c r="F188" s="172"/>
      <c r="G188" s="172"/>
      <c r="H188" s="173"/>
      <c r="I188" s="173"/>
      <c r="J188" s="173"/>
      <c r="K188" s="173"/>
      <c r="L188" s="679"/>
    </row>
    <row r="189" spans="1:12" x14ac:dyDescent="0.25">
      <c r="A189" s="167">
        <v>186</v>
      </c>
      <c r="B189" s="168" t="s">
        <v>421</v>
      </c>
      <c r="C189" s="169">
        <v>65.3</v>
      </c>
      <c r="D189" s="170" t="s">
        <v>328</v>
      </c>
      <c r="E189" s="171">
        <v>10.8</v>
      </c>
      <c r="F189" s="172"/>
      <c r="G189" s="172"/>
      <c r="H189" s="173"/>
      <c r="I189" s="173"/>
      <c r="J189" s="173"/>
      <c r="K189" s="173"/>
      <c r="L189" s="679"/>
    </row>
    <row r="190" spans="1:12" x14ac:dyDescent="0.25">
      <c r="A190" s="167">
        <v>187</v>
      </c>
      <c r="B190" s="168" t="s">
        <v>422</v>
      </c>
      <c r="C190" s="169">
        <v>109.9</v>
      </c>
      <c r="D190" s="170" t="s">
        <v>328</v>
      </c>
      <c r="E190" s="171">
        <v>2.7</v>
      </c>
      <c r="F190" s="172"/>
      <c r="G190" s="172"/>
      <c r="H190" s="173"/>
      <c r="I190" s="173"/>
      <c r="J190" s="173"/>
      <c r="K190" s="173"/>
      <c r="L190" s="679"/>
    </row>
    <row r="191" spans="1:12" x14ac:dyDescent="0.25">
      <c r="A191" s="167">
        <v>188</v>
      </c>
      <c r="B191" s="168" t="s">
        <v>423</v>
      </c>
      <c r="C191" s="169">
        <v>42.8</v>
      </c>
      <c r="D191" s="170" t="s">
        <v>328</v>
      </c>
      <c r="E191" s="171">
        <v>5.7</v>
      </c>
      <c r="F191" s="172"/>
      <c r="G191" s="172"/>
      <c r="H191" s="173"/>
      <c r="I191" s="173"/>
      <c r="J191" s="173"/>
      <c r="K191" s="173"/>
      <c r="L191" s="679"/>
    </row>
    <row r="192" spans="1:12" x14ac:dyDescent="0.25">
      <c r="A192" s="167">
        <v>189</v>
      </c>
      <c r="B192" s="168" t="s">
        <v>424</v>
      </c>
      <c r="C192" s="169">
        <v>65.5</v>
      </c>
      <c r="D192" s="170" t="s">
        <v>328</v>
      </c>
      <c r="E192" s="171">
        <v>4.4000000000000004</v>
      </c>
      <c r="F192" s="172"/>
      <c r="G192" s="172"/>
      <c r="H192" s="173"/>
      <c r="I192" s="173"/>
      <c r="J192" s="173"/>
      <c r="K192" s="173"/>
      <c r="L192" s="679"/>
    </row>
    <row r="193" spans="1:12" x14ac:dyDescent="0.25">
      <c r="A193" s="167">
        <v>190</v>
      </c>
      <c r="B193" s="168" t="s">
        <v>425</v>
      </c>
      <c r="C193" s="169">
        <v>109.5</v>
      </c>
      <c r="D193" s="170" t="s">
        <v>328</v>
      </c>
      <c r="E193" s="171">
        <v>3.4</v>
      </c>
      <c r="F193" s="172"/>
      <c r="G193" s="172"/>
      <c r="H193" s="173"/>
      <c r="I193" s="173"/>
      <c r="J193" s="173"/>
      <c r="K193" s="173"/>
      <c r="L193" s="679"/>
    </row>
    <row r="194" spans="1:12" x14ac:dyDescent="0.25">
      <c r="A194" s="167">
        <v>191</v>
      </c>
      <c r="B194" s="168" t="s">
        <v>426</v>
      </c>
      <c r="C194" s="169">
        <v>43</v>
      </c>
      <c r="D194" s="170" t="s">
        <v>328</v>
      </c>
      <c r="E194" s="171">
        <v>6.2</v>
      </c>
      <c r="F194" s="172"/>
      <c r="G194" s="172"/>
      <c r="H194" s="173"/>
      <c r="I194" s="173"/>
      <c r="J194" s="173"/>
      <c r="K194" s="173"/>
      <c r="L194" s="679"/>
    </row>
    <row r="195" spans="1:12" x14ac:dyDescent="0.25">
      <c r="A195" s="167">
        <v>192</v>
      </c>
      <c r="B195" s="168" t="s">
        <v>427</v>
      </c>
      <c r="C195" s="169">
        <v>65.3</v>
      </c>
      <c r="D195" s="170" t="s">
        <v>328</v>
      </c>
      <c r="E195" s="171">
        <v>6.8</v>
      </c>
      <c r="F195" s="172"/>
      <c r="G195" s="172"/>
      <c r="H195" s="173"/>
      <c r="I195" s="173"/>
      <c r="J195" s="173"/>
      <c r="K195" s="173"/>
      <c r="L195" s="679"/>
    </row>
    <row r="196" spans="1:12" x14ac:dyDescent="0.25">
      <c r="A196" s="167">
        <v>193</v>
      </c>
      <c r="B196" s="168" t="s">
        <v>592</v>
      </c>
      <c r="C196" s="169"/>
      <c r="D196" s="170" t="s">
        <v>328</v>
      </c>
      <c r="E196" s="171">
        <v>0.4</v>
      </c>
      <c r="F196" s="172"/>
      <c r="G196" s="172"/>
      <c r="H196" s="173"/>
      <c r="I196" s="173"/>
      <c r="J196" s="173"/>
      <c r="K196" s="173"/>
      <c r="L196" s="679"/>
    </row>
    <row r="197" spans="1:12" x14ac:dyDescent="0.25">
      <c r="A197" s="167">
        <v>194</v>
      </c>
      <c r="B197" s="168" t="s">
        <v>593</v>
      </c>
      <c r="C197" s="169"/>
      <c r="D197" s="170" t="s">
        <v>328</v>
      </c>
      <c r="E197" s="171">
        <v>3.6</v>
      </c>
      <c r="F197" s="172"/>
      <c r="G197" s="172"/>
      <c r="H197" s="173"/>
      <c r="I197" s="173"/>
      <c r="J197" s="173"/>
      <c r="K197" s="173"/>
      <c r="L197" s="679"/>
    </row>
    <row r="198" spans="1:12" x14ac:dyDescent="0.25">
      <c r="A198" s="167">
        <v>195</v>
      </c>
      <c r="B198" s="168" t="s">
        <v>594</v>
      </c>
      <c r="C198" s="169"/>
      <c r="D198" s="170" t="s">
        <v>328</v>
      </c>
      <c r="E198" s="171">
        <v>7.3</v>
      </c>
      <c r="F198" s="172"/>
      <c r="G198" s="172"/>
      <c r="H198" s="173"/>
      <c r="I198" s="173"/>
      <c r="J198" s="173"/>
      <c r="K198" s="173"/>
      <c r="L198" s="679"/>
    </row>
    <row r="199" spans="1:12" x14ac:dyDescent="0.25">
      <c r="A199" s="167">
        <v>196</v>
      </c>
      <c r="B199" s="168" t="s">
        <v>428</v>
      </c>
      <c r="C199" s="169">
        <v>52.8</v>
      </c>
      <c r="D199" s="170" t="s">
        <v>328</v>
      </c>
      <c r="E199" s="171">
        <v>4.3</v>
      </c>
      <c r="F199" s="172"/>
      <c r="G199" s="172"/>
      <c r="H199" s="173"/>
      <c r="I199" s="173"/>
      <c r="J199" s="173"/>
      <c r="K199" s="173"/>
      <c r="L199" s="679"/>
    </row>
    <row r="200" spans="1:12" x14ac:dyDescent="0.25">
      <c r="A200" s="167">
        <v>197</v>
      </c>
      <c r="B200" s="168" t="s">
        <v>429</v>
      </c>
      <c r="C200" s="169">
        <v>51.2</v>
      </c>
      <c r="D200" s="170" t="s">
        <v>328</v>
      </c>
      <c r="E200" s="171">
        <v>7.7</v>
      </c>
      <c r="F200" s="172"/>
      <c r="G200" s="172"/>
      <c r="H200" s="173"/>
      <c r="I200" s="173"/>
      <c r="J200" s="173"/>
      <c r="K200" s="173"/>
      <c r="L200" s="679"/>
    </row>
    <row r="201" spans="1:12" x14ac:dyDescent="0.25">
      <c r="A201" s="167">
        <v>198</v>
      </c>
      <c r="B201" s="168" t="s">
        <v>430</v>
      </c>
      <c r="C201" s="169">
        <v>113.6</v>
      </c>
      <c r="D201" s="170" t="s">
        <v>328</v>
      </c>
      <c r="E201" s="171">
        <v>4.9000000000000004</v>
      </c>
      <c r="F201" s="172"/>
      <c r="G201" s="172"/>
      <c r="H201" s="173"/>
      <c r="I201" s="173"/>
      <c r="J201" s="173"/>
      <c r="K201" s="173"/>
      <c r="L201" s="679"/>
    </row>
    <row r="202" spans="1:12" x14ac:dyDescent="0.25">
      <c r="A202" s="167">
        <v>199</v>
      </c>
      <c r="B202" s="168" t="s">
        <v>431</v>
      </c>
      <c r="C202" s="169">
        <v>106.7</v>
      </c>
      <c r="D202" s="170" t="s">
        <v>328</v>
      </c>
      <c r="E202" s="171">
        <v>3.8</v>
      </c>
      <c r="F202" s="172"/>
      <c r="G202" s="172"/>
      <c r="H202" s="173"/>
      <c r="I202" s="173"/>
      <c r="J202" s="173"/>
      <c r="K202" s="173"/>
      <c r="L202" s="679"/>
    </row>
    <row r="203" spans="1:12" x14ac:dyDescent="0.25">
      <c r="A203" s="167">
        <v>200</v>
      </c>
      <c r="B203" s="168" t="s">
        <v>432</v>
      </c>
      <c r="C203" s="169">
        <v>92.7</v>
      </c>
      <c r="D203" s="170" t="s">
        <v>328</v>
      </c>
      <c r="E203" s="171">
        <v>3.3</v>
      </c>
      <c r="F203" s="172"/>
      <c r="G203" s="172"/>
      <c r="H203" s="173"/>
      <c r="I203" s="173"/>
      <c r="J203" s="173"/>
      <c r="K203" s="173"/>
      <c r="L203" s="679"/>
    </row>
    <row r="204" spans="1:12" ht="15.75" thickBot="1" x14ac:dyDescent="0.3">
      <c r="A204" s="238">
        <v>201</v>
      </c>
      <c r="B204" s="239" t="s">
        <v>433</v>
      </c>
      <c r="C204" s="240">
        <v>81.8</v>
      </c>
      <c r="D204" s="241" t="s">
        <v>328</v>
      </c>
      <c r="E204" s="242">
        <v>9.9</v>
      </c>
      <c r="F204" s="243"/>
      <c r="G204" s="243"/>
      <c r="H204" s="244"/>
      <c r="I204" s="244"/>
      <c r="J204" s="244"/>
      <c r="K204" s="244"/>
      <c r="L204" s="679"/>
    </row>
    <row r="205" spans="1:12" x14ac:dyDescent="0.25">
      <c r="A205" s="231">
        <v>202</v>
      </c>
      <c r="B205" s="232" t="s">
        <v>558</v>
      </c>
      <c r="C205" s="233">
        <v>52.3</v>
      </c>
      <c r="D205" s="234" t="s">
        <v>328</v>
      </c>
      <c r="E205" s="235">
        <v>7.5</v>
      </c>
      <c r="F205" s="236"/>
      <c r="G205" s="236"/>
      <c r="H205" s="237"/>
      <c r="I205" s="237"/>
      <c r="J205" s="237"/>
      <c r="K205" s="237"/>
      <c r="L205" s="674" t="s">
        <v>586</v>
      </c>
    </row>
    <row r="206" spans="1:12" x14ac:dyDescent="0.25">
      <c r="A206" s="130">
        <v>203</v>
      </c>
      <c r="B206" s="131" t="s">
        <v>559</v>
      </c>
      <c r="C206" s="132">
        <v>51.3</v>
      </c>
      <c r="D206" s="133" t="s">
        <v>328</v>
      </c>
      <c r="E206" s="134">
        <v>3.5</v>
      </c>
      <c r="F206" s="135"/>
      <c r="G206" s="135"/>
      <c r="H206" s="136"/>
      <c r="I206" s="136"/>
      <c r="J206" s="136"/>
      <c r="K206" s="136"/>
      <c r="L206" s="674"/>
    </row>
    <row r="207" spans="1:12" x14ac:dyDescent="0.25">
      <c r="A207" s="130">
        <v>204</v>
      </c>
      <c r="B207" s="131" t="s">
        <v>560</v>
      </c>
      <c r="C207" s="132">
        <v>113.7</v>
      </c>
      <c r="D207" s="133" t="s">
        <v>328</v>
      </c>
      <c r="E207" s="134">
        <v>1</v>
      </c>
      <c r="F207" s="135"/>
      <c r="G207" s="135"/>
      <c r="H207" s="136"/>
      <c r="I207" s="136"/>
      <c r="J207" s="136"/>
      <c r="K207" s="136"/>
      <c r="L207" s="674"/>
    </row>
    <row r="208" spans="1:12" x14ac:dyDescent="0.25">
      <c r="A208" s="130">
        <v>205</v>
      </c>
      <c r="B208" s="131" t="s">
        <v>561</v>
      </c>
      <c r="C208" s="132">
        <v>107</v>
      </c>
      <c r="D208" s="133" t="s">
        <v>328</v>
      </c>
      <c r="E208" s="134">
        <v>3.7</v>
      </c>
      <c r="F208" s="135"/>
      <c r="G208" s="135"/>
      <c r="H208" s="136"/>
      <c r="I208" s="136"/>
      <c r="J208" s="136"/>
      <c r="K208" s="136"/>
      <c r="L208" s="674"/>
    </row>
    <row r="209" spans="1:12" x14ac:dyDescent="0.25">
      <c r="A209" s="130">
        <v>206</v>
      </c>
      <c r="B209" s="131" t="s">
        <v>562</v>
      </c>
      <c r="C209" s="132">
        <v>92.7</v>
      </c>
      <c r="D209" s="133" t="s">
        <v>328</v>
      </c>
      <c r="E209" s="134">
        <v>2.1</v>
      </c>
      <c r="F209" s="135"/>
      <c r="G209" s="135"/>
      <c r="H209" s="136"/>
      <c r="I209" s="136"/>
      <c r="J209" s="136"/>
      <c r="K209" s="136"/>
      <c r="L209" s="674"/>
    </row>
    <row r="210" spans="1:12" x14ac:dyDescent="0.25">
      <c r="A210" s="130">
        <v>207</v>
      </c>
      <c r="B210" s="131" t="s">
        <v>563</v>
      </c>
      <c r="C210" s="132">
        <v>81</v>
      </c>
      <c r="D210" s="133" t="s">
        <v>328</v>
      </c>
      <c r="E210" s="134">
        <v>7</v>
      </c>
      <c r="F210" s="135"/>
      <c r="G210" s="135"/>
      <c r="H210" s="136"/>
      <c r="I210" s="136"/>
      <c r="J210" s="136"/>
      <c r="K210" s="136"/>
      <c r="L210" s="674"/>
    </row>
    <row r="211" spans="1:12" x14ac:dyDescent="0.25">
      <c r="A211" s="130">
        <v>208</v>
      </c>
      <c r="B211" s="131" t="s">
        <v>564</v>
      </c>
      <c r="C211" s="132">
        <v>53.2</v>
      </c>
      <c r="D211" s="133" t="s">
        <v>328</v>
      </c>
      <c r="E211" s="134">
        <v>3.4</v>
      </c>
      <c r="F211" s="135"/>
      <c r="G211" s="135"/>
      <c r="H211" s="136"/>
      <c r="I211" s="136"/>
      <c r="J211" s="136"/>
      <c r="K211" s="136"/>
      <c r="L211" s="674"/>
    </row>
    <row r="212" spans="1:12" x14ac:dyDescent="0.25">
      <c r="A212" s="130">
        <v>209</v>
      </c>
      <c r="B212" s="131" t="s">
        <v>565</v>
      </c>
      <c r="C212" s="132">
        <v>51.1</v>
      </c>
      <c r="D212" s="133" t="s">
        <v>328</v>
      </c>
      <c r="E212" s="134">
        <v>2.8</v>
      </c>
      <c r="F212" s="135"/>
      <c r="G212" s="135"/>
      <c r="H212" s="136"/>
      <c r="I212" s="136"/>
      <c r="J212" s="136"/>
      <c r="K212" s="136"/>
      <c r="L212" s="674"/>
    </row>
    <row r="213" spans="1:12" x14ac:dyDescent="0.25">
      <c r="A213" s="130">
        <v>210</v>
      </c>
      <c r="B213" s="131" t="s">
        <v>566</v>
      </c>
      <c r="C213" s="132">
        <v>113.8</v>
      </c>
      <c r="D213" s="133" t="s">
        <v>328</v>
      </c>
      <c r="E213" s="134">
        <v>5.3</v>
      </c>
      <c r="F213" s="135"/>
      <c r="G213" s="135"/>
      <c r="H213" s="136"/>
      <c r="I213" s="136"/>
      <c r="J213" s="136"/>
      <c r="K213" s="136"/>
      <c r="L213" s="674"/>
    </row>
    <row r="214" spans="1:12" x14ac:dyDescent="0.25">
      <c r="A214" s="130">
        <v>211</v>
      </c>
      <c r="B214" s="131" t="s">
        <v>567</v>
      </c>
      <c r="C214" s="132">
        <v>106.9</v>
      </c>
      <c r="D214" s="133" t="s">
        <v>328</v>
      </c>
      <c r="E214" s="134">
        <v>4.2</v>
      </c>
      <c r="F214" s="135"/>
      <c r="G214" s="135"/>
      <c r="H214" s="136"/>
      <c r="I214" s="136"/>
      <c r="J214" s="136"/>
      <c r="K214" s="136"/>
      <c r="L214" s="674"/>
    </row>
    <row r="215" spans="1:12" x14ac:dyDescent="0.25">
      <c r="A215" s="130">
        <v>212</v>
      </c>
      <c r="B215" s="131" t="s">
        <v>568</v>
      </c>
      <c r="C215" s="132">
        <v>93.2</v>
      </c>
      <c r="D215" s="133" t="s">
        <v>328</v>
      </c>
      <c r="E215" s="134">
        <v>2</v>
      </c>
      <c r="F215" s="135"/>
      <c r="G215" s="135"/>
      <c r="H215" s="136"/>
      <c r="I215" s="136"/>
      <c r="J215" s="136"/>
      <c r="K215" s="136"/>
      <c r="L215" s="674"/>
    </row>
    <row r="216" spans="1:12" x14ac:dyDescent="0.25">
      <c r="A216" s="130">
        <v>213</v>
      </c>
      <c r="B216" s="131" t="s">
        <v>569</v>
      </c>
      <c r="C216" s="132">
        <v>80.7</v>
      </c>
      <c r="D216" s="133" t="s">
        <v>328</v>
      </c>
      <c r="E216" s="134">
        <v>2.4</v>
      </c>
      <c r="F216" s="135"/>
      <c r="G216" s="135"/>
      <c r="H216" s="136"/>
      <c r="I216" s="136"/>
      <c r="J216" s="136"/>
      <c r="K216" s="136"/>
      <c r="L216" s="674"/>
    </row>
    <row r="217" spans="1:12" x14ac:dyDescent="0.25">
      <c r="A217" s="130">
        <v>214</v>
      </c>
      <c r="B217" s="131" t="s">
        <v>570</v>
      </c>
      <c r="C217" s="132">
        <v>52.5</v>
      </c>
      <c r="D217" s="133" t="s">
        <v>328</v>
      </c>
      <c r="E217" s="134">
        <v>5.5</v>
      </c>
      <c r="F217" s="135"/>
      <c r="G217" s="135"/>
      <c r="H217" s="136"/>
      <c r="I217" s="136"/>
      <c r="J217" s="136"/>
      <c r="K217" s="136"/>
      <c r="L217" s="674"/>
    </row>
    <row r="218" spans="1:12" x14ac:dyDescent="0.25">
      <c r="A218" s="130">
        <v>215</v>
      </c>
      <c r="B218" s="131" t="s">
        <v>571</v>
      </c>
      <c r="C218" s="132">
        <v>51</v>
      </c>
      <c r="D218" s="133" t="s">
        <v>328</v>
      </c>
      <c r="E218" s="134">
        <v>1.6</v>
      </c>
      <c r="F218" s="135"/>
      <c r="G218" s="135"/>
      <c r="H218" s="136"/>
      <c r="I218" s="136"/>
      <c r="J218" s="136"/>
      <c r="K218" s="136"/>
      <c r="L218" s="674"/>
    </row>
    <row r="219" spans="1:12" x14ac:dyDescent="0.25">
      <c r="A219" s="130">
        <v>216</v>
      </c>
      <c r="B219" s="131" t="s">
        <v>572</v>
      </c>
      <c r="C219" s="132">
        <v>113.9</v>
      </c>
      <c r="D219" s="133" t="s">
        <v>328</v>
      </c>
      <c r="E219" s="134">
        <v>1.7</v>
      </c>
      <c r="F219" s="135"/>
      <c r="G219" s="135"/>
      <c r="H219" s="136"/>
      <c r="I219" s="136"/>
      <c r="J219" s="136"/>
      <c r="K219" s="136"/>
      <c r="L219" s="674"/>
    </row>
    <row r="220" spans="1:12" x14ac:dyDescent="0.25">
      <c r="A220" s="130">
        <v>217</v>
      </c>
      <c r="B220" s="131" t="s">
        <v>573</v>
      </c>
      <c r="C220" s="132">
        <v>106.5</v>
      </c>
      <c r="D220" s="133" t="s">
        <v>328</v>
      </c>
      <c r="E220" s="134">
        <v>2.8</v>
      </c>
      <c r="F220" s="135"/>
      <c r="G220" s="135"/>
      <c r="H220" s="136"/>
      <c r="I220" s="136"/>
      <c r="J220" s="136"/>
      <c r="K220" s="136"/>
      <c r="L220" s="674"/>
    </row>
    <row r="221" spans="1:12" x14ac:dyDescent="0.25">
      <c r="A221" s="130">
        <v>218</v>
      </c>
      <c r="B221" s="131" t="s">
        <v>574</v>
      </c>
      <c r="C221" s="132">
        <v>92.6</v>
      </c>
      <c r="D221" s="133" t="s">
        <v>328</v>
      </c>
      <c r="E221" s="134">
        <v>3.2</v>
      </c>
      <c r="F221" s="135"/>
      <c r="G221" s="135"/>
      <c r="H221" s="136"/>
      <c r="I221" s="136"/>
      <c r="J221" s="136"/>
      <c r="K221" s="136"/>
      <c r="L221" s="674"/>
    </row>
    <row r="222" spans="1:12" x14ac:dyDescent="0.25">
      <c r="A222" s="130">
        <v>219</v>
      </c>
      <c r="B222" s="131" t="s">
        <v>575</v>
      </c>
      <c r="C222" s="132">
        <v>81.400000000000006</v>
      </c>
      <c r="D222" s="133" t="s">
        <v>328</v>
      </c>
      <c r="E222" s="134">
        <v>5.2</v>
      </c>
      <c r="F222" s="135"/>
      <c r="G222" s="135"/>
      <c r="H222" s="136"/>
      <c r="I222" s="136"/>
      <c r="J222" s="136"/>
      <c r="K222" s="136"/>
      <c r="L222" s="674"/>
    </row>
    <row r="223" spans="1:12" x14ac:dyDescent="0.25">
      <c r="A223" s="130">
        <v>220</v>
      </c>
      <c r="B223" s="131" t="s">
        <v>576</v>
      </c>
      <c r="C223" s="132">
        <v>52.9</v>
      </c>
      <c r="D223" s="133" t="s">
        <v>328</v>
      </c>
      <c r="E223" s="134">
        <v>1.9</v>
      </c>
      <c r="F223" s="135"/>
      <c r="G223" s="135"/>
      <c r="H223" s="136"/>
      <c r="I223" s="136"/>
      <c r="J223" s="136"/>
      <c r="K223" s="136"/>
      <c r="L223" s="674"/>
    </row>
    <row r="224" spans="1:12" x14ac:dyDescent="0.25">
      <c r="A224" s="130">
        <v>221</v>
      </c>
      <c r="B224" s="131" t="s">
        <v>577</v>
      </c>
      <c r="C224" s="132">
        <v>51.4</v>
      </c>
      <c r="D224" s="133" t="s">
        <v>328</v>
      </c>
      <c r="E224" s="134">
        <v>4.2</v>
      </c>
      <c r="F224" s="135"/>
      <c r="G224" s="135"/>
      <c r="H224" s="136"/>
      <c r="I224" s="136"/>
      <c r="J224" s="136"/>
      <c r="K224" s="136"/>
      <c r="L224" s="674"/>
    </row>
    <row r="225" spans="1:12" x14ac:dyDescent="0.25">
      <c r="A225" s="130">
        <v>222</v>
      </c>
      <c r="B225" s="131" t="s">
        <v>578</v>
      </c>
      <c r="C225" s="132">
        <v>115</v>
      </c>
      <c r="D225" s="133" t="s">
        <v>328</v>
      </c>
      <c r="E225" s="134">
        <v>4</v>
      </c>
      <c r="F225" s="135"/>
      <c r="G225" s="135"/>
      <c r="H225" s="136"/>
      <c r="I225" s="136"/>
      <c r="J225" s="136"/>
      <c r="K225" s="136"/>
      <c r="L225" s="674"/>
    </row>
    <row r="226" spans="1:12" x14ac:dyDescent="0.25">
      <c r="A226" s="130">
        <v>223</v>
      </c>
      <c r="B226" s="131" t="s">
        <v>579</v>
      </c>
      <c r="C226" s="132">
        <v>106.7</v>
      </c>
      <c r="D226" s="133" t="s">
        <v>328</v>
      </c>
      <c r="E226" s="134">
        <v>6.9</v>
      </c>
      <c r="F226" s="135"/>
      <c r="G226" s="135"/>
      <c r="H226" s="136"/>
      <c r="I226" s="136"/>
      <c r="J226" s="136"/>
      <c r="K226" s="136"/>
      <c r="L226" s="674"/>
    </row>
    <row r="227" spans="1:12" x14ac:dyDescent="0.25">
      <c r="A227" s="130">
        <v>224</v>
      </c>
      <c r="B227" s="131" t="s">
        <v>580</v>
      </c>
      <c r="C227" s="132">
        <v>92.4</v>
      </c>
      <c r="D227" s="133" t="s">
        <v>328</v>
      </c>
      <c r="E227" s="134">
        <v>4.3</v>
      </c>
      <c r="F227" s="135"/>
      <c r="G227" s="135"/>
      <c r="H227" s="136"/>
      <c r="I227" s="136"/>
      <c r="J227" s="136"/>
      <c r="K227" s="136"/>
      <c r="L227" s="674"/>
    </row>
    <row r="228" spans="1:12" x14ac:dyDescent="0.25">
      <c r="A228" s="130">
        <v>225</v>
      </c>
      <c r="B228" s="131" t="s">
        <v>581</v>
      </c>
      <c r="C228" s="132">
        <v>81.2</v>
      </c>
      <c r="D228" s="133" t="s">
        <v>328</v>
      </c>
      <c r="E228" s="134">
        <v>4.2</v>
      </c>
      <c r="F228" s="135"/>
      <c r="G228" s="135"/>
      <c r="H228" s="136"/>
      <c r="I228" s="136"/>
      <c r="J228" s="136"/>
      <c r="K228" s="136"/>
      <c r="L228" s="674"/>
    </row>
    <row r="229" spans="1:12" x14ac:dyDescent="0.25">
      <c r="A229" s="130">
        <v>226</v>
      </c>
      <c r="B229" s="131" t="s">
        <v>582</v>
      </c>
      <c r="C229" s="132">
        <v>52.7</v>
      </c>
      <c r="D229" s="133" t="s">
        <v>328</v>
      </c>
      <c r="E229" s="134">
        <v>8.9</v>
      </c>
      <c r="F229" s="135"/>
      <c r="G229" s="135"/>
      <c r="H229" s="136"/>
      <c r="I229" s="136"/>
      <c r="J229" s="136"/>
      <c r="K229" s="136"/>
      <c r="L229" s="674"/>
    </row>
    <row r="230" spans="1:12" x14ac:dyDescent="0.25">
      <c r="A230" s="130">
        <v>227</v>
      </c>
      <c r="B230" s="131" t="s">
        <v>583</v>
      </c>
      <c r="C230" s="132">
        <v>51.5</v>
      </c>
      <c r="D230" s="133" t="s">
        <v>328</v>
      </c>
      <c r="E230" s="134">
        <v>5.6</v>
      </c>
      <c r="F230" s="135"/>
      <c r="G230" s="135"/>
      <c r="H230" s="136"/>
      <c r="I230" s="136"/>
      <c r="J230" s="136"/>
      <c r="K230" s="136"/>
      <c r="L230" s="674"/>
    </row>
    <row r="231" spans="1:12" x14ac:dyDescent="0.25">
      <c r="A231" s="130">
        <v>228</v>
      </c>
      <c r="B231" s="131" t="s">
        <v>584</v>
      </c>
      <c r="C231" s="132">
        <v>113.5</v>
      </c>
      <c r="D231" s="133" t="s">
        <v>328</v>
      </c>
      <c r="E231" s="134">
        <v>2</v>
      </c>
      <c r="F231" s="135"/>
      <c r="G231" s="135"/>
      <c r="H231" s="136"/>
      <c r="I231" s="136"/>
      <c r="J231" s="136"/>
      <c r="K231" s="136"/>
      <c r="L231" s="674"/>
    </row>
    <row r="232" spans="1:12" ht="15.75" thickBot="1" x14ac:dyDescent="0.3">
      <c r="A232" s="248">
        <v>229</v>
      </c>
      <c r="B232" s="249" t="s">
        <v>585</v>
      </c>
      <c r="C232" s="250">
        <v>107.4</v>
      </c>
      <c r="D232" s="251" t="s">
        <v>328</v>
      </c>
      <c r="E232" s="252">
        <v>5.6</v>
      </c>
      <c r="F232" s="253"/>
      <c r="G232" s="253"/>
      <c r="H232" s="254"/>
      <c r="I232" s="254"/>
      <c r="J232" s="254"/>
      <c r="K232" s="254"/>
      <c r="L232" s="674"/>
    </row>
    <row r="233" spans="1:12" x14ac:dyDescent="0.25">
      <c r="A233" s="671"/>
      <c r="B233" s="672"/>
      <c r="C233" s="245"/>
      <c r="D233" s="245"/>
      <c r="E233" s="246"/>
      <c r="F233" s="246"/>
      <c r="G233" s="246"/>
      <c r="H233" s="246"/>
      <c r="I233" s="247"/>
      <c r="J233" s="247"/>
      <c r="K233" s="247"/>
    </row>
    <row r="234" spans="1:12" x14ac:dyDescent="0.25">
      <c r="D234" s="4"/>
      <c r="E234" s="19"/>
      <c r="F234" s="24"/>
      <c r="G234" s="24"/>
      <c r="H234" s="24"/>
      <c r="I234" s="40"/>
      <c r="J234" s="40"/>
      <c r="K234" s="40"/>
    </row>
    <row r="235" spans="1:12" ht="38.25" customHeight="1" x14ac:dyDescent="0.25">
      <c r="A235" s="65" t="s">
        <v>15</v>
      </c>
      <c r="B235" s="108" t="s">
        <v>331</v>
      </c>
      <c r="C235" s="60" t="s">
        <v>2</v>
      </c>
      <c r="D235" s="64" t="s">
        <v>308</v>
      </c>
      <c r="E235" s="174" t="s">
        <v>619</v>
      </c>
      <c r="F235" s="3" t="str">
        <f>F3</f>
        <v>Показания  на __.11.19</v>
      </c>
      <c r="G235" s="255" t="str">
        <f>G3</f>
        <v>Показания  на __.12.19</v>
      </c>
      <c r="H235" s="3" t="s">
        <v>325</v>
      </c>
      <c r="I235" s="3" t="s">
        <v>326</v>
      </c>
      <c r="J235" s="116"/>
      <c r="K235" s="116"/>
    </row>
    <row r="236" spans="1:12" x14ac:dyDescent="0.25">
      <c r="A236" s="59" t="s">
        <v>13</v>
      </c>
      <c r="B236" s="110" t="s">
        <v>434</v>
      </c>
      <c r="C236" s="60">
        <v>58</v>
      </c>
      <c r="D236" s="61" t="s">
        <v>328</v>
      </c>
      <c r="E236" s="62">
        <v>6.6</v>
      </c>
      <c r="F236" s="63"/>
      <c r="G236" s="63"/>
      <c r="H236" s="48"/>
      <c r="I236" s="63"/>
      <c r="J236" s="457"/>
      <c r="K236" s="457"/>
    </row>
    <row r="237" spans="1:12" x14ac:dyDescent="0.25">
      <c r="A237" s="59" t="s">
        <v>14</v>
      </c>
      <c r="B237" s="110" t="s">
        <v>435</v>
      </c>
      <c r="C237" s="60">
        <v>105.9</v>
      </c>
      <c r="D237" s="61" t="s">
        <v>328</v>
      </c>
      <c r="E237" s="62">
        <v>5.0999999999999996</v>
      </c>
      <c r="F237" s="63"/>
      <c r="G237" s="63"/>
      <c r="H237" s="48"/>
      <c r="I237" s="63"/>
      <c r="J237" s="457"/>
      <c r="K237" s="457"/>
    </row>
    <row r="238" spans="1:12" x14ac:dyDescent="0.25">
      <c r="A238" s="59" t="s">
        <v>447</v>
      </c>
      <c r="B238" s="110" t="s">
        <v>450</v>
      </c>
      <c r="C238" s="60"/>
      <c r="D238" s="61" t="s">
        <v>328</v>
      </c>
      <c r="E238" s="62">
        <v>10.8</v>
      </c>
      <c r="F238" s="63"/>
      <c r="G238" s="63"/>
      <c r="H238" s="48"/>
      <c r="I238" s="63"/>
      <c r="J238" s="457"/>
      <c r="K238" s="457"/>
    </row>
    <row r="239" spans="1:12" x14ac:dyDescent="0.25">
      <c r="A239" s="59" t="s">
        <v>448</v>
      </c>
      <c r="B239" s="110" t="s">
        <v>451</v>
      </c>
      <c r="C239" s="60"/>
      <c r="D239" s="61" t="s">
        <v>328</v>
      </c>
      <c r="E239" s="62">
        <v>5</v>
      </c>
      <c r="F239" s="63"/>
      <c r="G239" s="63"/>
      <c r="H239" s="48"/>
      <c r="I239" s="63"/>
      <c r="J239" s="457"/>
      <c r="K239" s="457"/>
    </row>
    <row r="240" spans="1:12" x14ac:dyDescent="0.25">
      <c r="A240" s="59" t="s">
        <v>449</v>
      </c>
      <c r="B240" s="110" t="s">
        <v>452</v>
      </c>
      <c r="C240" s="60"/>
      <c r="D240" s="61" t="s">
        <v>328</v>
      </c>
      <c r="E240" s="62">
        <v>4.5999999999999996</v>
      </c>
      <c r="F240" s="63"/>
      <c r="G240" s="63"/>
      <c r="H240" s="48"/>
      <c r="I240" s="63"/>
      <c r="J240" s="457"/>
      <c r="K240" s="457"/>
    </row>
    <row r="241" spans="1:11" x14ac:dyDescent="0.25">
      <c r="A241" s="59" t="s">
        <v>307</v>
      </c>
      <c r="B241" s="110" t="s">
        <v>436</v>
      </c>
      <c r="C241" s="60">
        <v>56.3</v>
      </c>
      <c r="D241" s="61" t="s">
        <v>328</v>
      </c>
      <c r="E241" s="62">
        <v>10.199999999999999</v>
      </c>
      <c r="F241" s="63"/>
      <c r="G241" s="63"/>
      <c r="H241" s="48"/>
      <c r="I241" s="63"/>
      <c r="J241" s="457"/>
      <c r="K241" s="457"/>
    </row>
    <row r="242" spans="1:11" x14ac:dyDescent="0.25">
      <c r="A242" s="59" t="s">
        <v>18</v>
      </c>
      <c r="B242" s="110" t="s">
        <v>437</v>
      </c>
      <c r="C242" s="60"/>
      <c r="D242" s="61" t="s">
        <v>328</v>
      </c>
      <c r="E242" s="62">
        <v>11.2</v>
      </c>
      <c r="F242" s="63"/>
      <c r="G242" s="63"/>
      <c r="H242" s="48"/>
      <c r="I242" s="63"/>
      <c r="J242" s="457"/>
      <c r="K242" s="457"/>
    </row>
    <row r="243" spans="1:11" x14ac:dyDescent="0.25">
      <c r="A243" s="59" t="s">
        <v>19</v>
      </c>
      <c r="B243" s="110" t="s">
        <v>438</v>
      </c>
      <c r="C243" s="60"/>
      <c r="D243" s="61" t="s">
        <v>328</v>
      </c>
      <c r="E243" s="62">
        <v>10.3</v>
      </c>
      <c r="F243" s="63"/>
      <c r="G243" s="63"/>
      <c r="H243" s="48"/>
      <c r="I243" s="63"/>
      <c r="J243" s="457"/>
      <c r="K243" s="457"/>
    </row>
    <row r="244" spans="1:11" x14ac:dyDescent="0.25">
      <c r="A244" s="59" t="s">
        <v>522</v>
      </c>
      <c r="B244" s="110" t="s">
        <v>523</v>
      </c>
      <c r="C244" s="60"/>
      <c r="D244" s="61" t="s">
        <v>328</v>
      </c>
      <c r="E244" s="62"/>
      <c r="F244" s="63"/>
      <c r="G244" s="63"/>
      <c r="H244" s="48"/>
      <c r="I244" s="63"/>
      <c r="J244" s="457"/>
      <c r="K244" s="457"/>
    </row>
    <row r="245" spans="1:11" x14ac:dyDescent="0.25">
      <c r="A245" s="59" t="s">
        <v>20</v>
      </c>
      <c r="B245" s="110" t="s">
        <v>439</v>
      </c>
      <c r="C245" s="60"/>
      <c r="D245" s="61" t="s">
        <v>328</v>
      </c>
      <c r="E245" s="62"/>
      <c r="F245" s="63"/>
      <c r="G245" s="63"/>
      <c r="H245" s="63"/>
      <c r="I245" s="63"/>
      <c r="J245" s="457"/>
      <c r="K245" s="457"/>
    </row>
    <row r="246" spans="1:11" x14ac:dyDescent="0.25">
      <c r="A246" s="59" t="s">
        <v>21</v>
      </c>
      <c r="B246" s="110" t="s">
        <v>440</v>
      </c>
      <c r="C246" s="60"/>
      <c r="D246" s="61" t="s">
        <v>328</v>
      </c>
      <c r="E246" s="62">
        <v>8.1</v>
      </c>
      <c r="F246" s="63"/>
      <c r="G246" s="63"/>
      <c r="H246" s="63"/>
      <c r="I246" s="63"/>
      <c r="J246" s="457"/>
      <c r="K246" s="457"/>
    </row>
    <row r="247" spans="1:11" x14ac:dyDescent="0.25">
      <c r="A247" s="59" t="s">
        <v>554</v>
      </c>
      <c r="B247" s="110" t="s">
        <v>556</v>
      </c>
      <c r="C247" s="60"/>
      <c r="D247" s="61" t="s">
        <v>328</v>
      </c>
      <c r="E247" s="62">
        <v>7.4</v>
      </c>
      <c r="F247" s="63"/>
      <c r="G247" s="63"/>
      <c r="H247" s="63"/>
      <c r="I247" s="63"/>
      <c r="J247" s="457"/>
      <c r="K247" s="457"/>
    </row>
    <row r="248" spans="1:11" x14ac:dyDescent="0.25">
      <c r="A248" s="59" t="s">
        <v>555</v>
      </c>
      <c r="B248" s="110" t="s">
        <v>557</v>
      </c>
      <c r="C248" s="60"/>
      <c r="D248" s="61" t="s">
        <v>328</v>
      </c>
      <c r="E248" s="62">
        <v>7.1</v>
      </c>
      <c r="F248" s="63"/>
      <c r="G248" s="63"/>
      <c r="H248" s="63"/>
      <c r="I248" s="63"/>
      <c r="J248" s="457"/>
      <c r="K248" s="457"/>
    </row>
    <row r="249" spans="1:11" ht="60" x14ac:dyDescent="0.25">
      <c r="A249" s="114" t="s">
        <v>441</v>
      </c>
      <c r="B249" s="110" t="s">
        <v>443</v>
      </c>
      <c r="C249" s="60"/>
      <c r="D249" s="61" t="s">
        <v>328</v>
      </c>
      <c r="E249" s="62">
        <v>79.7</v>
      </c>
      <c r="F249" s="63"/>
      <c r="G249" s="63"/>
      <c r="H249" s="63"/>
      <c r="I249" s="63"/>
      <c r="J249" s="457"/>
      <c r="K249" s="457"/>
    </row>
    <row r="250" spans="1:11" ht="60" x14ac:dyDescent="0.25">
      <c r="A250" s="114" t="s">
        <v>453</v>
      </c>
      <c r="B250" s="110" t="s">
        <v>454</v>
      </c>
      <c r="C250" s="60"/>
      <c r="D250" s="61" t="s">
        <v>328</v>
      </c>
      <c r="E250" s="62">
        <v>23.6</v>
      </c>
      <c r="F250" s="63"/>
      <c r="G250" s="63"/>
      <c r="H250" s="63"/>
      <c r="I250" s="63"/>
      <c r="J250" s="457"/>
      <c r="K250" s="457"/>
    </row>
    <row r="251" spans="1:11" ht="60" x14ac:dyDescent="0.25">
      <c r="A251" s="114" t="s">
        <v>442</v>
      </c>
      <c r="B251" s="110" t="s">
        <v>444</v>
      </c>
      <c r="C251" s="60"/>
      <c r="D251" s="61" t="s">
        <v>328</v>
      </c>
      <c r="E251" s="62">
        <v>15.7</v>
      </c>
      <c r="F251" s="63"/>
      <c r="G251" s="63"/>
      <c r="H251" s="63"/>
      <c r="I251" s="63"/>
      <c r="J251" s="457"/>
      <c r="K251" s="457"/>
    </row>
    <row r="252" spans="1:11" ht="60" x14ac:dyDescent="0.25">
      <c r="A252" s="114" t="s">
        <v>524</v>
      </c>
      <c r="B252" s="110" t="s">
        <v>525</v>
      </c>
      <c r="C252" s="60"/>
      <c r="D252" s="61" t="s">
        <v>328</v>
      </c>
      <c r="E252" s="62">
        <v>10</v>
      </c>
      <c r="F252" s="63"/>
      <c r="G252" s="63"/>
      <c r="H252" s="63"/>
      <c r="I252" s="63"/>
      <c r="J252" s="457"/>
      <c r="K252" s="457"/>
    </row>
    <row r="253" spans="1:11" ht="60" x14ac:dyDescent="0.25">
      <c r="A253" s="114" t="s">
        <v>446</v>
      </c>
      <c r="B253" s="110" t="s">
        <v>445</v>
      </c>
      <c r="C253" s="60"/>
      <c r="D253" s="61" t="s">
        <v>328</v>
      </c>
      <c r="E253" s="62">
        <v>5.2</v>
      </c>
      <c r="F253" s="63">
        <v>4.5</v>
      </c>
      <c r="G253" s="63"/>
      <c r="H253" s="63"/>
      <c r="I253" s="63"/>
      <c r="J253" s="457"/>
      <c r="K253" s="457"/>
    </row>
    <row r="254" spans="1:11" ht="60" x14ac:dyDescent="0.25">
      <c r="A254" s="114" t="s">
        <v>552</v>
      </c>
      <c r="B254" s="110" t="s">
        <v>553</v>
      </c>
      <c r="C254" s="60"/>
      <c r="D254" s="61" t="s">
        <v>328</v>
      </c>
      <c r="E254" s="355">
        <v>12.5</v>
      </c>
      <c r="F254" s="48"/>
      <c r="G254" s="48"/>
      <c r="H254" s="48"/>
      <c r="I254" s="129"/>
      <c r="J254" s="458"/>
      <c r="K254" s="458"/>
    </row>
    <row r="255" spans="1:11" x14ac:dyDescent="0.25">
      <c r="A255" s="112"/>
      <c r="B255" s="111"/>
    </row>
    <row r="256" spans="1:11" x14ac:dyDescent="0.25">
      <c r="B256" s="111"/>
    </row>
    <row r="257" spans="2:2" x14ac:dyDescent="0.25">
      <c r="B257" s="111"/>
    </row>
    <row r="258" spans="2:2" x14ac:dyDescent="0.25">
      <c r="B258" s="111"/>
    </row>
    <row r="259" spans="2:2" x14ac:dyDescent="0.25">
      <c r="B259" s="111"/>
    </row>
  </sheetData>
  <mergeCells count="8">
    <mergeCell ref="A233:B233"/>
    <mergeCell ref="A1:I1"/>
    <mergeCell ref="L205:L232"/>
    <mergeCell ref="L154:L180"/>
    <mergeCell ref="L46:L113"/>
    <mergeCell ref="L4:L45"/>
    <mergeCell ref="L114:L153"/>
    <mergeCell ref="L181:L204"/>
  </mergeCells>
  <printOptions horizontalCentered="1"/>
  <pageMargins left="0.39370078740157483" right="0" top="7.874015748031496E-2" bottom="3.937007874015748E-2" header="0.31496062992125984" footer="0.31496062992125984"/>
  <pageSetup paperSize="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274"/>
  <sheetViews>
    <sheetView workbookViewId="0">
      <pane ySplit="13" topLeftCell="A14" activePane="bottomLeft" state="frozen"/>
      <selection pane="bottomLeft" activeCell="F14" sqref="F14"/>
    </sheetView>
  </sheetViews>
  <sheetFormatPr defaultRowHeight="15" x14ac:dyDescent="0.25"/>
  <cols>
    <col min="1" max="1" width="7.7109375" style="79" customWidth="1"/>
    <col min="2" max="2" width="16.28515625" style="10" customWidth="1"/>
    <col min="3" max="3" width="8.5703125" style="10" customWidth="1"/>
    <col min="4" max="4" width="9.5703125" style="10" customWidth="1"/>
    <col min="5" max="5" width="12.140625" style="10" customWidth="1"/>
    <col min="6" max="6" width="12.28515625" style="4" customWidth="1"/>
    <col min="7" max="7" width="11.42578125" style="24" customWidth="1"/>
    <col min="8" max="8" width="10.7109375" style="5" customWidth="1"/>
    <col min="9" max="9" width="11.28515625" style="4" customWidth="1"/>
    <col min="10" max="10" width="20.28515625" style="6" customWidth="1"/>
    <col min="11" max="11" width="9.42578125" style="4" customWidth="1"/>
    <col min="12" max="12" width="12" style="10" bestFit="1" customWidth="1"/>
    <col min="13" max="13" width="12" style="45" bestFit="1" customWidth="1"/>
    <col min="14" max="14" width="9.140625" style="44"/>
    <col min="15" max="15" width="11.42578125" style="44" bestFit="1" customWidth="1"/>
    <col min="16" max="16" width="14.140625" style="46" customWidth="1"/>
    <col min="17" max="16384" width="9.140625" style="44"/>
  </cols>
  <sheetData>
    <row r="1" spans="1:17" ht="20.25" x14ac:dyDescent="0.3">
      <c r="A1" s="684" t="s">
        <v>9</v>
      </c>
      <c r="B1" s="684"/>
      <c r="C1" s="684"/>
      <c r="D1" s="684"/>
      <c r="E1" s="684"/>
      <c r="F1" s="684"/>
      <c r="G1" s="684"/>
      <c r="H1" s="684"/>
      <c r="I1" s="684"/>
      <c r="J1" s="684"/>
      <c r="K1" s="364"/>
      <c r="L1" s="66"/>
    </row>
    <row r="2" spans="1:17" ht="45" customHeight="1" x14ac:dyDescent="0.25">
      <c r="A2" s="685" t="s">
        <v>663</v>
      </c>
      <c r="B2" s="685"/>
      <c r="C2" s="685"/>
      <c r="D2" s="685"/>
      <c r="E2" s="685"/>
      <c r="F2" s="685"/>
      <c r="G2" s="685"/>
      <c r="H2" s="685"/>
      <c r="I2" s="685"/>
      <c r="J2" s="685"/>
      <c r="K2" s="67"/>
      <c r="L2" s="68"/>
    </row>
    <row r="3" spans="1:17" ht="18.75" x14ac:dyDescent="0.25">
      <c r="A3" s="686" t="s">
        <v>10</v>
      </c>
      <c r="B3" s="687"/>
      <c r="C3" s="687"/>
      <c r="D3" s="687"/>
      <c r="E3" s="687"/>
      <c r="F3" s="687"/>
      <c r="G3" s="688"/>
      <c r="H3" s="475"/>
      <c r="I3" s="689" t="s">
        <v>12</v>
      </c>
      <c r="J3" s="690"/>
      <c r="K3" s="69"/>
      <c r="L3" s="44"/>
    </row>
    <row r="4" spans="1:17" ht="36" x14ac:dyDescent="0.25">
      <c r="A4" s="695" t="s">
        <v>4</v>
      </c>
      <c r="B4" s="695"/>
      <c r="C4" s="695"/>
      <c r="D4" s="695"/>
      <c r="E4" s="695" t="s">
        <v>5</v>
      </c>
      <c r="F4" s="695"/>
      <c r="G4" s="71" t="s">
        <v>664</v>
      </c>
      <c r="H4" s="72"/>
      <c r="I4" s="691"/>
      <c r="J4" s="692"/>
      <c r="K4" s="69"/>
      <c r="L4" s="44"/>
    </row>
    <row r="5" spans="1:17" ht="30.75" customHeight="1" x14ac:dyDescent="0.25">
      <c r="A5" s="696"/>
      <c r="B5" s="696"/>
      <c r="C5" s="696"/>
      <c r="D5" s="696"/>
      <c r="E5" s="695" t="s">
        <v>6</v>
      </c>
      <c r="F5" s="695"/>
      <c r="G5" s="8">
        <f>G6+G9</f>
        <v>211.24699999999999</v>
      </c>
      <c r="H5" s="73"/>
      <c r="I5" s="691"/>
      <c r="J5" s="692"/>
      <c r="K5" s="69"/>
      <c r="L5" s="44"/>
    </row>
    <row r="6" spans="1:17" ht="14.25" customHeight="1" x14ac:dyDescent="0.25">
      <c r="A6" s="728" t="s">
        <v>631</v>
      </c>
      <c r="B6" s="729"/>
      <c r="C6" s="729"/>
      <c r="D6" s="730"/>
      <c r="E6" s="700" t="s">
        <v>611</v>
      </c>
      <c r="F6" s="700"/>
      <c r="G6" s="298">
        <f>82.761+89.278</f>
        <v>172.03899999999999</v>
      </c>
      <c r="H6" s="73"/>
      <c r="I6" s="693"/>
      <c r="J6" s="694"/>
      <c r="K6" s="69"/>
      <c r="L6" s="44"/>
    </row>
    <row r="7" spans="1:17" ht="18.75" x14ac:dyDescent="0.25">
      <c r="A7" s="722" t="s">
        <v>632</v>
      </c>
      <c r="B7" s="723"/>
      <c r="C7" s="723"/>
      <c r="D7" s="724"/>
      <c r="E7" s="695" t="s">
        <v>11</v>
      </c>
      <c r="F7" s="695"/>
      <c r="G7" s="27">
        <f>G243</f>
        <v>119.89999999999998</v>
      </c>
      <c r="H7" s="73"/>
      <c r="I7" s="74"/>
      <c r="J7" s="75"/>
      <c r="K7" s="69"/>
      <c r="L7" s="44"/>
    </row>
    <row r="8" spans="1:17" ht="18.75" x14ac:dyDescent="0.25">
      <c r="A8" s="725"/>
      <c r="B8" s="726"/>
      <c r="C8" s="726"/>
      <c r="D8" s="727"/>
      <c r="E8" s="686" t="s">
        <v>612</v>
      </c>
      <c r="F8" s="688"/>
      <c r="G8" s="77">
        <f>G6-G7</f>
        <v>52.13900000000001</v>
      </c>
      <c r="H8" s="73"/>
      <c r="I8" s="76" t="s">
        <v>599</v>
      </c>
      <c r="J8" s="75"/>
      <c r="K8" s="69"/>
      <c r="L8" s="44"/>
    </row>
    <row r="9" spans="1:17" ht="18.75" x14ac:dyDescent="0.25">
      <c r="A9" s="472"/>
      <c r="B9" s="473"/>
      <c r="C9" s="473"/>
      <c r="D9" s="474"/>
      <c r="E9" s="718" t="s">
        <v>614</v>
      </c>
      <c r="F9" s="719"/>
      <c r="G9" s="299">
        <v>39.207999999999998</v>
      </c>
      <c r="H9" s="73"/>
      <c r="I9" s="76"/>
      <c r="J9" s="75"/>
      <c r="K9" s="69"/>
      <c r="L9" s="44"/>
    </row>
    <row r="10" spans="1:17" ht="18.75" x14ac:dyDescent="0.25">
      <c r="A10" s="696" t="s">
        <v>633</v>
      </c>
      <c r="B10" s="696"/>
      <c r="C10" s="696"/>
      <c r="D10" s="696"/>
      <c r="E10" s="686" t="s">
        <v>601</v>
      </c>
      <c r="F10" s="688"/>
      <c r="G10" s="27">
        <f>G267</f>
        <v>0</v>
      </c>
      <c r="H10" s="73"/>
      <c r="I10" s="76" t="s">
        <v>600</v>
      </c>
      <c r="J10" s="75"/>
      <c r="K10" s="69"/>
      <c r="L10" s="44"/>
    </row>
    <row r="11" spans="1:17" x14ac:dyDescent="0.25">
      <c r="A11" s="715"/>
      <c r="B11" s="715"/>
      <c r="C11" s="715"/>
      <c r="D11" s="715"/>
      <c r="E11" s="716" t="s">
        <v>613</v>
      </c>
      <c r="F11" s="717"/>
      <c r="G11" s="297">
        <f>G9-G10</f>
        <v>39.207999999999998</v>
      </c>
      <c r="H11" s="73"/>
      <c r="I11" s="76" t="s">
        <v>653</v>
      </c>
      <c r="J11" s="76"/>
      <c r="K11" s="365"/>
      <c r="L11" s="78"/>
      <c r="P11" s="44"/>
    </row>
    <row r="12" spans="1:17" x14ac:dyDescent="0.25">
      <c r="G12" s="80"/>
      <c r="H12" s="4"/>
      <c r="O12" s="81" t="s">
        <v>314</v>
      </c>
      <c r="P12" s="404" t="s">
        <v>313</v>
      </c>
      <c r="Q12" s="336" t="s">
        <v>625</v>
      </c>
    </row>
    <row r="13" spans="1:17" ht="36" x14ac:dyDescent="0.25">
      <c r="A13" s="1" t="s">
        <v>0</v>
      </c>
      <c r="B13" s="83" t="s">
        <v>1</v>
      </c>
      <c r="C13" s="1" t="s">
        <v>2</v>
      </c>
      <c r="D13" s="1" t="s">
        <v>308</v>
      </c>
      <c r="E13" s="3" t="s">
        <v>662</v>
      </c>
      <c r="F13" s="3" t="s">
        <v>665</v>
      </c>
      <c r="G13" s="20" t="s">
        <v>16</v>
      </c>
      <c r="H13" s="84" t="s">
        <v>8</v>
      </c>
      <c r="I13" s="85" t="s">
        <v>17</v>
      </c>
      <c r="J13" s="4"/>
      <c r="K13" s="366"/>
      <c r="L13" s="86"/>
      <c r="N13" s="87"/>
      <c r="O13" s="88">
        <f>I15+I14+I17+I19+I20+I22+I23+I24+I25+I28+I29+I30+I31+I32+I33+I34+I36+I37+I38+I39+I40+I41+I43+I45+I49+I51+I52+I53+I55+I56+I57+I58+I59+I60+I61+I62+I63+I64+I65+I69+I70+I71+I72+I73+I74+I75+I76+I77+I78+I79+I80+I81+I84+I85+I86+I87+I88+I90+I92+I93+I95+I96+I97+I99+I100+I101+I103+I104+I105+I107+I109+I111+I113+I115+I116+I117+I123+I124+I125+I126+I127+I129+I130+I132+I134+I136+I138+I139+I140+I141+I146+I147+I148+I154+I155+I157+I158+I161+I163+I164+I166+I167+I168+I169+I171+I173+I176+I178+I181+I182+I183+I184+I186+I187+I189+I192+I193+I194+I199+I201+I202+I203+I212+I215+I216+I217+I218+I219+I220+I221+I222+I225+I228+I231+I234+I236+I237+I238+I239+I240+I42+I46+I48+I66+I67+I68+I83+I91+I94+I102+I106+I108+I112+I121+I128+I131+I143+I145+I149+I150+I152+I153+I159+I160+I162+I165+I172+I174+I177+I179+I180+I188+I190+I195+I196+I197+I204+I209+I211+I213+I226+I230+I233+I235+I241+I227+I232+I18+I21+I47+I50+I98+I133+I135+I137+I142+I151+I185+I198+I205+I210+I224+I242+I16+I118+I27+I44+I89+I110+I114+I170+I175+I223+I229+I35+I54+I82+I120+I191+I200+I207+I119+I144+I26+I214+I208+I206</f>
        <v>171.68531933657741</v>
      </c>
      <c r="P13" s="405">
        <f>I156</f>
        <v>0.19919527600775255</v>
      </c>
      <c r="Q13" s="337">
        <f>I122</f>
        <v>0.15448538741477161</v>
      </c>
    </row>
    <row r="14" spans="1:17" x14ac:dyDescent="0.25">
      <c r="A14" s="7">
        <v>1</v>
      </c>
      <c r="B14" s="17" t="s">
        <v>332</v>
      </c>
      <c r="C14" s="11">
        <v>94</v>
      </c>
      <c r="D14" s="16" t="s">
        <v>328</v>
      </c>
      <c r="E14" s="30">
        <v>10.7</v>
      </c>
      <c r="F14" s="30">
        <v>11.8</v>
      </c>
      <c r="G14" s="21">
        <f>F14-E14</f>
        <v>1.1000000000000014</v>
      </c>
      <c r="H14" s="29">
        <f>G8/C243*C14</f>
        <v>0.34168532745855368</v>
      </c>
      <c r="I14" s="26">
        <f>G14+H14</f>
        <v>1.441685327458555</v>
      </c>
      <c r="J14" s="4"/>
      <c r="K14" s="366"/>
      <c r="L14" s="55"/>
      <c r="M14" s="471"/>
      <c r="N14" s="90" t="s">
        <v>315</v>
      </c>
      <c r="O14" s="701">
        <f>SUM(O13:Q13)</f>
        <v>172.03899999999993</v>
      </c>
      <c r="P14" s="702"/>
    </row>
    <row r="15" spans="1:17" x14ac:dyDescent="0.25">
      <c r="A15" s="7">
        <v>2</v>
      </c>
      <c r="B15" s="17" t="s">
        <v>333</v>
      </c>
      <c r="C15" s="13">
        <v>52.6</v>
      </c>
      <c r="D15" s="16" t="s">
        <v>328</v>
      </c>
      <c r="E15" s="30">
        <v>4.5999999999999996</v>
      </c>
      <c r="F15" s="30">
        <v>4.9000000000000004</v>
      </c>
      <c r="G15" s="21">
        <f>F15-E15</f>
        <v>0.30000000000000071</v>
      </c>
      <c r="H15" s="29">
        <f>G8/C243*C15</f>
        <v>0.19119838536510558</v>
      </c>
      <c r="I15" s="26">
        <f>G15+H15</f>
        <v>0.49119838536510629</v>
      </c>
      <c r="J15" s="4"/>
      <c r="K15" s="366"/>
      <c r="L15" s="91"/>
      <c r="M15" s="471"/>
      <c r="N15" s="90"/>
      <c r="O15" s="91"/>
    </row>
    <row r="16" spans="1:17" x14ac:dyDescent="0.25">
      <c r="A16" s="7">
        <v>3</v>
      </c>
      <c r="B16" s="17" t="s">
        <v>334</v>
      </c>
      <c r="C16" s="13">
        <v>64.8</v>
      </c>
      <c r="D16" s="16" t="s">
        <v>328</v>
      </c>
      <c r="E16" s="30">
        <v>9.3000000000000007</v>
      </c>
      <c r="F16" s="30">
        <v>10.1</v>
      </c>
      <c r="G16" s="21">
        <f t="shared" ref="G16:G79" si="0">F16-E16</f>
        <v>0.79999999999999893</v>
      </c>
      <c r="H16" s="29">
        <f>G8/C243*C16</f>
        <v>0.23554477892887529</v>
      </c>
      <c r="I16" s="26">
        <f t="shared" ref="I16:I79" si="1">G16+H16</f>
        <v>1.0355447789288743</v>
      </c>
      <c r="J16" s="4"/>
      <c r="K16" s="366"/>
      <c r="L16" s="91"/>
      <c r="M16" s="265"/>
      <c r="N16" s="92"/>
      <c r="O16" s="327" t="s">
        <v>624</v>
      </c>
    </row>
    <row r="17" spans="1:16" x14ac:dyDescent="0.25">
      <c r="A17" s="7">
        <v>4</v>
      </c>
      <c r="B17" s="17" t="s">
        <v>335</v>
      </c>
      <c r="C17" s="13">
        <v>94.3</v>
      </c>
      <c r="D17" s="16" t="s">
        <v>328</v>
      </c>
      <c r="E17" s="30">
        <v>6.6</v>
      </c>
      <c r="F17" s="30">
        <v>7.9</v>
      </c>
      <c r="G17" s="21">
        <f t="shared" si="0"/>
        <v>1.3000000000000007</v>
      </c>
      <c r="H17" s="29">
        <f>G8/C243*C17</f>
        <v>0.34277581254618733</v>
      </c>
      <c r="I17" s="26">
        <f t="shared" si="1"/>
        <v>1.642775812546188</v>
      </c>
      <c r="J17" s="4"/>
      <c r="K17" s="366"/>
      <c r="L17" s="91"/>
      <c r="M17" s="471"/>
      <c r="N17" s="92"/>
      <c r="O17" s="93"/>
    </row>
    <row r="18" spans="1:16" ht="15" customHeight="1" x14ac:dyDescent="0.25">
      <c r="A18" s="7">
        <v>5</v>
      </c>
      <c r="B18" s="17" t="s">
        <v>336</v>
      </c>
      <c r="C18" s="11">
        <v>52.8</v>
      </c>
      <c r="D18" s="16" t="s">
        <v>328</v>
      </c>
      <c r="E18" s="30">
        <v>0</v>
      </c>
      <c r="F18" s="30">
        <v>0</v>
      </c>
      <c r="G18" s="21">
        <f t="shared" si="0"/>
        <v>0</v>
      </c>
      <c r="H18" s="29">
        <f>G8/C243*C18</f>
        <v>0.19192537542352803</v>
      </c>
      <c r="I18" s="26">
        <f t="shared" si="1"/>
        <v>0.19192537542352803</v>
      </c>
      <c r="J18" s="4"/>
      <c r="K18" s="366"/>
      <c r="L18" s="91"/>
      <c r="M18" s="264"/>
      <c r="N18" s="92"/>
      <c r="O18" s="731"/>
      <c r="P18" s="731"/>
    </row>
    <row r="19" spans="1:16" ht="13.5" customHeight="1" x14ac:dyDescent="0.25">
      <c r="A19" s="7">
        <v>6</v>
      </c>
      <c r="B19" s="17" t="s">
        <v>337</v>
      </c>
      <c r="C19" s="11">
        <v>64.8</v>
      </c>
      <c r="D19" s="16" t="s">
        <v>328</v>
      </c>
      <c r="E19" s="30">
        <v>5</v>
      </c>
      <c r="F19" s="30">
        <v>5.4</v>
      </c>
      <c r="G19" s="21">
        <f t="shared" si="0"/>
        <v>0.40000000000000036</v>
      </c>
      <c r="H19" s="29">
        <f>G8/C243*C19</f>
        <v>0.23554477892887529</v>
      </c>
      <c r="I19" s="26">
        <f t="shared" si="1"/>
        <v>0.63554477892887562</v>
      </c>
      <c r="J19" s="4"/>
      <c r="K19" s="366"/>
      <c r="L19" s="91"/>
      <c r="M19" s="471"/>
      <c r="N19" s="92"/>
      <c r="O19" s="92"/>
    </row>
    <row r="20" spans="1:16" x14ac:dyDescent="0.25">
      <c r="A20" s="7">
        <v>7</v>
      </c>
      <c r="B20" s="17" t="s">
        <v>338</v>
      </c>
      <c r="C20" s="11">
        <v>94.1</v>
      </c>
      <c r="D20" s="16" t="s">
        <v>328</v>
      </c>
      <c r="E20" s="30">
        <v>8.1</v>
      </c>
      <c r="F20" s="30">
        <v>9</v>
      </c>
      <c r="G20" s="21">
        <f t="shared" si="0"/>
        <v>0.90000000000000036</v>
      </c>
      <c r="H20" s="29">
        <f>G8/C243*C20</f>
        <v>0.34204882248776491</v>
      </c>
      <c r="I20" s="26">
        <f t="shared" si="1"/>
        <v>1.2420488224877653</v>
      </c>
      <c r="J20" s="4"/>
      <c r="K20" s="366"/>
      <c r="L20" s="91"/>
      <c r="M20" s="471"/>
      <c r="N20" s="92"/>
      <c r="O20" s="92"/>
    </row>
    <row r="21" spans="1:16" x14ac:dyDescent="0.25">
      <c r="A21" s="7">
        <v>8</v>
      </c>
      <c r="B21" s="17" t="s">
        <v>339</v>
      </c>
      <c r="C21" s="11">
        <v>52.9</v>
      </c>
      <c r="D21" s="16" t="s">
        <v>328</v>
      </c>
      <c r="E21" s="30">
        <v>7</v>
      </c>
      <c r="F21" s="30">
        <v>7.4</v>
      </c>
      <c r="G21" s="21">
        <f t="shared" si="0"/>
        <v>0.40000000000000036</v>
      </c>
      <c r="H21" s="29">
        <f>G8/C243*C21</f>
        <v>0.19228887045273926</v>
      </c>
      <c r="I21" s="26">
        <f t="shared" si="1"/>
        <v>0.59228887045273959</v>
      </c>
      <c r="J21" s="4"/>
      <c r="K21" s="366"/>
      <c r="L21" s="91"/>
      <c r="M21" s="471"/>
      <c r="N21" s="92"/>
      <c r="O21" s="92"/>
    </row>
    <row r="22" spans="1:16" x14ac:dyDescent="0.25">
      <c r="A22" s="7">
        <v>9</v>
      </c>
      <c r="B22" s="17" t="s">
        <v>340</v>
      </c>
      <c r="C22" s="11">
        <v>65.2</v>
      </c>
      <c r="D22" s="16" t="s">
        <v>328</v>
      </c>
      <c r="E22" s="30">
        <v>7.2</v>
      </c>
      <c r="F22" s="30">
        <v>7.8</v>
      </c>
      <c r="G22" s="21">
        <f t="shared" si="0"/>
        <v>0.59999999999999964</v>
      </c>
      <c r="H22" s="29">
        <f>G8/C243*C22</f>
        <v>0.23699875904572024</v>
      </c>
      <c r="I22" s="26">
        <f t="shared" si="1"/>
        <v>0.83699875904571985</v>
      </c>
      <c r="J22" s="4"/>
      <c r="K22" s="366"/>
      <c r="L22" s="91"/>
      <c r="M22" s="471"/>
      <c r="N22" s="92"/>
      <c r="O22" s="92"/>
    </row>
    <row r="23" spans="1:16" x14ac:dyDescent="0.25">
      <c r="A23" s="7">
        <v>10</v>
      </c>
      <c r="B23" s="17" t="s">
        <v>341</v>
      </c>
      <c r="C23" s="11">
        <v>94</v>
      </c>
      <c r="D23" s="16" t="s">
        <v>328</v>
      </c>
      <c r="E23" s="30">
        <v>9.8000000000000007</v>
      </c>
      <c r="F23" s="30">
        <v>10.6</v>
      </c>
      <c r="G23" s="21">
        <f t="shared" si="0"/>
        <v>0.79999999999999893</v>
      </c>
      <c r="H23" s="29">
        <f>G8/C243*C23</f>
        <v>0.34168532745855368</v>
      </c>
      <c r="I23" s="26">
        <f t="shared" si="1"/>
        <v>1.1416853274585526</v>
      </c>
      <c r="J23" s="4"/>
      <c r="K23" s="366"/>
      <c r="L23" s="91"/>
      <c r="M23" s="471"/>
      <c r="N23" s="92"/>
      <c r="O23" s="92"/>
    </row>
    <row r="24" spans="1:16" x14ac:dyDescent="0.25">
      <c r="A24" s="7">
        <v>11</v>
      </c>
      <c r="B24" s="17" t="s">
        <v>342</v>
      </c>
      <c r="C24" s="11">
        <v>52.8</v>
      </c>
      <c r="D24" s="16" t="s">
        <v>328</v>
      </c>
      <c r="E24" s="30">
        <v>2</v>
      </c>
      <c r="F24" s="30">
        <v>2</v>
      </c>
      <c r="G24" s="21">
        <f t="shared" si="0"/>
        <v>0</v>
      </c>
      <c r="H24" s="29">
        <f>G8/C243*C24</f>
        <v>0.19192537542352803</v>
      </c>
      <c r="I24" s="26">
        <f t="shared" si="1"/>
        <v>0.19192537542352803</v>
      </c>
      <c r="J24" s="4"/>
      <c r="K24" s="366"/>
      <c r="L24" s="91"/>
      <c r="M24" s="471"/>
      <c r="N24" s="92"/>
      <c r="O24" s="92"/>
    </row>
    <row r="25" spans="1:16" x14ac:dyDescent="0.25">
      <c r="A25" s="7">
        <v>12</v>
      </c>
      <c r="B25" s="17" t="s">
        <v>343</v>
      </c>
      <c r="C25" s="11">
        <v>65.3</v>
      </c>
      <c r="D25" s="16" t="s">
        <v>328</v>
      </c>
      <c r="E25" s="30">
        <v>3.5</v>
      </c>
      <c r="F25" s="30">
        <v>4</v>
      </c>
      <c r="G25" s="21">
        <f t="shared" si="0"/>
        <v>0.5</v>
      </c>
      <c r="H25" s="29">
        <f>G8/C243*C25</f>
        <v>0.23736225407493144</v>
      </c>
      <c r="I25" s="26">
        <f t="shared" si="1"/>
        <v>0.73736225407493139</v>
      </c>
      <c r="J25" s="4"/>
      <c r="K25" s="366"/>
      <c r="L25" s="91"/>
      <c r="M25" s="471"/>
      <c r="N25" s="92"/>
      <c r="O25" s="92"/>
    </row>
    <row r="26" spans="1:16" x14ac:dyDescent="0.25">
      <c r="A26" s="7">
        <v>13</v>
      </c>
      <c r="B26" s="17" t="s">
        <v>344</v>
      </c>
      <c r="C26" s="11">
        <v>94.2</v>
      </c>
      <c r="D26" s="16" t="s">
        <v>328</v>
      </c>
      <c r="E26" s="30">
        <v>11</v>
      </c>
      <c r="F26" s="30">
        <v>12.2</v>
      </c>
      <c r="G26" s="21">
        <f t="shared" si="0"/>
        <v>1.1999999999999993</v>
      </c>
      <c r="H26" s="29">
        <f>G8/C243*C26</f>
        <v>0.34241231751697615</v>
      </c>
      <c r="I26" s="26">
        <f t="shared" si="1"/>
        <v>1.5424123175169755</v>
      </c>
      <c r="J26" s="4"/>
      <c r="K26" s="366"/>
      <c r="L26" s="91"/>
      <c r="M26" s="471"/>
    </row>
    <row r="27" spans="1:16" x14ac:dyDescent="0.25">
      <c r="A27" s="7">
        <v>14</v>
      </c>
      <c r="B27" s="17" t="s">
        <v>345</v>
      </c>
      <c r="C27" s="11">
        <v>52.9</v>
      </c>
      <c r="D27" s="16" t="s">
        <v>328</v>
      </c>
      <c r="E27" s="30">
        <v>4.2</v>
      </c>
      <c r="F27" s="30">
        <v>4.2</v>
      </c>
      <c r="G27" s="21">
        <f t="shared" si="0"/>
        <v>0</v>
      </c>
      <c r="H27" s="29">
        <f>G8/C243*C27</f>
        <v>0.19228887045273926</v>
      </c>
      <c r="I27" s="26">
        <f t="shared" si="1"/>
        <v>0.19228887045273926</v>
      </c>
      <c r="J27" s="4"/>
      <c r="K27" s="366"/>
      <c r="L27" s="91"/>
      <c r="M27" s="471"/>
    </row>
    <row r="28" spans="1:16" x14ac:dyDescent="0.25">
      <c r="A28" s="7">
        <v>15</v>
      </c>
      <c r="B28" s="17" t="s">
        <v>346</v>
      </c>
      <c r="C28" s="11">
        <v>64.900000000000006</v>
      </c>
      <c r="D28" s="16" t="s">
        <v>328</v>
      </c>
      <c r="E28" s="30">
        <v>9.1999999999999993</v>
      </c>
      <c r="F28" s="30">
        <v>10.1</v>
      </c>
      <c r="G28" s="21">
        <f t="shared" si="0"/>
        <v>0.90000000000000036</v>
      </c>
      <c r="H28" s="29">
        <f>G8/C243*C28</f>
        <v>0.23590827395808656</v>
      </c>
      <c r="I28" s="26">
        <f t="shared" si="1"/>
        <v>1.135908273958087</v>
      </c>
      <c r="J28" s="4"/>
      <c r="K28" s="366"/>
      <c r="L28" s="91"/>
      <c r="M28" s="471"/>
    </row>
    <row r="29" spans="1:16" x14ac:dyDescent="0.25">
      <c r="A29" s="7">
        <v>16</v>
      </c>
      <c r="B29" s="17" t="s">
        <v>347</v>
      </c>
      <c r="C29" s="11">
        <v>93.9</v>
      </c>
      <c r="D29" s="16" t="s">
        <v>328</v>
      </c>
      <c r="E29" s="30">
        <v>5.3</v>
      </c>
      <c r="F29" s="30">
        <v>6</v>
      </c>
      <c r="G29" s="21">
        <f t="shared" si="0"/>
        <v>0.70000000000000018</v>
      </c>
      <c r="H29" s="29">
        <f>G8/C243*C29</f>
        <v>0.3413218324293425</v>
      </c>
      <c r="I29" s="26">
        <f t="shared" si="1"/>
        <v>1.0413218324293427</v>
      </c>
      <c r="J29" s="4"/>
      <c r="K29" s="366"/>
      <c r="L29" s="91"/>
      <c r="M29" s="471"/>
    </row>
    <row r="30" spans="1:16" x14ac:dyDescent="0.25">
      <c r="A30" s="7">
        <v>17</v>
      </c>
      <c r="B30" s="17" t="s">
        <v>348</v>
      </c>
      <c r="C30" s="11">
        <v>53</v>
      </c>
      <c r="D30" s="16" t="s">
        <v>328</v>
      </c>
      <c r="E30" s="30">
        <v>3.9</v>
      </c>
      <c r="F30" s="30">
        <v>4.3</v>
      </c>
      <c r="G30" s="21">
        <f t="shared" si="0"/>
        <v>0.39999999999999991</v>
      </c>
      <c r="H30" s="29">
        <f>G8/C243*C30</f>
        <v>0.19265236548195047</v>
      </c>
      <c r="I30" s="26">
        <f t="shared" si="1"/>
        <v>0.59265236548195044</v>
      </c>
      <c r="J30" s="4"/>
      <c r="K30" s="366"/>
      <c r="L30" s="91"/>
      <c r="M30" s="471"/>
    </row>
    <row r="31" spans="1:16" x14ac:dyDescent="0.25">
      <c r="A31" s="7">
        <v>18</v>
      </c>
      <c r="B31" s="17" t="s">
        <v>595</v>
      </c>
      <c r="C31" s="11">
        <v>64.8</v>
      </c>
      <c r="D31" s="16" t="s">
        <v>328</v>
      </c>
      <c r="E31" s="30">
        <v>6.7</v>
      </c>
      <c r="F31" s="30">
        <v>7.6</v>
      </c>
      <c r="G31" s="21">
        <f t="shared" si="0"/>
        <v>0.89999999999999947</v>
      </c>
      <c r="H31" s="29">
        <f>G8/C243*C31</f>
        <v>0.23554477892887529</v>
      </c>
      <c r="I31" s="26">
        <f t="shared" si="1"/>
        <v>1.1355447789288748</v>
      </c>
      <c r="J31" s="4"/>
      <c r="K31" s="366"/>
      <c r="L31" s="91"/>
      <c r="M31" s="471"/>
    </row>
    <row r="32" spans="1:16" x14ac:dyDescent="0.25">
      <c r="A32" s="7">
        <v>19</v>
      </c>
      <c r="B32" s="17" t="s">
        <v>349</v>
      </c>
      <c r="C32" s="11">
        <v>93.9</v>
      </c>
      <c r="D32" s="16" t="s">
        <v>328</v>
      </c>
      <c r="E32" s="30">
        <v>5.8</v>
      </c>
      <c r="F32" s="30">
        <v>6.2</v>
      </c>
      <c r="G32" s="21">
        <f t="shared" si="0"/>
        <v>0.40000000000000036</v>
      </c>
      <c r="H32" s="29">
        <f>G8/C243*C32</f>
        <v>0.3413218324293425</v>
      </c>
      <c r="I32" s="26">
        <f t="shared" si="1"/>
        <v>0.74132183242934291</v>
      </c>
      <c r="J32" s="4"/>
      <c r="K32" s="366"/>
      <c r="L32" s="91"/>
      <c r="M32" s="471"/>
    </row>
    <row r="33" spans="1:13" x14ac:dyDescent="0.25">
      <c r="A33" s="7">
        <v>20</v>
      </c>
      <c r="B33" s="17" t="s">
        <v>350</v>
      </c>
      <c r="C33" s="11">
        <v>52.8</v>
      </c>
      <c r="D33" s="16" t="s">
        <v>328</v>
      </c>
      <c r="E33" s="30">
        <v>4</v>
      </c>
      <c r="F33" s="30">
        <v>4.3</v>
      </c>
      <c r="G33" s="21">
        <f t="shared" si="0"/>
        <v>0.29999999999999982</v>
      </c>
      <c r="H33" s="29">
        <f>G8/C243*C33</f>
        <v>0.19192537542352803</v>
      </c>
      <c r="I33" s="26">
        <f t="shared" si="1"/>
        <v>0.49192537542352788</v>
      </c>
      <c r="J33" s="4"/>
      <c r="K33" s="366"/>
      <c r="L33" s="91"/>
      <c r="M33" s="471"/>
    </row>
    <row r="34" spans="1:13" x14ac:dyDescent="0.25">
      <c r="A34" s="7">
        <v>21</v>
      </c>
      <c r="B34" s="17" t="s">
        <v>351</v>
      </c>
      <c r="C34" s="11">
        <v>65</v>
      </c>
      <c r="D34" s="16" t="s">
        <v>328</v>
      </c>
      <c r="E34" s="30">
        <v>7.8</v>
      </c>
      <c r="F34" s="30">
        <v>7.8</v>
      </c>
      <c r="G34" s="21">
        <f t="shared" si="0"/>
        <v>0</v>
      </c>
      <c r="H34" s="29">
        <f>G8/C243*C34</f>
        <v>0.23627176898729776</v>
      </c>
      <c r="I34" s="26">
        <f t="shared" si="1"/>
        <v>0.23627176898729776</v>
      </c>
      <c r="J34" s="4"/>
      <c r="K34" s="366"/>
      <c r="L34" s="91"/>
      <c r="M34" s="471"/>
    </row>
    <row r="35" spans="1:13" x14ac:dyDescent="0.25">
      <c r="A35" s="7">
        <v>22</v>
      </c>
      <c r="B35" s="17" t="s">
        <v>352</v>
      </c>
      <c r="C35" s="11">
        <v>94.3</v>
      </c>
      <c r="D35" s="16" t="s">
        <v>328</v>
      </c>
      <c r="E35" s="30">
        <v>12.8</v>
      </c>
      <c r="F35" s="30">
        <v>14.1</v>
      </c>
      <c r="G35" s="21">
        <f t="shared" si="0"/>
        <v>1.2999999999999989</v>
      </c>
      <c r="H35" s="29">
        <f>G8/C243*C35</f>
        <v>0.34277581254618733</v>
      </c>
      <c r="I35" s="26">
        <f t="shared" si="1"/>
        <v>1.6427758125461862</v>
      </c>
      <c r="J35" s="4"/>
      <c r="K35" s="366"/>
      <c r="L35" s="91"/>
      <c r="M35" s="471"/>
    </row>
    <row r="36" spans="1:13" x14ac:dyDescent="0.25">
      <c r="A36" s="7">
        <v>23</v>
      </c>
      <c r="B36" s="17" t="s">
        <v>353</v>
      </c>
      <c r="C36" s="11">
        <v>52.9</v>
      </c>
      <c r="D36" s="16" t="s">
        <v>328</v>
      </c>
      <c r="E36" s="30">
        <v>3.8</v>
      </c>
      <c r="F36" s="30">
        <v>3.8</v>
      </c>
      <c r="G36" s="21">
        <f t="shared" si="0"/>
        <v>0</v>
      </c>
      <c r="H36" s="29">
        <f>G8/C243*C36</f>
        <v>0.19228887045273926</v>
      </c>
      <c r="I36" s="26">
        <f t="shared" si="1"/>
        <v>0.19228887045273926</v>
      </c>
      <c r="K36" s="366"/>
      <c r="L36" s="91"/>
      <c r="M36" s="471"/>
    </row>
    <row r="37" spans="1:13" x14ac:dyDescent="0.25">
      <c r="A37" s="7">
        <v>24</v>
      </c>
      <c r="B37" s="17" t="s">
        <v>354</v>
      </c>
      <c r="C37" s="11">
        <v>65.3</v>
      </c>
      <c r="D37" s="16" t="s">
        <v>328</v>
      </c>
      <c r="E37" s="30">
        <v>2.4</v>
      </c>
      <c r="F37" s="30">
        <v>2.6</v>
      </c>
      <c r="G37" s="21">
        <f t="shared" si="0"/>
        <v>0.20000000000000018</v>
      </c>
      <c r="H37" s="29">
        <f>G8/C243*C37</f>
        <v>0.23736225407493144</v>
      </c>
      <c r="I37" s="26">
        <f t="shared" si="1"/>
        <v>0.43736225407493162</v>
      </c>
      <c r="J37" s="4"/>
      <c r="K37" s="366"/>
      <c r="L37" s="91"/>
      <c r="M37" s="471"/>
    </row>
    <row r="38" spans="1:13" x14ac:dyDescent="0.25">
      <c r="A38" s="7">
        <v>25</v>
      </c>
      <c r="B38" s="17" t="s">
        <v>355</v>
      </c>
      <c r="C38" s="11">
        <v>94.1</v>
      </c>
      <c r="D38" s="16" t="s">
        <v>328</v>
      </c>
      <c r="E38" s="30">
        <v>6.8</v>
      </c>
      <c r="F38" s="30">
        <v>6.8</v>
      </c>
      <c r="G38" s="21">
        <f t="shared" si="0"/>
        <v>0</v>
      </c>
      <c r="H38" s="29">
        <f>G8/C243*C38</f>
        <v>0.34204882248776491</v>
      </c>
      <c r="I38" s="26">
        <f t="shared" si="1"/>
        <v>0.34204882248776491</v>
      </c>
      <c r="J38" s="4"/>
      <c r="K38" s="366"/>
      <c r="L38" s="91"/>
      <c r="M38" s="471"/>
    </row>
    <row r="39" spans="1:13" x14ac:dyDescent="0.25">
      <c r="A39" s="7">
        <v>26</v>
      </c>
      <c r="B39" s="17" t="s">
        <v>356</v>
      </c>
      <c r="C39" s="11">
        <v>53</v>
      </c>
      <c r="D39" s="16" t="s">
        <v>328</v>
      </c>
      <c r="E39" s="30">
        <v>1.6</v>
      </c>
      <c r="F39" s="30">
        <v>2.2999999999999998</v>
      </c>
      <c r="G39" s="21">
        <f t="shared" si="0"/>
        <v>0.69999999999999973</v>
      </c>
      <c r="H39" s="29">
        <f>G8/C243*C39</f>
        <v>0.19265236548195047</v>
      </c>
      <c r="I39" s="26">
        <f t="shared" si="1"/>
        <v>0.89265236548195026</v>
      </c>
      <c r="J39" s="4"/>
      <c r="K39" s="366"/>
      <c r="L39" s="91"/>
      <c r="M39" s="471"/>
    </row>
    <row r="40" spans="1:13" x14ac:dyDescent="0.25">
      <c r="A40" s="7">
        <v>27</v>
      </c>
      <c r="B40" s="17" t="s">
        <v>357</v>
      </c>
      <c r="C40" s="11">
        <v>65.3</v>
      </c>
      <c r="D40" s="16" t="s">
        <v>328</v>
      </c>
      <c r="E40" s="30">
        <v>5.2</v>
      </c>
      <c r="F40" s="30">
        <v>5.7</v>
      </c>
      <c r="G40" s="21">
        <f t="shared" si="0"/>
        <v>0.5</v>
      </c>
      <c r="H40" s="29">
        <f>G8/C243*C40</f>
        <v>0.23736225407493144</v>
      </c>
      <c r="I40" s="26">
        <f t="shared" si="1"/>
        <v>0.73736225407493139</v>
      </c>
      <c r="J40" s="4"/>
      <c r="K40" s="366"/>
      <c r="L40" s="91"/>
      <c r="M40" s="471"/>
    </row>
    <row r="41" spans="1:13" x14ac:dyDescent="0.25">
      <c r="A41" s="7">
        <v>28</v>
      </c>
      <c r="B41" s="17" t="s">
        <v>358</v>
      </c>
      <c r="C41" s="11">
        <v>93.5</v>
      </c>
      <c r="D41" s="16" t="s">
        <v>328</v>
      </c>
      <c r="E41" s="30">
        <v>3.5</v>
      </c>
      <c r="F41" s="30">
        <v>6.2</v>
      </c>
      <c r="G41" s="21">
        <f t="shared" si="0"/>
        <v>2.7</v>
      </c>
      <c r="H41" s="29">
        <f>G8/C243*C41</f>
        <v>0.33986785231249755</v>
      </c>
      <c r="I41" s="26">
        <f t="shared" si="1"/>
        <v>3.0398678523124976</v>
      </c>
      <c r="J41" s="4"/>
      <c r="K41" s="366"/>
      <c r="L41" s="91"/>
      <c r="M41" s="471"/>
    </row>
    <row r="42" spans="1:13" x14ac:dyDescent="0.25">
      <c r="A42" s="7">
        <v>29</v>
      </c>
      <c r="B42" s="17" t="s">
        <v>359</v>
      </c>
      <c r="C42" s="11">
        <v>52.8</v>
      </c>
      <c r="D42" s="16" t="s">
        <v>328</v>
      </c>
      <c r="E42" s="30">
        <v>5.9</v>
      </c>
      <c r="F42" s="30">
        <v>7.5</v>
      </c>
      <c r="G42" s="21">
        <f t="shared" si="0"/>
        <v>1.5999999999999996</v>
      </c>
      <c r="H42" s="29">
        <f>G8/C243*C42</f>
        <v>0.19192537542352803</v>
      </c>
      <c r="I42" s="26">
        <f t="shared" si="1"/>
        <v>1.7919253754235276</v>
      </c>
      <c r="J42" s="4"/>
      <c r="K42" s="366"/>
      <c r="L42" s="91"/>
      <c r="M42" s="471"/>
    </row>
    <row r="43" spans="1:13" x14ac:dyDescent="0.25">
      <c r="A43" s="7">
        <v>30</v>
      </c>
      <c r="B43" s="17" t="s">
        <v>360</v>
      </c>
      <c r="C43" s="11">
        <v>65.400000000000006</v>
      </c>
      <c r="D43" s="16" t="s">
        <v>328</v>
      </c>
      <c r="E43" s="30">
        <v>5.2</v>
      </c>
      <c r="F43" s="30">
        <v>5.2</v>
      </c>
      <c r="G43" s="21">
        <f t="shared" si="0"/>
        <v>0</v>
      </c>
      <c r="H43" s="29">
        <f>G8/C243*C43</f>
        <v>0.23772574910414268</v>
      </c>
      <c r="I43" s="26">
        <f t="shared" si="1"/>
        <v>0.23772574910414268</v>
      </c>
      <c r="J43" s="4"/>
      <c r="K43" s="366"/>
      <c r="L43" s="91"/>
      <c r="M43" s="471"/>
    </row>
    <row r="44" spans="1:13" x14ac:dyDescent="0.25">
      <c r="A44" s="7">
        <v>31</v>
      </c>
      <c r="B44" s="17" t="s">
        <v>361</v>
      </c>
      <c r="C44" s="11">
        <v>93.9</v>
      </c>
      <c r="D44" s="16" t="s">
        <v>328</v>
      </c>
      <c r="E44" s="30">
        <v>7.2</v>
      </c>
      <c r="F44" s="30">
        <v>7.2</v>
      </c>
      <c r="G44" s="21">
        <f t="shared" si="0"/>
        <v>0</v>
      </c>
      <c r="H44" s="29">
        <f>G8/C243*C44</f>
        <v>0.3413218324293425</v>
      </c>
      <c r="I44" s="26">
        <f t="shared" si="1"/>
        <v>0.3413218324293425</v>
      </c>
      <c r="J44" s="4"/>
      <c r="K44" s="366"/>
      <c r="L44" s="91"/>
      <c r="M44" s="471"/>
    </row>
    <row r="45" spans="1:13" x14ac:dyDescent="0.25">
      <c r="A45" s="7">
        <v>32</v>
      </c>
      <c r="B45" s="17" t="s">
        <v>363</v>
      </c>
      <c r="C45" s="11">
        <v>53</v>
      </c>
      <c r="D45" s="16" t="s">
        <v>328</v>
      </c>
      <c r="E45" s="30">
        <v>5.3</v>
      </c>
      <c r="F45" s="30">
        <v>6</v>
      </c>
      <c r="G45" s="21">
        <f t="shared" si="0"/>
        <v>0.70000000000000018</v>
      </c>
      <c r="H45" s="29">
        <f>G8/C243*C45</f>
        <v>0.19265236548195047</v>
      </c>
      <c r="I45" s="26">
        <f t="shared" si="1"/>
        <v>0.8926523654819507</v>
      </c>
      <c r="J45" s="4"/>
      <c r="K45" s="366"/>
      <c r="L45" s="91"/>
      <c r="M45" s="471"/>
    </row>
    <row r="46" spans="1:13" x14ac:dyDescent="0.25">
      <c r="A46" s="7">
        <v>33</v>
      </c>
      <c r="B46" s="17" t="s">
        <v>364</v>
      </c>
      <c r="C46" s="11">
        <v>65.3</v>
      </c>
      <c r="D46" s="16" t="s">
        <v>328</v>
      </c>
      <c r="E46" s="30">
        <v>3.2</v>
      </c>
      <c r="F46" s="30">
        <v>4.4000000000000004</v>
      </c>
      <c r="G46" s="21">
        <f t="shared" si="0"/>
        <v>1.2000000000000002</v>
      </c>
      <c r="H46" s="29">
        <f>G8/C243*C46</f>
        <v>0.23736225407493144</v>
      </c>
      <c r="I46" s="26">
        <f t="shared" si="1"/>
        <v>1.4373622540749316</v>
      </c>
      <c r="J46" s="4"/>
      <c r="K46" s="366"/>
      <c r="L46" s="91"/>
      <c r="M46" s="471"/>
    </row>
    <row r="47" spans="1:13" x14ac:dyDescent="0.25">
      <c r="A47" s="7">
        <v>34</v>
      </c>
      <c r="B47" s="17" t="s">
        <v>362</v>
      </c>
      <c r="C47" s="11">
        <v>94</v>
      </c>
      <c r="D47" s="16" t="s">
        <v>328</v>
      </c>
      <c r="E47" s="30">
        <v>9</v>
      </c>
      <c r="F47" s="30">
        <v>10.4</v>
      </c>
      <c r="G47" s="21">
        <f t="shared" si="0"/>
        <v>1.4000000000000004</v>
      </c>
      <c r="H47" s="29">
        <f>G8/C243*C47</f>
        <v>0.34168532745855368</v>
      </c>
      <c r="I47" s="26">
        <f t="shared" si="1"/>
        <v>1.741685327458554</v>
      </c>
      <c r="J47" s="4"/>
      <c r="K47" s="366"/>
      <c r="L47" s="91"/>
      <c r="M47" s="471"/>
    </row>
    <row r="48" spans="1:13" x14ac:dyDescent="0.25">
      <c r="A48" s="7">
        <v>35</v>
      </c>
      <c r="B48" s="17" t="s">
        <v>365</v>
      </c>
      <c r="C48" s="11">
        <v>52.8</v>
      </c>
      <c r="D48" s="16" t="s">
        <v>328</v>
      </c>
      <c r="E48" s="30">
        <v>5.2</v>
      </c>
      <c r="F48" s="30">
        <v>5.8</v>
      </c>
      <c r="G48" s="21">
        <f t="shared" si="0"/>
        <v>0.59999999999999964</v>
      </c>
      <c r="H48" s="29">
        <f>G8/C243*C48</f>
        <v>0.19192537542352803</v>
      </c>
      <c r="I48" s="26">
        <f t="shared" si="1"/>
        <v>0.7919253754235277</v>
      </c>
      <c r="K48" s="366"/>
      <c r="L48" s="91"/>
      <c r="M48" s="471"/>
    </row>
    <row r="49" spans="1:21" x14ac:dyDescent="0.25">
      <c r="A49" s="7">
        <v>36</v>
      </c>
      <c r="B49" s="17" t="s">
        <v>366</v>
      </c>
      <c r="C49" s="11">
        <v>64.900000000000006</v>
      </c>
      <c r="D49" s="16" t="s">
        <v>328</v>
      </c>
      <c r="E49" s="30">
        <v>2.2999999999999998</v>
      </c>
      <c r="F49" s="30">
        <v>3.1</v>
      </c>
      <c r="G49" s="21">
        <f t="shared" si="0"/>
        <v>0.80000000000000027</v>
      </c>
      <c r="H49" s="29">
        <f>G8/C243*C49</f>
        <v>0.23590827395808656</v>
      </c>
      <c r="I49" s="26">
        <f t="shared" si="1"/>
        <v>1.0359082739580869</v>
      </c>
      <c r="J49" s="4"/>
      <c r="K49" s="366"/>
      <c r="L49" s="91"/>
      <c r="M49" s="471"/>
    </row>
    <row r="50" spans="1:21" x14ac:dyDescent="0.25">
      <c r="A50" s="7">
        <v>37</v>
      </c>
      <c r="B50" s="17" t="s">
        <v>367</v>
      </c>
      <c r="C50" s="11">
        <v>94.1</v>
      </c>
      <c r="D50" s="16" t="s">
        <v>328</v>
      </c>
      <c r="E50" s="30">
        <v>4.0999999999999996</v>
      </c>
      <c r="F50" s="30">
        <v>4.0999999999999996</v>
      </c>
      <c r="G50" s="21">
        <f t="shared" si="0"/>
        <v>0</v>
      </c>
      <c r="H50" s="29">
        <f>G8/C243*C50</f>
        <v>0.34204882248776491</v>
      </c>
      <c r="I50" s="26">
        <f t="shared" si="1"/>
        <v>0.34204882248776491</v>
      </c>
      <c r="J50" s="4"/>
      <c r="K50" s="366"/>
      <c r="L50" s="91"/>
      <c r="M50" s="471"/>
    </row>
    <row r="51" spans="1:21" x14ac:dyDescent="0.25">
      <c r="A51" s="7">
        <v>38</v>
      </c>
      <c r="B51" s="17" t="s">
        <v>368</v>
      </c>
      <c r="C51" s="11">
        <v>52.7</v>
      </c>
      <c r="D51" s="16" t="s">
        <v>328</v>
      </c>
      <c r="E51" s="30">
        <v>3.1</v>
      </c>
      <c r="F51" s="30">
        <v>3.8</v>
      </c>
      <c r="G51" s="21">
        <f t="shared" si="0"/>
        <v>0.69999999999999973</v>
      </c>
      <c r="H51" s="29">
        <f>G8/C243*C51</f>
        <v>0.19156188039431682</v>
      </c>
      <c r="I51" s="26">
        <f t="shared" si="1"/>
        <v>0.89156188039431661</v>
      </c>
      <c r="J51" s="4"/>
      <c r="K51" s="366"/>
      <c r="L51" s="91"/>
      <c r="M51" s="471"/>
    </row>
    <row r="52" spans="1:21" x14ac:dyDescent="0.25">
      <c r="A52" s="7">
        <v>39</v>
      </c>
      <c r="B52" s="17" t="s">
        <v>369</v>
      </c>
      <c r="C52" s="11">
        <v>65.2</v>
      </c>
      <c r="D52" s="16" t="s">
        <v>328</v>
      </c>
      <c r="E52" s="30">
        <v>4.8</v>
      </c>
      <c r="F52" s="30">
        <v>4.9000000000000004</v>
      </c>
      <c r="G52" s="21">
        <f t="shared" si="0"/>
        <v>0.10000000000000053</v>
      </c>
      <c r="H52" s="29">
        <f>G8/C243*C52</f>
        <v>0.23699875904572024</v>
      </c>
      <c r="I52" s="26">
        <f t="shared" si="1"/>
        <v>0.33699875904572074</v>
      </c>
      <c r="J52" s="4"/>
      <c r="K52" s="366"/>
      <c r="L52" s="91"/>
      <c r="M52" s="471"/>
    </row>
    <row r="53" spans="1:21" x14ac:dyDescent="0.25">
      <c r="A53" s="7">
        <v>40</v>
      </c>
      <c r="B53" s="17" t="s">
        <v>370</v>
      </c>
      <c r="C53" s="11">
        <v>94</v>
      </c>
      <c r="D53" s="16" t="s">
        <v>328</v>
      </c>
      <c r="E53" s="30">
        <v>9.6</v>
      </c>
      <c r="F53" s="30">
        <v>10.6</v>
      </c>
      <c r="G53" s="21">
        <f t="shared" si="0"/>
        <v>1</v>
      </c>
      <c r="H53" s="29">
        <f>G8/C243*C53</f>
        <v>0.34168532745855368</v>
      </c>
      <c r="I53" s="26">
        <f t="shared" si="1"/>
        <v>1.3416853274585536</v>
      </c>
      <c r="J53" s="4"/>
      <c r="K53" s="366"/>
      <c r="L53" s="91"/>
      <c r="M53" s="471"/>
    </row>
    <row r="54" spans="1:21" x14ac:dyDescent="0.25">
      <c r="A54" s="7">
        <v>41</v>
      </c>
      <c r="B54" s="17" t="s">
        <v>371</v>
      </c>
      <c r="C54" s="11">
        <v>52.8</v>
      </c>
      <c r="D54" s="16" t="s">
        <v>328</v>
      </c>
      <c r="E54" s="30">
        <v>1.8</v>
      </c>
      <c r="F54" s="30">
        <v>1.8</v>
      </c>
      <c r="G54" s="21">
        <f t="shared" si="0"/>
        <v>0</v>
      </c>
      <c r="H54" s="29">
        <f>G8/C243*C54</f>
        <v>0.19192537542352803</v>
      </c>
      <c r="I54" s="26">
        <f t="shared" si="1"/>
        <v>0.19192537542352803</v>
      </c>
      <c r="J54" s="4"/>
      <c r="K54" s="366"/>
      <c r="L54" s="91"/>
      <c r="M54" s="471"/>
    </row>
    <row r="55" spans="1:21" x14ac:dyDescent="0.25">
      <c r="A55" s="7">
        <v>42</v>
      </c>
      <c r="B55" s="17" t="s">
        <v>372</v>
      </c>
      <c r="C55" s="11">
        <v>65.3</v>
      </c>
      <c r="D55" s="16" t="s">
        <v>328</v>
      </c>
      <c r="E55" s="30">
        <v>7.7</v>
      </c>
      <c r="F55" s="30">
        <v>8.5</v>
      </c>
      <c r="G55" s="21">
        <f t="shared" si="0"/>
        <v>0.79999999999999982</v>
      </c>
      <c r="H55" s="29">
        <f>G8/C243*C55</f>
        <v>0.23736225407493144</v>
      </c>
      <c r="I55" s="26">
        <f t="shared" si="1"/>
        <v>1.0373622540749312</v>
      </c>
      <c r="J55" s="4"/>
      <c r="K55" s="366"/>
      <c r="L55" s="91"/>
      <c r="M55" s="471"/>
    </row>
    <row r="56" spans="1:21" x14ac:dyDescent="0.25">
      <c r="A56" s="7">
        <v>43</v>
      </c>
      <c r="B56" s="17" t="s">
        <v>455</v>
      </c>
      <c r="C56" s="11">
        <v>69.099999999999994</v>
      </c>
      <c r="D56" s="16" t="s">
        <v>328</v>
      </c>
      <c r="E56" s="30">
        <v>8.1</v>
      </c>
      <c r="F56" s="30">
        <v>9.1</v>
      </c>
      <c r="G56" s="21">
        <f t="shared" si="0"/>
        <v>1</v>
      </c>
      <c r="H56" s="29">
        <f>G8/C243*C56</f>
        <v>0.25117506518495808</v>
      </c>
      <c r="I56" s="26">
        <f t="shared" si="1"/>
        <v>1.251175065184958</v>
      </c>
      <c r="J56" s="4"/>
      <c r="K56" s="366"/>
      <c r="L56" s="91"/>
      <c r="M56" s="471"/>
    </row>
    <row r="57" spans="1:21" x14ac:dyDescent="0.25">
      <c r="A57" s="7">
        <v>44</v>
      </c>
      <c r="B57" s="17" t="s">
        <v>456</v>
      </c>
      <c r="C57" s="11">
        <v>42.6</v>
      </c>
      <c r="D57" s="16" t="s">
        <v>328</v>
      </c>
      <c r="E57" s="30">
        <v>5.8</v>
      </c>
      <c r="F57" s="30">
        <v>6.5</v>
      </c>
      <c r="G57" s="21">
        <f t="shared" si="0"/>
        <v>0.70000000000000018</v>
      </c>
      <c r="H57" s="29">
        <f>G8/C243*C57</f>
        <v>0.15484888244398284</v>
      </c>
      <c r="I57" s="26">
        <f t="shared" si="1"/>
        <v>0.85484888244398305</v>
      </c>
      <c r="J57" s="4"/>
      <c r="K57" s="366"/>
      <c r="L57" s="91"/>
      <c r="M57" s="471"/>
    </row>
    <row r="58" spans="1:21" x14ac:dyDescent="0.25">
      <c r="A58" s="7">
        <v>45</v>
      </c>
      <c r="B58" s="17" t="s">
        <v>457</v>
      </c>
      <c r="C58" s="11">
        <v>55.5</v>
      </c>
      <c r="D58" s="16" t="s">
        <v>328</v>
      </c>
      <c r="E58" s="30">
        <v>7.8</v>
      </c>
      <c r="F58" s="30">
        <v>8.5</v>
      </c>
      <c r="G58" s="21">
        <f t="shared" si="0"/>
        <v>0.70000000000000018</v>
      </c>
      <c r="H58" s="29">
        <f>G8/C243*C58</f>
        <v>0.20173974121223118</v>
      </c>
      <c r="I58" s="26">
        <f t="shared" si="1"/>
        <v>0.90173974121223133</v>
      </c>
      <c r="K58" s="366"/>
      <c r="L58" s="91"/>
      <c r="M58" s="703"/>
      <c r="N58" s="704"/>
      <c r="O58" s="704"/>
      <c r="P58" s="704"/>
      <c r="Q58" s="704"/>
      <c r="R58" s="704"/>
      <c r="S58" s="704"/>
      <c r="T58" s="704"/>
      <c r="U58" s="704"/>
    </row>
    <row r="59" spans="1:21" x14ac:dyDescent="0.25">
      <c r="A59" s="7">
        <v>46</v>
      </c>
      <c r="B59" s="17" t="s">
        <v>458</v>
      </c>
      <c r="C59" s="11">
        <v>58.9</v>
      </c>
      <c r="D59" s="16" t="s">
        <v>328</v>
      </c>
      <c r="E59" s="30">
        <v>8.5</v>
      </c>
      <c r="F59" s="30">
        <v>9.3000000000000007</v>
      </c>
      <c r="G59" s="21">
        <f t="shared" si="0"/>
        <v>0.80000000000000071</v>
      </c>
      <c r="H59" s="29">
        <f>G8/C243*C59</f>
        <v>0.2140985722054129</v>
      </c>
      <c r="I59" s="26">
        <f t="shared" si="1"/>
        <v>1.0140985722054137</v>
      </c>
      <c r="K59" s="366"/>
      <c r="L59" s="91"/>
      <c r="M59" s="471"/>
    </row>
    <row r="60" spans="1:21" x14ac:dyDescent="0.25">
      <c r="A60" s="7">
        <v>47</v>
      </c>
      <c r="B60" s="17" t="s">
        <v>459</v>
      </c>
      <c r="C60" s="11">
        <v>62.3</v>
      </c>
      <c r="D60" s="16" t="s">
        <v>328</v>
      </c>
      <c r="E60" s="30">
        <v>6</v>
      </c>
      <c r="F60" s="30">
        <v>7</v>
      </c>
      <c r="G60" s="21">
        <f t="shared" si="0"/>
        <v>1</v>
      </c>
      <c r="H60" s="29">
        <f>G8/C243*C60</f>
        <v>0.22645740319859461</v>
      </c>
      <c r="I60" s="26">
        <f t="shared" si="1"/>
        <v>1.2264574031985946</v>
      </c>
      <c r="K60" s="366"/>
      <c r="L60" s="91"/>
      <c r="M60" s="471"/>
    </row>
    <row r="61" spans="1:21" x14ac:dyDescent="0.25">
      <c r="A61" s="7">
        <v>48</v>
      </c>
      <c r="B61" s="17" t="s">
        <v>460</v>
      </c>
      <c r="C61" s="11">
        <v>68.7</v>
      </c>
      <c r="D61" s="16" t="s">
        <v>328</v>
      </c>
      <c r="E61" s="30">
        <v>5.8</v>
      </c>
      <c r="F61" s="30">
        <v>6.5</v>
      </c>
      <c r="G61" s="21">
        <f t="shared" si="0"/>
        <v>0.70000000000000018</v>
      </c>
      <c r="H61" s="29">
        <f>G8/C243*C61</f>
        <v>0.24972108506811319</v>
      </c>
      <c r="I61" s="26">
        <f t="shared" si="1"/>
        <v>0.94972108506811337</v>
      </c>
      <c r="K61" s="366"/>
      <c r="L61" s="91"/>
      <c r="M61" s="471"/>
    </row>
    <row r="62" spans="1:21" x14ac:dyDescent="0.25">
      <c r="A62" s="7">
        <v>49</v>
      </c>
      <c r="B62" s="17" t="s">
        <v>461</v>
      </c>
      <c r="C62" s="11">
        <v>42.7</v>
      </c>
      <c r="D62" s="16" t="s">
        <v>328</v>
      </c>
      <c r="E62" s="30">
        <v>1.6</v>
      </c>
      <c r="F62" s="30">
        <v>1.7</v>
      </c>
      <c r="G62" s="21">
        <f t="shared" si="0"/>
        <v>9.9999999999999867E-2</v>
      </c>
      <c r="H62" s="29">
        <f>G8/C243*C62</f>
        <v>0.15521237747319408</v>
      </c>
      <c r="I62" s="26">
        <f t="shared" si="1"/>
        <v>0.25521237747319392</v>
      </c>
      <c r="J62" s="4"/>
      <c r="K62" s="366"/>
      <c r="L62" s="91"/>
      <c r="M62" s="471"/>
    </row>
    <row r="63" spans="1:21" x14ac:dyDescent="0.25">
      <c r="A63" s="7">
        <v>50</v>
      </c>
      <c r="B63" s="17" t="s">
        <v>462</v>
      </c>
      <c r="C63" s="11">
        <v>55</v>
      </c>
      <c r="D63" s="16" t="s">
        <v>328</v>
      </c>
      <c r="E63" s="30">
        <v>4.8</v>
      </c>
      <c r="F63" s="30">
        <v>5.4</v>
      </c>
      <c r="G63" s="21">
        <f t="shared" si="0"/>
        <v>0.60000000000000053</v>
      </c>
      <c r="H63" s="29">
        <f>G8/C243*C63</f>
        <v>0.19992226606617503</v>
      </c>
      <c r="I63" s="26">
        <f t="shared" si="1"/>
        <v>0.79992226606617556</v>
      </c>
      <c r="J63" s="4"/>
      <c r="K63" s="366"/>
      <c r="L63" s="55"/>
      <c r="M63" s="471"/>
    </row>
    <row r="64" spans="1:21" x14ac:dyDescent="0.25">
      <c r="A64" s="7">
        <v>51</v>
      </c>
      <c r="B64" s="17" t="s">
        <v>463</v>
      </c>
      <c r="C64" s="11">
        <v>59</v>
      </c>
      <c r="D64" s="16" t="s">
        <v>328</v>
      </c>
      <c r="E64" s="30">
        <v>4</v>
      </c>
      <c r="F64" s="30">
        <v>4.5999999999999996</v>
      </c>
      <c r="G64" s="21">
        <f t="shared" si="0"/>
        <v>0.59999999999999964</v>
      </c>
      <c r="H64" s="29">
        <f>G8/C243*C64</f>
        <v>0.21446206723462413</v>
      </c>
      <c r="I64" s="26">
        <f t="shared" si="1"/>
        <v>0.81446206723462378</v>
      </c>
      <c r="J64" s="4"/>
      <c r="K64" s="366"/>
      <c r="L64" s="386"/>
      <c r="M64" s="471"/>
    </row>
    <row r="65" spans="1:13" x14ac:dyDescent="0.25">
      <c r="A65" s="7">
        <v>52</v>
      </c>
      <c r="B65" s="17" t="s">
        <v>464</v>
      </c>
      <c r="C65" s="11">
        <v>62</v>
      </c>
      <c r="D65" s="16" t="s">
        <v>328</v>
      </c>
      <c r="E65" s="30">
        <v>6.7</v>
      </c>
      <c r="F65" s="30">
        <v>7.6</v>
      </c>
      <c r="G65" s="21">
        <f t="shared" si="0"/>
        <v>0.89999999999999947</v>
      </c>
      <c r="H65" s="29">
        <f>G8/C243*C65</f>
        <v>0.22536691811096093</v>
      </c>
      <c r="I65" s="26">
        <f t="shared" si="1"/>
        <v>1.1253669181109605</v>
      </c>
      <c r="J65" s="4"/>
      <c r="K65" s="366"/>
      <c r="L65" s="55"/>
      <c r="M65" s="471"/>
    </row>
    <row r="66" spans="1:13" x14ac:dyDescent="0.25">
      <c r="A66" s="7">
        <v>53</v>
      </c>
      <c r="B66" s="17" t="s">
        <v>465</v>
      </c>
      <c r="C66" s="11">
        <v>68.900000000000006</v>
      </c>
      <c r="D66" s="16" t="s">
        <v>328</v>
      </c>
      <c r="E66" s="30">
        <v>2.4</v>
      </c>
      <c r="F66" s="30">
        <v>2.4</v>
      </c>
      <c r="G66" s="21">
        <f t="shared" si="0"/>
        <v>0</v>
      </c>
      <c r="H66" s="29">
        <f>G8/C243*C66</f>
        <v>0.25044807512653566</v>
      </c>
      <c r="I66" s="26">
        <f t="shared" si="1"/>
        <v>0.25044807512653566</v>
      </c>
      <c r="J66" s="4"/>
      <c r="K66" s="366"/>
      <c r="L66" s="55"/>
      <c r="M66" s="471"/>
    </row>
    <row r="67" spans="1:13" x14ac:dyDescent="0.25">
      <c r="A67" s="7">
        <v>54</v>
      </c>
      <c r="B67" s="17" t="s">
        <v>466</v>
      </c>
      <c r="C67" s="11">
        <v>42.8</v>
      </c>
      <c r="D67" s="16" t="s">
        <v>328</v>
      </c>
      <c r="E67" s="30">
        <v>4.0999999999999996</v>
      </c>
      <c r="F67" s="30">
        <v>4.9000000000000004</v>
      </c>
      <c r="G67" s="21">
        <f t="shared" si="0"/>
        <v>0.80000000000000071</v>
      </c>
      <c r="H67" s="29">
        <f>G8/C243*C67</f>
        <v>0.15557587250240529</v>
      </c>
      <c r="I67" s="26">
        <f t="shared" si="1"/>
        <v>0.95557587250240594</v>
      </c>
      <c r="J67" s="4"/>
      <c r="K67" s="366"/>
      <c r="L67" s="55"/>
      <c r="M67" s="471"/>
    </row>
    <row r="68" spans="1:13" x14ac:dyDescent="0.25">
      <c r="A68" s="7">
        <v>55</v>
      </c>
      <c r="B68" s="17" t="s">
        <v>467</v>
      </c>
      <c r="C68" s="11">
        <v>55.2</v>
      </c>
      <c r="D68" s="16" t="s">
        <v>328</v>
      </c>
      <c r="E68" s="30">
        <v>3.2</v>
      </c>
      <c r="F68" s="30">
        <v>3.3</v>
      </c>
      <c r="G68" s="21">
        <f t="shared" si="0"/>
        <v>9.9999999999999645E-2</v>
      </c>
      <c r="H68" s="29">
        <f>G8/C243*C68</f>
        <v>0.2006492561245975</v>
      </c>
      <c r="I68" s="26">
        <f t="shared" si="1"/>
        <v>0.30064925612459714</v>
      </c>
      <c r="J68" s="4"/>
      <c r="K68" s="366"/>
      <c r="L68" s="55"/>
      <c r="M68" s="471"/>
    </row>
    <row r="69" spans="1:13" x14ac:dyDescent="0.25">
      <c r="A69" s="7">
        <v>56</v>
      </c>
      <c r="B69" s="17" t="s">
        <v>468</v>
      </c>
      <c r="C69" s="11">
        <v>59.3</v>
      </c>
      <c r="D69" s="16" t="s">
        <v>328</v>
      </c>
      <c r="E69" s="30">
        <v>5.8</v>
      </c>
      <c r="F69" s="30">
        <v>6.3</v>
      </c>
      <c r="G69" s="21">
        <f t="shared" si="0"/>
        <v>0.5</v>
      </c>
      <c r="H69" s="29">
        <f>G8/C243*C69</f>
        <v>0.21555255232225778</v>
      </c>
      <c r="I69" s="26">
        <f t="shared" si="1"/>
        <v>0.71555255232225778</v>
      </c>
      <c r="J69" s="4"/>
      <c r="K69" s="366"/>
      <c r="L69" s="55"/>
      <c r="M69" s="471"/>
    </row>
    <row r="70" spans="1:13" x14ac:dyDescent="0.25">
      <c r="A70" s="7">
        <v>57</v>
      </c>
      <c r="B70" s="17" t="s">
        <v>469</v>
      </c>
      <c r="C70" s="11">
        <v>62.2</v>
      </c>
      <c r="D70" s="16" t="s">
        <v>328</v>
      </c>
      <c r="E70" s="30">
        <v>9.4</v>
      </c>
      <c r="F70" s="30">
        <v>10.3</v>
      </c>
      <c r="G70" s="21">
        <f t="shared" si="0"/>
        <v>0.90000000000000036</v>
      </c>
      <c r="H70" s="29">
        <f>G8/C243*C70</f>
        <v>0.22609390816938341</v>
      </c>
      <c r="I70" s="26">
        <f t="shared" si="1"/>
        <v>1.1260939081693837</v>
      </c>
      <c r="J70" s="4"/>
      <c r="K70" s="366"/>
      <c r="L70" s="55"/>
      <c r="M70" s="471"/>
    </row>
    <row r="71" spans="1:13" x14ac:dyDescent="0.25">
      <c r="A71" s="7">
        <v>58</v>
      </c>
      <c r="B71" s="17" t="s">
        <v>470</v>
      </c>
      <c r="C71" s="11">
        <v>69.099999999999994</v>
      </c>
      <c r="D71" s="16" t="s">
        <v>328</v>
      </c>
      <c r="E71" s="30">
        <v>2.4</v>
      </c>
      <c r="F71" s="30">
        <v>2.4</v>
      </c>
      <c r="G71" s="21">
        <f t="shared" si="0"/>
        <v>0</v>
      </c>
      <c r="H71" s="29">
        <f>G8/C243*C71</f>
        <v>0.25117506518495808</v>
      </c>
      <c r="I71" s="26">
        <f t="shared" si="1"/>
        <v>0.25117506518495808</v>
      </c>
      <c r="J71" s="4"/>
      <c r="K71" s="366"/>
      <c r="L71" s="55"/>
      <c r="M71" s="471"/>
    </row>
    <row r="72" spans="1:13" x14ac:dyDescent="0.25">
      <c r="A72" s="7">
        <v>59</v>
      </c>
      <c r="B72" s="17" t="s">
        <v>471</v>
      </c>
      <c r="C72" s="11">
        <v>42.5</v>
      </c>
      <c r="D72" s="16" t="s">
        <v>328</v>
      </c>
      <c r="E72" s="30">
        <v>6</v>
      </c>
      <c r="F72" s="30">
        <v>6.7</v>
      </c>
      <c r="G72" s="21">
        <f t="shared" si="0"/>
        <v>0.70000000000000018</v>
      </c>
      <c r="H72" s="29">
        <f>G8/C243*C72</f>
        <v>0.15448538741477161</v>
      </c>
      <c r="I72" s="26">
        <f t="shared" si="1"/>
        <v>0.85448538741477176</v>
      </c>
      <c r="J72" s="4"/>
      <c r="K72" s="366"/>
      <c r="L72" s="55"/>
      <c r="M72" s="471"/>
    </row>
    <row r="73" spans="1:13" x14ac:dyDescent="0.25">
      <c r="A73" s="7">
        <v>60</v>
      </c>
      <c r="B73" s="17" t="s">
        <v>472</v>
      </c>
      <c r="C73" s="11">
        <v>55.4</v>
      </c>
      <c r="D73" s="16" t="s">
        <v>328</v>
      </c>
      <c r="E73" s="30">
        <v>3.3</v>
      </c>
      <c r="F73" s="30">
        <v>4</v>
      </c>
      <c r="G73" s="21">
        <f t="shared" si="0"/>
        <v>0.70000000000000018</v>
      </c>
      <c r="H73" s="29">
        <f>G8/C243*C73</f>
        <v>0.20137624618301994</v>
      </c>
      <c r="I73" s="26">
        <f t="shared" si="1"/>
        <v>0.90137624618302015</v>
      </c>
      <c r="J73" s="4"/>
      <c r="K73" s="366"/>
      <c r="L73" s="55"/>
      <c r="M73" s="471"/>
    </row>
    <row r="74" spans="1:13" x14ac:dyDescent="0.25">
      <c r="A74" s="7">
        <v>61</v>
      </c>
      <c r="B74" s="17" t="s">
        <v>473</v>
      </c>
      <c r="C74" s="11">
        <v>58.8</v>
      </c>
      <c r="D74" s="16" t="s">
        <v>328</v>
      </c>
      <c r="E74" s="30">
        <v>3.7</v>
      </c>
      <c r="F74" s="30">
        <v>3.7</v>
      </c>
      <c r="G74" s="21">
        <f t="shared" si="0"/>
        <v>0</v>
      </c>
      <c r="H74" s="29">
        <f>G8/C243*C74</f>
        <v>0.21373507717620166</v>
      </c>
      <c r="I74" s="26">
        <f t="shared" si="1"/>
        <v>0.21373507717620166</v>
      </c>
      <c r="J74" s="4"/>
      <c r="K74" s="366"/>
      <c r="L74" s="55"/>
      <c r="M74" s="471"/>
    </row>
    <row r="75" spans="1:13" x14ac:dyDescent="0.25">
      <c r="A75" s="7">
        <v>62</v>
      </c>
      <c r="B75" s="17" t="s">
        <v>474</v>
      </c>
      <c r="C75" s="11">
        <v>62.1</v>
      </c>
      <c r="D75" s="16" t="s">
        <v>328</v>
      </c>
      <c r="E75" s="30">
        <v>6.9</v>
      </c>
      <c r="F75" s="30">
        <v>6.9</v>
      </c>
      <c r="G75" s="21">
        <f t="shared" si="0"/>
        <v>0</v>
      </c>
      <c r="H75" s="29">
        <f>G8/C243*C75</f>
        <v>0.22573041314017217</v>
      </c>
      <c r="I75" s="26">
        <f t="shared" si="1"/>
        <v>0.22573041314017217</v>
      </c>
      <c r="J75" s="4"/>
      <c r="K75" s="366"/>
      <c r="L75" s="55"/>
      <c r="M75" s="471"/>
    </row>
    <row r="76" spans="1:13" x14ac:dyDescent="0.25">
      <c r="A76" s="7">
        <v>63</v>
      </c>
      <c r="B76" s="17" t="s">
        <v>475</v>
      </c>
      <c r="C76" s="11">
        <v>69</v>
      </c>
      <c r="D76" s="16" t="s">
        <v>328</v>
      </c>
      <c r="E76" s="30">
        <v>9.1</v>
      </c>
      <c r="F76" s="30">
        <v>10.1</v>
      </c>
      <c r="G76" s="21">
        <f t="shared" si="0"/>
        <v>1</v>
      </c>
      <c r="H76" s="29">
        <f>G8/C243*C76</f>
        <v>0.25081157015574684</v>
      </c>
      <c r="I76" s="26">
        <f t="shared" si="1"/>
        <v>1.2508115701557467</v>
      </c>
      <c r="J76" s="4"/>
      <c r="K76" s="366"/>
      <c r="L76" s="55"/>
      <c r="M76" s="471"/>
    </row>
    <row r="77" spans="1:13" x14ac:dyDescent="0.25">
      <c r="A77" s="7">
        <v>64</v>
      </c>
      <c r="B77" s="17" t="s">
        <v>476</v>
      </c>
      <c r="C77" s="11">
        <v>42.2</v>
      </c>
      <c r="D77" s="16" t="s">
        <v>328</v>
      </c>
      <c r="E77" s="30">
        <v>3.5</v>
      </c>
      <c r="F77" s="30">
        <v>3.8</v>
      </c>
      <c r="G77" s="21">
        <f t="shared" si="0"/>
        <v>0.29999999999999982</v>
      </c>
      <c r="H77" s="29">
        <f>G8/C243*C77</f>
        <v>0.15339490232713793</v>
      </c>
      <c r="I77" s="26">
        <f t="shared" si="1"/>
        <v>0.45339490232713775</v>
      </c>
      <c r="J77" s="4"/>
      <c r="K77" s="366"/>
      <c r="L77" s="55"/>
      <c r="M77" s="471"/>
    </row>
    <row r="78" spans="1:13" x14ac:dyDescent="0.25">
      <c r="A78" s="7">
        <v>65</v>
      </c>
      <c r="B78" s="17" t="s">
        <v>477</v>
      </c>
      <c r="C78" s="11">
        <v>55.5</v>
      </c>
      <c r="D78" s="16" t="s">
        <v>328</v>
      </c>
      <c r="E78" s="30">
        <v>3.6</v>
      </c>
      <c r="F78" s="30">
        <v>4</v>
      </c>
      <c r="G78" s="21">
        <f t="shared" si="0"/>
        <v>0.39999999999999991</v>
      </c>
      <c r="H78" s="29">
        <f>G8/C243*C78</f>
        <v>0.20173974121223118</v>
      </c>
      <c r="I78" s="26">
        <f t="shared" si="1"/>
        <v>0.60173974121223106</v>
      </c>
      <c r="J78" s="4"/>
      <c r="K78" s="366"/>
      <c r="L78" s="55"/>
      <c r="M78" s="471"/>
    </row>
    <row r="79" spans="1:13" x14ac:dyDescent="0.25">
      <c r="A79" s="7">
        <v>66</v>
      </c>
      <c r="B79" s="17" t="s">
        <v>478</v>
      </c>
      <c r="C79" s="11">
        <v>59.3</v>
      </c>
      <c r="D79" s="16" t="s">
        <v>328</v>
      </c>
      <c r="E79" s="30">
        <v>6.4</v>
      </c>
      <c r="F79" s="30">
        <v>7</v>
      </c>
      <c r="G79" s="21">
        <f t="shared" si="0"/>
        <v>0.59999999999999964</v>
      </c>
      <c r="H79" s="29">
        <f>G8/C243*C79</f>
        <v>0.21555255232225778</v>
      </c>
      <c r="I79" s="26">
        <f t="shared" si="1"/>
        <v>0.81555255232225743</v>
      </c>
      <c r="J79" s="4"/>
      <c r="K79" s="366"/>
      <c r="L79" s="55"/>
      <c r="M79" s="471"/>
    </row>
    <row r="80" spans="1:13" x14ac:dyDescent="0.25">
      <c r="A80" s="7">
        <v>67</v>
      </c>
      <c r="B80" s="17" t="s">
        <v>479</v>
      </c>
      <c r="C80" s="11">
        <v>62.6</v>
      </c>
      <c r="D80" s="16" t="s">
        <v>328</v>
      </c>
      <c r="E80" s="30">
        <v>10.3</v>
      </c>
      <c r="F80" s="30">
        <v>11.6</v>
      </c>
      <c r="G80" s="21">
        <f t="shared" ref="G80:G143" si="2">F80-E80</f>
        <v>1.2999999999999989</v>
      </c>
      <c r="H80" s="29">
        <f>G8/C243*C80</f>
        <v>0.22754788828622832</v>
      </c>
      <c r="I80" s="26">
        <f t="shared" ref="I80:I143" si="3">G80+H80</f>
        <v>1.5275478882862272</v>
      </c>
      <c r="J80" s="4"/>
      <c r="K80" s="366"/>
      <c r="L80" s="55"/>
      <c r="M80" s="471"/>
    </row>
    <row r="81" spans="1:21" x14ac:dyDescent="0.25">
      <c r="A81" s="7">
        <v>68</v>
      </c>
      <c r="B81" s="17" t="s">
        <v>480</v>
      </c>
      <c r="C81" s="11">
        <v>69.2</v>
      </c>
      <c r="D81" s="16" t="s">
        <v>328</v>
      </c>
      <c r="E81" s="30">
        <v>5.7</v>
      </c>
      <c r="F81" s="30">
        <v>6.3</v>
      </c>
      <c r="G81" s="21">
        <f t="shared" si="2"/>
        <v>0.59999999999999964</v>
      </c>
      <c r="H81" s="29">
        <f>G8/C243*C81</f>
        <v>0.25153856021416932</v>
      </c>
      <c r="I81" s="26">
        <f t="shared" si="3"/>
        <v>0.85153856021416896</v>
      </c>
      <c r="J81" s="4"/>
      <c r="K81" s="366"/>
      <c r="L81" s="55"/>
      <c r="M81" s="471"/>
    </row>
    <row r="82" spans="1:21" x14ac:dyDescent="0.25">
      <c r="A82" s="7">
        <v>69</v>
      </c>
      <c r="B82" s="17" t="s">
        <v>481</v>
      </c>
      <c r="C82" s="11">
        <v>42.3</v>
      </c>
      <c r="D82" s="16" t="s">
        <v>328</v>
      </c>
      <c r="E82" s="30">
        <v>5</v>
      </c>
      <c r="F82" s="30">
        <v>5.6</v>
      </c>
      <c r="G82" s="21">
        <f t="shared" si="2"/>
        <v>0.59999999999999964</v>
      </c>
      <c r="H82" s="29">
        <f>G8/C243*C82</f>
        <v>0.15375839735634914</v>
      </c>
      <c r="I82" s="26">
        <f t="shared" si="3"/>
        <v>0.75375839735634875</v>
      </c>
      <c r="J82" s="4"/>
      <c r="K82" s="366"/>
      <c r="L82" s="55"/>
      <c r="M82" s="471"/>
    </row>
    <row r="83" spans="1:21" x14ac:dyDescent="0.25">
      <c r="A83" s="7">
        <v>70</v>
      </c>
      <c r="B83" s="17" t="s">
        <v>482</v>
      </c>
      <c r="C83" s="11">
        <v>54.9</v>
      </c>
      <c r="D83" s="16" t="s">
        <v>328</v>
      </c>
      <c r="E83" s="30">
        <v>7.2</v>
      </c>
      <c r="F83" s="30">
        <v>8.1</v>
      </c>
      <c r="G83" s="21">
        <f t="shared" si="2"/>
        <v>0.89999999999999947</v>
      </c>
      <c r="H83" s="29">
        <f>G8/C243*C83</f>
        <v>0.19955877103696379</v>
      </c>
      <c r="I83" s="26">
        <f t="shared" si="3"/>
        <v>1.0995587710369632</v>
      </c>
      <c r="J83" s="4"/>
      <c r="K83" s="366"/>
      <c r="L83" s="55"/>
      <c r="M83" s="471"/>
    </row>
    <row r="84" spans="1:21" x14ac:dyDescent="0.25">
      <c r="A84" s="7">
        <v>71</v>
      </c>
      <c r="B84" s="17" t="s">
        <v>483</v>
      </c>
      <c r="C84" s="11">
        <v>58.9</v>
      </c>
      <c r="D84" s="16" t="s">
        <v>328</v>
      </c>
      <c r="E84" s="30">
        <v>5.4</v>
      </c>
      <c r="F84" s="30">
        <v>5.6</v>
      </c>
      <c r="G84" s="21">
        <f t="shared" si="2"/>
        <v>0.19999999999999929</v>
      </c>
      <c r="H84" s="29">
        <f>G8/C243*C84</f>
        <v>0.2140985722054129</v>
      </c>
      <c r="I84" s="26">
        <f t="shared" si="3"/>
        <v>0.41409857220541219</v>
      </c>
      <c r="J84" s="4"/>
      <c r="K84" s="366"/>
      <c r="L84" s="55"/>
      <c r="M84" s="471"/>
    </row>
    <row r="85" spans="1:21" x14ac:dyDescent="0.25">
      <c r="A85" s="7">
        <v>72</v>
      </c>
      <c r="B85" s="17" t="s">
        <v>484</v>
      </c>
      <c r="C85" s="11">
        <v>62.2</v>
      </c>
      <c r="D85" s="16" t="s">
        <v>328</v>
      </c>
      <c r="E85" s="30">
        <v>6</v>
      </c>
      <c r="F85" s="30">
        <v>6.4</v>
      </c>
      <c r="G85" s="21">
        <f t="shared" si="2"/>
        <v>0.40000000000000036</v>
      </c>
      <c r="H85" s="29">
        <f>G8/C243*C85</f>
        <v>0.22609390816938341</v>
      </c>
      <c r="I85" s="26">
        <f t="shared" si="3"/>
        <v>0.62609390816938371</v>
      </c>
      <c r="J85" s="4"/>
      <c r="K85" s="366"/>
      <c r="L85" s="55"/>
      <c r="M85" s="471"/>
    </row>
    <row r="86" spans="1:21" x14ac:dyDescent="0.25">
      <c r="A86" s="7">
        <v>73</v>
      </c>
      <c r="B86" s="17" t="s">
        <v>485</v>
      </c>
      <c r="C86" s="11">
        <v>68.8</v>
      </c>
      <c r="D86" s="16" t="s">
        <v>328</v>
      </c>
      <c r="E86" s="30">
        <v>5.8</v>
      </c>
      <c r="F86" s="30">
        <v>6.8</v>
      </c>
      <c r="G86" s="21">
        <f t="shared" si="2"/>
        <v>1</v>
      </c>
      <c r="H86" s="29">
        <f>G8/C243*C86</f>
        <v>0.25008458009732437</v>
      </c>
      <c r="I86" s="26">
        <f t="shared" si="3"/>
        <v>1.2500845800973244</v>
      </c>
      <c r="J86" s="4"/>
      <c r="K86" s="366"/>
      <c r="L86" s="55"/>
      <c r="M86" s="471"/>
    </row>
    <row r="87" spans="1:21" x14ac:dyDescent="0.25">
      <c r="A87" s="7">
        <v>74</v>
      </c>
      <c r="B87" s="17" t="s">
        <v>486</v>
      </c>
      <c r="C87" s="11">
        <v>42.7</v>
      </c>
      <c r="D87" s="16" t="s">
        <v>328</v>
      </c>
      <c r="E87" s="30">
        <v>4.4000000000000004</v>
      </c>
      <c r="F87" s="30">
        <v>4.9000000000000004</v>
      </c>
      <c r="G87" s="21">
        <f t="shared" si="2"/>
        <v>0.5</v>
      </c>
      <c r="H87" s="29">
        <f>G8/C243*C87</f>
        <v>0.15521237747319408</v>
      </c>
      <c r="I87" s="26">
        <f t="shared" si="3"/>
        <v>0.65521237747319405</v>
      </c>
      <c r="J87" s="4"/>
      <c r="K87" s="366"/>
      <c r="L87" s="55"/>
      <c r="M87" s="471"/>
    </row>
    <row r="88" spans="1:21" x14ac:dyDescent="0.25">
      <c r="A88" s="7">
        <v>75</v>
      </c>
      <c r="B88" s="17" t="s">
        <v>487</v>
      </c>
      <c r="C88" s="11">
        <v>54.7</v>
      </c>
      <c r="D88" s="16" t="s">
        <v>328</v>
      </c>
      <c r="E88" s="30">
        <v>3.8</v>
      </c>
      <c r="F88" s="30">
        <v>4.2</v>
      </c>
      <c r="G88" s="21">
        <f t="shared" si="2"/>
        <v>0.40000000000000036</v>
      </c>
      <c r="H88" s="29">
        <f>G8/C243*C88</f>
        <v>0.19883178097854134</v>
      </c>
      <c r="I88" s="26">
        <f t="shared" si="3"/>
        <v>0.59883178097854173</v>
      </c>
      <c r="J88" s="4"/>
      <c r="K88" s="366"/>
      <c r="L88" s="55"/>
      <c r="M88" s="471"/>
    </row>
    <row r="89" spans="1:21" x14ac:dyDescent="0.25">
      <c r="A89" s="7">
        <v>76</v>
      </c>
      <c r="B89" s="17" t="s">
        <v>488</v>
      </c>
      <c r="C89" s="11">
        <v>59.4</v>
      </c>
      <c r="D89" s="16" t="s">
        <v>328</v>
      </c>
      <c r="E89" s="30">
        <v>1.8</v>
      </c>
      <c r="F89" s="30">
        <v>2.7</v>
      </c>
      <c r="G89" s="21">
        <f t="shared" si="2"/>
        <v>0.90000000000000013</v>
      </c>
      <c r="H89" s="29">
        <f>G8/C243*C89</f>
        <v>0.21591604735146902</v>
      </c>
      <c r="I89" s="26">
        <f t="shared" si="3"/>
        <v>1.1159160473514691</v>
      </c>
      <c r="J89" s="4"/>
      <c r="K89" s="366"/>
      <c r="L89" s="55"/>
      <c r="M89" s="471"/>
    </row>
    <row r="90" spans="1:21" x14ac:dyDescent="0.25">
      <c r="A90" s="7">
        <v>77</v>
      </c>
      <c r="B90" s="17" t="s">
        <v>489</v>
      </c>
      <c r="C90" s="11">
        <v>62.1</v>
      </c>
      <c r="D90" s="16" t="s">
        <v>328</v>
      </c>
      <c r="E90" s="30">
        <v>8.8000000000000007</v>
      </c>
      <c r="F90" s="30">
        <v>9.6</v>
      </c>
      <c r="G90" s="21">
        <f t="shared" si="2"/>
        <v>0.79999999999999893</v>
      </c>
      <c r="H90" s="29">
        <f>G8/C243*C90</f>
        <v>0.22573041314017217</v>
      </c>
      <c r="I90" s="26">
        <f t="shared" si="3"/>
        <v>1.0257304131401712</v>
      </c>
      <c r="J90" s="4"/>
      <c r="K90" s="366"/>
      <c r="L90" s="55"/>
      <c r="M90" s="471"/>
    </row>
    <row r="91" spans="1:21" x14ac:dyDescent="0.25">
      <c r="A91" s="7">
        <v>78</v>
      </c>
      <c r="B91" s="17" t="s">
        <v>490</v>
      </c>
      <c r="C91" s="11">
        <v>69.099999999999994</v>
      </c>
      <c r="D91" s="16" t="s">
        <v>328</v>
      </c>
      <c r="E91" s="30">
        <v>6.6</v>
      </c>
      <c r="F91" s="30">
        <v>6.7</v>
      </c>
      <c r="G91" s="21">
        <f t="shared" si="2"/>
        <v>0.10000000000000053</v>
      </c>
      <c r="H91" s="29">
        <f>G8/C243*C91</f>
        <v>0.25117506518495808</v>
      </c>
      <c r="I91" s="26">
        <f t="shared" si="3"/>
        <v>0.35117506518495861</v>
      </c>
      <c r="J91" s="4"/>
      <c r="K91" s="366"/>
      <c r="L91" s="55"/>
      <c r="M91" s="471"/>
    </row>
    <row r="92" spans="1:21" x14ac:dyDescent="0.25">
      <c r="A92" s="7">
        <v>79</v>
      </c>
      <c r="B92" s="17" t="s">
        <v>491</v>
      </c>
      <c r="C92" s="11">
        <v>42.1</v>
      </c>
      <c r="D92" s="16" t="s">
        <v>328</v>
      </c>
      <c r="E92" s="30">
        <v>2.6</v>
      </c>
      <c r="F92" s="30">
        <v>2.8</v>
      </c>
      <c r="G92" s="21">
        <f t="shared" si="2"/>
        <v>0.19999999999999973</v>
      </c>
      <c r="H92" s="29">
        <f>G8/C243*C92</f>
        <v>0.15303140729792672</v>
      </c>
      <c r="I92" s="26">
        <f t="shared" si="3"/>
        <v>0.35303140729792648</v>
      </c>
      <c r="J92" s="4"/>
      <c r="K92" s="366"/>
      <c r="L92" s="55"/>
      <c r="M92" s="471"/>
    </row>
    <row r="93" spans="1:21" x14ac:dyDescent="0.25">
      <c r="A93" s="7">
        <v>80</v>
      </c>
      <c r="B93" s="17" t="s">
        <v>492</v>
      </c>
      <c r="C93" s="11">
        <v>55</v>
      </c>
      <c r="D93" s="16" t="s">
        <v>328</v>
      </c>
      <c r="E93" s="30">
        <v>4.3</v>
      </c>
      <c r="F93" s="30">
        <v>5.2</v>
      </c>
      <c r="G93" s="21">
        <f t="shared" si="2"/>
        <v>0.90000000000000036</v>
      </c>
      <c r="H93" s="29">
        <f>G8/C243*C93</f>
        <v>0.19992226606617503</v>
      </c>
      <c r="I93" s="26">
        <f t="shared" si="3"/>
        <v>1.0999222660661754</v>
      </c>
      <c r="J93" s="4"/>
      <c r="K93" s="366"/>
      <c r="L93" s="55"/>
      <c r="M93" s="471"/>
    </row>
    <row r="94" spans="1:21" x14ac:dyDescent="0.25">
      <c r="A94" s="7">
        <v>81</v>
      </c>
      <c r="B94" s="17" t="s">
        <v>493</v>
      </c>
      <c r="C94" s="11">
        <v>59.3</v>
      </c>
      <c r="D94" s="16" t="s">
        <v>328</v>
      </c>
      <c r="E94" s="30">
        <v>3.2</v>
      </c>
      <c r="F94" s="30">
        <v>3.3</v>
      </c>
      <c r="G94" s="21">
        <f t="shared" si="2"/>
        <v>9.9999999999999645E-2</v>
      </c>
      <c r="H94" s="29">
        <f>G8/C243*C94</f>
        <v>0.21555255232225778</v>
      </c>
      <c r="I94" s="26">
        <f t="shared" si="3"/>
        <v>0.31555255232225743</v>
      </c>
      <c r="J94" s="4"/>
      <c r="K94" s="366"/>
      <c r="L94" s="55"/>
      <c r="M94" s="471"/>
    </row>
    <row r="95" spans="1:21" x14ac:dyDescent="0.25">
      <c r="A95" s="7">
        <v>82</v>
      </c>
      <c r="B95" s="17" t="s">
        <v>494</v>
      </c>
      <c r="C95" s="11">
        <v>62.6</v>
      </c>
      <c r="D95" s="16" t="s">
        <v>328</v>
      </c>
      <c r="E95" s="30">
        <v>6.1</v>
      </c>
      <c r="F95" s="30">
        <v>7.1</v>
      </c>
      <c r="G95" s="21">
        <f t="shared" si="2"/>
        <v>1</v>
      </c>
      <c r="H95" s="29">
        <f>G8/C243*C95</f>
        <v>0.22754788828622832</v>
      </c>
      <c r="I95" s="26">
        <f t="shared" si="3"/>
        <v>1.2275478882862283</v>
      </c>
      <c r="J95" s="4"/>
      <c r="K95" s="366"/>
      <c r="L95" s="55"/>
      <c r="M95" s="471"/>
      <c r="U95" s="46"/>
    </row>
    <row r="96" spans="1:21" x14ac:dyDescent="0.25">
      <c r="A96" s="7">
        <v>83</v>
      </c>
      <c r="B96" s="17" t="s">
        <v>495</v>
      </c>
      <c r="C96" s="11">
        <v>68.5</v>
      </c>
      <c r="D96" s="16" t="s">
        <v>328</v>
      </c>
      <c r="E96" s="30">
        <v>2.7</v>
      </c>
      <c r="F96" s="30">
        <v>2.7</v>
      </c>
      <c r="G96" s="21">
        <f t="shared" si="2"/>
        <v>0</v>
      </c>
      <c r="H96" s="29">
        <f>G8/C243*C96</f>
        <v>0.24899409500969072</v>
      </c>
      <c r="I96" s="26">
        <f t="shared" si="3"/>
        <v>0.24899409500969072</v>
      </c>
      <c r="J96" s="4"/>
      <c r="L96" s="55"/>
      <c r="M96" s="94"/>
      <c r="N96" s="6"/>
      <c r="T96" s="95"/>
    </row>
    <row r="97" spans="1:21" x14ac:dyDescent="0.25">
      <c r="A97" s="7">
        <v>84</v>
      </c>
      <c r="B97" s="17" t="s">
        <v>496</v>
      </c>
      <c r="C97" s="11">
        <v>42.2</v>
      </c>
      <c r="D97" s="16" t="s">
        <v>328</v>
      </c>
      <c r="E97" s="30">
        <v>2.6</v>
      </c>
      <c r="F97" s="30">
        <v>2.6</v>
      </c>
      <c r="G97" s="21">
        <f t="shared" si="2"/>
        <v>0</v>
      </c>
      <c r="H97" s="29">
        <f>G8/C243*C97</f>
        <v>0.15339490232713793</v>
      </c>
      <c r="I97" s="26">
        <f t="shared" si="3"/>
        <v>0.15339490232713793</v>
      </c>
      <c r="J97" s="4"/>
      <c r="K97" s="366"/>
      <c r="L97" s="55"/>
      <c r="M97" s="471"/>
      <c r="T97" s="95"/>
      <c r="U97" s="56"/>
    </row>
    <row r="98" spans="1:21" x14ac:dyDescent="0.25">
      <c r="A98" s="7">
        <v>85</v>
      </c>
      <c r="B98" s="109" t="s">
        <v>497</v>
      </c>
      <c r="C98" s="11">
        <v>54.9</v>
      </c>
      <c r="D98" s="16" t="s">
        <v>328</v>
      </c>
      <c r="E98" s="30">
        <v>5.2</v>
      </c>
      <c r="F98" s="30">
        <v>5.7</v>
      </c>
      <c r="G98" s="21">
        <f t="shared" si="2"/>
        <v>0.5</v>
      </c>
      <c r="H98" s="29">
        <f>G8/C243*C98</f>
        <v>0.19955877103696379</v>
      </c>
      <c r="I98" s="26">
        <f t="shared" si="3"/>
        <v>0.69955877103696373</v>
      </c>
      <c r="J98" s="4"/>
      <c r="K98" s="366"/>
      <c r="L98" s="55"/>
      <c r="M98" s="471"/>
      <c r="T98" s="95"/>
      <c r="U98" s="56"/>
    </row>
    <row r="99" spans="1:21" x14ac:dyDescent="0.25">
      <c r="A99" s="7">
        <v>86</v>
      </c>
      <c r="B99" s="17" t="s">
        <v>498</v>
      </c>
      <c r="C99" s="11">
        <v>59.2</v>
      </c>
      <c r="D99" s="16" t="s">
        <v>328</v>
      </c>
      <c r="E99" s="30">
        <v>0.4</v>
      </c>
      <c r="F99" s="30">
        <v>0.4</v>
      </c>
      <c r="G99" s="21">
        <f t="shared" si="2"/>
        <v>0</v>
      </c>
      <c r="H99" s="29">
        <f>G8/C243*C99</f>
        <v>0.21518905729304658</v>
      </c>
      <c r="I99" s="26">
        <f t="shared" si="3"/>
        <v>0.21518905729304658</v>
      </c>
      <c r="J99" s="4"/>
      <c r="K99" s="366"/>
      <c r="L99" s="55"/>
      <c r="M99" s="471"/>
      <c r="T99" s="95"/>
      <c r="U99" s="56"/>
    </row>
    <row r="100" spans="1:21" x14ac:dyDescent="0.25">
      <c r="A100" s="7">
        <v>87</v>
      </c>
      <c r="B100" s="17" t="s">
        <v>499</v>
      </c>
      <c r="C100" s="11">
        <v>62.9</v>
      </c>
      <c r="D100" s="16" t="s">
        <v>328</v>
      </c>
      <c r="E100" s="30">
        <v>8</v>
      </c>
      <c r="F100" s="30">
        <v>8.9</v>
      </c>
      <c r="G100" s="21">
        <f t="shared" si="2"/>
        <v>0.90000000000000036</v>
      </c>
      <c r="H100" s="29">
        <f>G8/C243*C100</f>
        <v>0.22863837337386198</v>
      </c>
      <c r="I100" s="26">
        <f t="shared" si="3"/>
        <v>1.1286383733738623</v>
      </c>
      <c r="J100" s="4"/>
      <c r="K100" s="366"/>
      <c r="L100" s="55"/>
      <c r="M100" s="471"/>
      <c r="T100" s="95"/>
      <c r="U100" s="96"/>
    </row>
    <row r="101" spans="1:21" x14ac:dyDescent="0.25">
      <c r="A101" s="7">
        <v>88</v>
      </c>
      <c r="B101" s="17" t="s">
        <v>500</v>
      </c>
      <c r="C101" s="11">
        <v>68.900000000000006</v>
      </c>
      <c r="D101" s="16" t="s">
        <v>328</v>
      </c>
      <c r="E101" s="30">
        <v>7.7</v>
      </c>
      <c r="F101" s="30">
        <v>8.6</v>
      </c>
      <c r="G101" s="21">
        <f t="shared" si="2"/>
        <v>0.89999999999999947</v>
      </c>
      <c r="H101" s="29">
        <f>G8/C243*C101</f>
        <v>0.25044807512653566</v>
      </c>
      <c r="I101" s="26">
        <f t="shared" si="3"/>
        <v>1.1504480751265351</v>
      </c>
      <c r="J101" s="4"/>
      <c r="K101" s="366"/>
      <c r="L101" s="55"/>
      <c r="M101" s="471"/>
      <c r="T101" s="95"/>
      <c r="U101" s="96"/>
    </row>
    <row r="102" spans="1:21" x14ac:dyDescent="0.25">
      <c r="A102" s="7">
        <v>89</v>
      </c>
      <c r="B102" s="17" t="s">
        <v>501</v>
      </c>
      <c r="C102" s="11">
        <v>42.3</v>
      </c>
      <c r="D102" s="16" t="s">
        <v>328</v>
      </c>
      <c r="E102" s="30">
        <v>3.7</v>
      </c>
      <c r="F102" s="30">
        <v>4.3</v>
      </c>
      <c r="G102" s="21">
        <f t="shared" si="2"/>
        <v>0.59999999999999964</v>
      </c>
      <c r="H102" s="29">
        <f>G8/C243*C102</f>
        <v>0.15375839735634914</v>
      </c>
      <c r="I102" s="26">
        <f t="shared" si="3"/>
        <v>0.75375839735634875</v>
      </c>
      <c r="J102" s="4"/>
      <c r="K102" s="366"/>
      <c r="L102" s="55"/>
      <c r="M102" s="471"/>
      <c r="T102" s="95"/>
      <c r="U102" s="96"/>
    </row>
    <row r="103" spans="1:21" x14ac:dyDescent="0.25">
      <c r="A103" s="7">
        <v>90</v>
      </c>
      <c r="B103" s="17" t="s">
        <v>502</v>
      </c>
      <c r="C103" s="11">
        <v>55.4</v>
      </c>
      <c r="D103" s="16" t="s">
        <v>328</v>
      </c>
      <c r="E103" s="30">
        <v>5.6</v>
      </c>
      <c r="F103" s="30">
        <v>6</v>
      </c>
      <c r="G103" s="21">
        <f t="shared" si="2"/>
        <v>0.40000000000000036</v>
      </c>
      <c r="H103" s="29">
        <f>G8/C243*C103</f>
        <v>0.20137624618301994</v>
      </c>
      <c r="I103" s="26">
        <f t="shared" si="3"/>
        <v>0.60137624618302032</v>
      </c>
      <c r="J103" s="4"/>
      <c r="K103" s="366"/>
      <c r="L103" s="55"/>
      <c r="M103" s="471"/>
      <c r="T103" s="95"/>
      <c r="U103" s="96"/>
    </row>
    <row r="104" spans="1:21" x14ac:dyDescent="0.25">
      <c r="A104" s="7">
        <v>91</v>
      </c>
      <c r="B104" s="17" t="s">
        <v>503</v>
      </c>
      <c r="C104" s="11">
        <v>59.2</v>
      </c>
      <c r="D104" s="16" t="s">
        <v>328</v>
      </c>
      <c r="E104" s="30">
        <v>5.3</v>
      </c>
      <c r="F104" s="30">
        <v>5.7</v>
      </c>
      <c r="G104" s="21">
        <f t="shared" si="2"/>
        <v>0.40000000000000036</v>
      </c>
      <c r="H104" s="29">
        <f>G8/C243*C104</f>
        <v>0.21518905729304658</v>
      </c>
      <c r="I104" s="26">
        <f t="shared" si="3"/>
        <v>0.61518905729304696</v>
      </c>
      <c r="J104" s="4"/>
      <c r="K104" s="366"/>
      <c r="L104" s="55"/>
      <c r="M104" s="471"/>
    </row>
    <row r="105" spans="1:21" x14ac:dyDescent="0.25">
      <c r="A105" s="7">
        <v>92</v>
      </c>
      <c r="B105" s="17" t="s">
        <v>504</v>
      </c>
      <c r="C105" s="11">
        <v>62.6</v>
      </c>
      <c r="D105" s="16" t="s">
        <v>328</v>
      </c>
      <c r="E105" s="30">
        <v>5.5</v>
      </c>
      <c r="F105" s="30">
        <v>6</v>
      </c>
      <c r="G105" s="21">
        <f t="shared" si="2"/>
        <v>0.5</v>
      </c>
      <c r="H105" s="29">
        <f>G8/C243*C105</f>
        <v>0.22754788828622832</v>
      </c>
      <c r="I105" s="26">
        <f t="shared" si="3"/>
        <v>0.72754788828622829</v>
      </c>
      <c r="J105" s="4"/>
      <c r="K105" s="366"/>
      <c r="L105" s="55"/>
      <c r="M105" s="471"/>
    </row>
    <row r="106" spans="1:21" x14ac:dyDescent="0.25">
      <c r="A106" s="7">
        <v>93</v>
      </c>
      <c r="B106" s="17" t="s">
        <v>505</v>
      </c>
      <c r="C106" s="11">
        <v>69.099999999999994</v>
      </c>
      <c r="D106" s="16" t="s">
        <v>328</v>
      </c>
      <c r="E106" s="30">
        <v>6.7</v>
      </c>
      <c r="F106" s="30">
        <v>6.8</v>
      </c>
      <c r="G106" s="21">
        <f t="shared" si="2"/>
        <v>9.9999999999999645E-2</v>
      </c>
      <c r="H106" s="29">
        <f>G8/C243*C106</f>
        <v>0.25117506518495808</v>
      </c>
      <c r="I106" s="26">
        <f t="shared" si="3"/>
        <v>0.35117506518495772</v>
      </c>
      <c r="J106" s="4"/>
      <c r="K106" s="366"/>
      <c r="L106" s="55"/>
      <c r="M106" s="471"/>
    </row>
    <row r="107" spans="1:21" x14ac:dyDescent="0.25">
      <c r="A107" s="7">
        <v>94</v>
      </c>
      <c r="B107" s="17" t="s">
        <v>506</v>
      </c>
      <c r="C107" s="11">
        <v>42.4</v>
      </c>
      <c r="D107" s="16" t="s">
        <v>328</v>
      </c>
      <c r="E107" s="30">
        <v>2.1</v>
      </c>
      <c r="F107" s="30">
        <v>2.2999999999999998</v>
      </c>
      <c r="G107" s="21">
        <f t="shared" si="2"/>
        <v>0.19999999999999973</v>
      </c>
      <c r="H107" s="29">
        <f>G8/C243*C107</f>
        <v>0.15412189238556037</v>
      </c>
      <c r="I107" s="26">
        <f t="shared" si="3"/>
        <v>0.35412189238556013</v>
      </c>
      <c r="J107" s="4"/>
      <c r="K107" s="366"/>
      <c r="L107" s="55"/>
      <c r="M107" s="471"/>
    </row>
    <row r="108" spans="1:21" x14ac:dyDescent="0.25">
      <c r="A108" s="7">
        <v>95</v>
      </c>
      <c r="B108" s="17" t="s">
        <v>507</v>
      </c>
      <c r="C108" s="11">
        <v>55.1</v>
      </c>
      <c r="D108" s="16" t="s">
        <v>328</v>
      </c>
      <c r="E108" s="30">
        <v>3.1</v>
      </c>
      <c r="F108" s="30">
        <v>3.8</v>
      </c>
      <c r="G108" s="21">
        <f t="shared" si="2"/>
        <v>0.69999999999999973</v>
      </c>
      <c r="H108" s="29">
        <f>G8/C243*C108</f>
        <v>0.20028576109538626</v>
      </c>
      <c r="I108" s="26">
        <f t="shared" si="3"/>
        <v>0.90028576109538605</v>
      </c>
      <c r="J108" s="4"/>
      <c r="K108" s="366"/>
      <c r="L108" s="55"/>
      <c r="M108" s="471"/>
      <c r="R108" s="46"/>
    </row>
    <row r="109" spans="1:21" x14ac:dyDescent="0.25">
      <c r="A109" s="7">
        <v>96</v>
      </c>
      <c r="B109" s="17" t="s">
        <v>508</v>
      </c>
      <c r="C109" s="11">
        <v>59.5</v>
      </c>
      <c r="D109" s="16" t="s">
        <v>328</v>
      </c>
      <c r="E109" s="30">
        <v>2.1</v>
      </c>
      <c r="F109" s="30">
        <v>2.1</v>
      </c>
      <c r="G109" s="21">
        <f t="shared" si="2"/>
        <v>0</v>
      </c>
      <c r="H109" s="29">
        <f>G8/C243*C109</f>
        <v>0.21627954238068026</v>
      </c>
      <c r="I109" s="26">
        <f t="shared" si="3"/>
        <v>0.21627954238068026</v>
      </c>
      <c r="J109" s="4"/>
      <c r="K109" s="366"/>
      <c r="L109" s="55"/>
      <c r="M109" s="471"/>
      <c r="Q109" s="95"/>
      <c r="R109" s="127"/>
    </row>
    <row r="110" spans="1:21" x14ac:dyDescent="0.25">
      <c r="A110" s="7">
        <v>97</v>
      </c>
      <c r="B110" s="17" t="s">
        <v>509</v>
      </c>
      <c r="C110" s="11">
        <v>62.8</v>
      </c>
      <c r="D110" s="16" t="s">
        <v>328</v>
      </c>
      <c r="E110" s="30">
        <v>6.3</v>
      </c>
      <c r="F110" s="30">
        <v>6.6</v>
      </c>
      <c r="G110" s="21">
        <f t="shared" si="2"/>
        <v>0.29999999999999982</v>
      </c>
      <c r="H110" s="29">
        <f>G8/C243*C110</f>
        <v>0.22827487834465074</v>
      </c>
      <c r="I110" s="26">
        <f t="shared" si="3"/>
        <v>0.52827487834465059</v>
      </c>
      <c r="J110" s="4"/>
      <c r="K110" s="366"/>
      <c r="L110" s="55"/>
      <c r="M110" s="471"/>
      <c r="Q110" s="95"/>
      <c r="R110" s="56"/>
    </row>
    <row r="111" spans="1:21" x14ac:dyDescent="0.25">
      <c r="A111" s="7">
        <v>98</v>
      </c>
      <c r="B111" s="17" t="s">
        <v>510</v>
      </c>
      <c r="C111" s="11">
        <v>68.8</v>
      </c>
      <c r="D111" s="16" t="s">
        <v>328</v>
      </c>
      <c r="E111" s="30">
        <v>4.4000000000000004</v>
      </c>
      <c r="F111" s="30">
        <v>5.0999999999999996</v>
      </c>
      <c r="G111" s="21">
        <f t="shared" si="2"/>
        <v>0.69999999999999929</v>
      </c>
      <c r="H111" s="29">
        <f>G8/C243*C111</f>
        <v>0.25008458009732437</v>
      </c>
      <c r="I111" s="26">
        <f t="shared" si="3"/>
        <v>0.95008458009732366</v>
      </c>
      <c r="J111" s="4"/>
      <c r="K111" s="366"/>
      <c r="L111" s="55"/>
      <c r="M111" s="471"/>
      <c r="Q111" s="95"/>
      <c r="R111" s="56"/>
    </row>
    <row r="112" spans="1:21" x14ac:dyDescent="0.25">
      <c r="A112" s="7">
        <v>99</v>
      </c>
      <c r="B112" s="17" t="s">
        <v>511</v>
      </c>
      <c r="C112" s="11">
        <v>42.2</v>
      </c>
      <c r="D112" s="16" t="s">
        <v>328</v>
      </c>
      <c r="E112" s="30">
        <v>3.4</v>
      </c>
      <c r="F112" s="30">
        <v>3.4</v>
      </c>
      <c r="G112" s="21">
        <f t="shared" si="2"/>
        <v>0</v>
      </c>
      <c r="H112" s="29">
        <f>G8/C243*C112</f>
        <v>0.15339490232713793</v>
      </c>
      <c r="I112" s="26">
        <f t="shared" si="3"/>
        <v>0.15339490232713793</v>
      </c>
      <c r="J112" s="4"/>
      <c r="K112" s="366"/>
      <c r="L112" s="55"/>
      <c r="M112" s="471"/>
      <c r="Q112" s="95"/>
      <c r="R112" s="56"/>
    </row>
    <row r="113" spans="1:18" x14ac:dyDescent="0.25">
      <c r="A113" s="7">
        <v>100</v>
      </c>
      <c r="B113" s="17" t="s">
        <v>512</v>
      </c>
      <c r="C113" s="11">
        <v>55.2</v>
      </c>
      <c r="D113" s="16" t="s">
        <v>328</v>
      </c>
      <c r="E113" s="30">
        <v>3.9</v>
      </c>
      <c r="F113" s="30">
        <v>3.9</v>
      </c>
      <c r="G113" s="21">
        <f t="shared" si="2"/>
        <v>0</v>
      </c>
      <c r="H113" s="29">
        <f>G8/C243*C113</f>
        <v>0.2006492561245975</v>
      </c>
      <c r="I113" s="26">
        <f t="shared" si="3"/>
        <v>0.2006492561245975</v>
      </c>
      <c r="J113" s="4"/>
      <c r="K113" s="366"/>
      <c r="L113" s="55"/>
      <c r="M113" s="471"/>
      <c r="Q113" s="95"/>
      <c r="R113" s="128"/>
    </row>
    <row r="114" spans="1:18" x14ac:dyDescent="0.25">
      <c r="A114" s="7">
        <v>101</v>
      </c>
      <c r="B114" s="17" t="s">
        <v>513</v>
      </c>
      <c r="C114" s="11">
        <v>58.1</v>
      </c>
      <c r="D114" s="16" t="s">
        <v>328</v>
      </c>
      <c r="E114" s="30">
        <v>4.8</v>
      </c>
      <c r="F114" s="30">
        <v>5.3</v>
      </c>
      <c r="G114" s="21">
        <f t="shared" si="2"/>
        <v>0.5</v>
      </c>
      <c r="H114" s="29">
        <f>G8/C243*C114</f>
        <v>0.21119061197172309</v>
      </c>
      <c r="I114" s="26">
        <f t="shared" si="3"/>
        <v>0.71119061197172306</v>
      </c>
      <c r="L114" s="55"/>
      <c r="M114" s="471"/>
      <c r="Q114" s="95"/>
      <c r="R114" s="128"/>
    </row>
    <row r="115" spans="1:18" x14ac:dyDescent="0.25">
      <c r="A115" s="7">
        <v>102</v>
      </c>
      <c r="B115" s="17" t="s">
        <v>514</v>
      </c>
      <c r="C115" s="11">
        <v>61.9</v>
      </c>
      <c r="D115" s="16" t="s">
        <v>328</v>
      </c>
      <c r="E115" s="30">
        <v>7.3</v>
      </c>
      <c r="F115" s="30">
        <v>7.8</v>
      </c>
      <c r="G115" s="21">
        <f t="shared" si="2"/>
        <v>0.5</v>
      </c>
      <c r="H115" s="29">
        <f>G8/C243*C115</f>
        <v>0.2250034230817497</v>
      </c>
      <c r="I115" s="26">
        <f t="shared" si="3"/>
        <v>0.7250034230817497</v>
      </c>
      <c r="J115" s="4"/>
      <c r="K115" s="366"/>
      <c r="L115" s="55"/>
      <c r="M115" s="471"/>
      <c r="Q115" s="95"/>
      <c r="R115" s="128"/>
    </row>
    <row r="116" spans="1:18" x14ac:dyDescent="0.25">
      <c r="A116" s="7">
        <v>103</v>
      </c>
      <c r="B116" s="17" t="s">
        <v>515</v>
      </c>
      <c r="C116" s="11">
        <v>69.3</v>
      </c>
      <c r="D116" s="16" t="s">
        <v>328</v>
      </c>
      <c r="E116" s="30">
        <v>0.8</v>
      </c>
      <c r="F116" s="30">
        <v>0.8</v>
      </c>
      <c r="G116" s="21">
        <f t="shared" si="2"/>
        <v>0</v>
      </c>
      <c r="H116" s="29">
        <f>G8/C243*C116</f>
        <v>0.25190205524338055</v>
      </c>
      <c r="I116" s="26">
        <f t="shared" si="3"/>
        <v>0.25190205524338055</v>
      </c>
      <c r="J116" s="4"/>
      <c r="K116" s="366"/>
      <c r="L116" s="55"/>
      <c r="M116" s="471"/>
      <c r="Q116" s="95"/>
      <c r="R116" s="96"/>
    </row>
    <row r="117" spans="1:18" x14ac:dyDescent="0.25">
      <c r="A117" s="7">
        <v>104</v>
      </c>
      <c r="B117" s="17" t="s">
        <v>516</v>
      </c>
      <c r="C117" s="11">
        <v>42.4</v>
      </c>
      <c r="D117" s="16" t="s">
        <v>328</v>
      </c>
      <c r="E117" s="30">
        <v>0</v>
      </c>
      <c r="F117" s="30">
        <v>0</v>
      </c>
      <c r="G117" s="21">
        <f t="shared" si="2"/>
        <v>0</v>
      </c>
      <c r="H117" s="29">
        <f>G8/C243*C117</f>
        <v>0.15412189238556037</v>
      </c>
      <c r="I117" s="26">
        <f t="shared" si="3"/>
        <v>0.15412189238556037</v>
      </c>
      <c r="J117" s="4"/>
      <c r="K117" s="366"/>
      <c r="L117" s="55"/>
      <c r="M117" s="471"/>
      <c r="Q117" s="95"/>
      <c r="R117" s="96"/>
    </row>
    <row r="118" spans="1:18" x14ac:dyDescent="0.25">
      <c r="A118" s="7">
        <v>105</v>
      </c>
      <c r="B118" s="17" t="s">
        <v>517</v>
      </c>
      <c r="C118" s="11">
        <v>55</v>
      </c>
      <c r="D118" s="16" t="s">
        <v>328</v>
      </c>
      <c r="E118" s="30">
        <v>4.9000000000000004</v>
      </c>
      <c r="F118" s="30">
        <v>5.2</v>
      </c>
      <c r="G118" s="21">
        <f t="shared" si="2"/>
        <v>0.29999999999999982</v>
      </c>
      <c r="H118" s="29">
        <f>G8/C243*C118</f>
        <v>0.19992226606617503</v>
      </c>
      <c r="I118" s="26">
        <f t="shared" si="3"/>
        <v>0.49992226606617485</v>
      </c>
      <c r="J118" s="4"/>
      <c r="K118" s="366"/>
      <c r="L118" s="55"/>
      <c r="M118" s="471"/>
    </row>
    <row r="119" spans="1:18" x14ac:dyDescent="0.25">
      <c r="A119" s="7">
        <v>106</v>
      </c>
      <c r="B119" s="17" t="s">
        <v>518</v>
      </c>
      <c r="C119" s="11">
        <v>59.2</v>
      </c>
      <c r="D119" s="16" t="s">
        <v>328</v>
      </c>
      <c r="E119" s="30">
        <v>7.1</v>
      </c>
      <c r="F119" s="30">
        <v>8.1999999999999993</v>
      </c>
      <c r="G119" s="21">
        <f t="shared" si="2"/>
        <v>1.0999999999999996</v>
      </c>
      <c r="H119" s="29">
        <f>G8/C243*C119</f>
        <v>0.21518905729304658</v>
      </c>
      <c r="I119" s="26">
        <f t="shared" si="3"/>
        <v>1.3151890572930462</v>
      </c>
      <c r="J119" s="4"/>
      <c r="K119" s="366"/>
      <c r="L119" s="55"/>
      <c r="M119" s="471"/>
    </row>
    <row r="120" spans="1:18" x14ac:dyDescent="0.25">
      <c r="A120" s="7">
        <v>107</v>
      </c>
      <c r="B120" s="17" t="s">
        <v>519</v>
      </c>
      <c r="C120" s="11">
        <v>62.8</v>
      </c>
      <c r="D120" s="16" t="s">
        <v>328</v>
      </c>
      <c r="E120" s="30">
        <v>6.6</v>
      </c>
      <c r="F120" s="30">
        <v>7.7</v>
      </c>
      <c r="G120" s="21">
        <f t="shared" si="2"/>
        <v>1.1000000000000005</v>
      </c>
      <c r="H120" s="29">
        <f>G8/C243*C120</f>
        <v>0.22827487834465074</v>
      </c>
      <c r="I120" s="26">
        <f t="shared" si="3"/>
        <v>1.3282748783446512</v>
      </c>
      <c r="J120" s="4"/>
      <c r="K120" s="366"/>
      <c r="L120" s="55"/>
      <c r="M120" s="471"/>
    </row>
    <row r="121" spans="1:18" x14ac:dyDescent="0.25">
      <c r="A121" s="7">
        <v>108</v>
      </c>
      <c r="B121" s="17" t="s">
        <v>514</v>
      </c>
      <c r="C121" s="11">
        <v>68.599999999999994</v>
      </c>
      <c r="D121" s="16" t="s">
        <v>328</v>
      </c>
      <c r="E121" s="30">
        <v>5.5</v>
      </c>
      <c r="F121" s="30">
        <v>6.4</v>
      </c>
      <c r="G121" s="21">
        <f t="shared" si="2"/>
        <v>0.90000000000000036</v>
      </c>
      <c r="H121" s="29">
        <f>G8/C243*C121</f>
        <v>0.24935759003890193</v>
      </c>
      <c r="I121" s="26">
        <f t="shared" si="3"/>
        <v>1.1493575900389024</v>
      </c>
      <c r="J121" s="4"/>
      <c r="K121" s="366"/>
      <c r="L121" s="55"/>
      <c r="M121" s="471"/>
      <c r="P121" s="44"/>
    </row>
    <row r="122" spans="1:18" x14ac:dyDescent="0.25">
      <c r="A122" s="328">
        <v>109</v>
      </c>
      <c r="B122" s="329" t="s">
        <v>520</v>
      </c>
      <c r="C122" s="330">
        <v>42.5</v>
      </c>
      <c r="D122" s="331" t="s">
        <v>328</v>
      </c>
      <c r="E122" s="332">
        <v>4.5999999999999996</v>
      </c>
      <c r="F122" s="332">
        <v>4.5999999999999996</v>
      </c>
      <c r="G122" s="333">
        <f t="shared" si="2"/>
        <v>0</v>
      </c>
      <c r="H122" s="334">
        <f>G8/C243*C122</f>
        <v>0.15448538741477161</v>
      </c>
      <c r="I122" s="335">
        <f t="shared" si="3"/>
        <v>0.15448538741477161</v>
      </c>
      <c r="J122" s="4"/>
      <c r="K122" s="366"/>
      <c r="L122" s="55"/>
      <c r="M122" s="471"/>
      <c r="P122" s="44"/>
    </row>
    <row r="123" spans="1:18" x14ac:dyDescent="0.25">
      <c r="A123" s="7">
        <v>110</v>
      </c>
      <c r="B123" s="17" t="s">
        <v>521</v>
      </c>
      <c r="C123" s="11">
        <v>54.1</v>
      </c>
      <c r="D123" s="16" t="s">
        <v>328</v>
      </c>
      <c r="E123" s="30">
        <v>8.1</v>
      </c>
      <c r="F123" s="30">
        <v>9.1</v>
      </c>
      <c r="G123" s="21">
        <f t="shared" si="2"/>
        <v>1</v>
      </c>
      <c r="H123" s="29">
        <f>G8/C243*C123</f>
        <v>0.19665081080327398</v>
      </c>
      <c r="I123" s="26">
        <f t="shared" si="3"/>
        <v>1.1966508108032741</v>
      </c>
      <c r="J123" s="4"/>
      <c r="K123" s="366"/>
      <c r="L123" s="55"/>
      <c r="M123" s="471"/>
      <c r="P123" s="44"/>
      <c r="R123" s="46"/>
    </row>
    <row r="124" spans="1:18" x14ac:dyDescent="0.25">
      <c r="A124" s="7">
        <v>111</v>
      </c>
      <c r="B124" s="17" t="s">
        <v>373</v>
      </c>
      <c r="C124" s="11">
        <v>54.3</v>
      </c>
      <c r="D124" s="16" t="s">
        <v>328</v>
      </c>
      <c r="E124" s="30">
        <v>6.2</v>
      </c>
      <c r="F124" s="30">
        <v>6.2</v>
      </c>
      <c r="G124" s="21">
        <f t="shared" si="2"/>
        <v>0</v>
      </c>
      <c r="H124" s="29">
        <f>G8/C243*C124</f>
        <v>0.19737780086169643</v>
      </c>
      <c r="I124" s="26">
        <f t="shared" si="3"/>
        <v>0.19737780086169643</v>
      </c>
      <c r="J124" s="4"/>
      <c r="K124" s="366"/>
      <c r="L124" s="55"/>
      <c r="M124" s="471"/>
      <c r="Q124" s="95"/>
    </row>
    <row r="125" spans="1:18" x14ac:dyDescent="0.25">
      <c r="A125" s="7">
        <v>112</v>
      </c>
      <c r="B125" s="17" t="s">
        <v>374</v>
      </c>
      <c r="C125" s="11">
        <v>52</v>
      </c>
      <c r="D125" s="16" t="s">
        <v>328</v>
      </c>
      <c r="E125" s="30">
        <v>4.4000000000000004</v>
      </c>
      <c r="F125" s="30">
        <v>5.2</v>
      </c>
      <c r="G125" s="21">
        <f t="shared" si="2"/>
        <v>0.79999999999999982</v>
      </c>
      <c r="H125" s="29">
        <f>G8/C243*C125</f>
        <v>0.18901741518983822</v>
      </c>
      <c r="I125" s="26">
        <f t="shared" si="3"/>
        <v>0.9890174151898381</v>
      </c>
      <c r="J125" s="4"/>
      <c r="K125" s="366"/>
      <c r="L125" s="55"/>
      <c r="M125" s="471"/>
      <c r="Q125" s="95"/>
      <c r="R125" s="56"/>
    </row>
    <row r="126" spans="1:18" x14ac:dyDescent="0.25">
      <c r="A126" s="7">
        <v>113</v>
      </c>
      <c r="B126" s="17" t="s">
        <v>375</v>
      </c>
      <c r="C126" s="11">
        <v>46.8</v>
      </c>
      <c r="D126" s="16" t="s">
        <v>328</v>
      </c>
      <c r="E126" s="30">
        <v>6.4</v>
      </c>
      <c r="F126" s="30">
        <v>7.2</v>
      </c>
      <c r="G126" s="21">
        <f t="shared" si="2"/>
        <v>0.79999999999999982</v>
      </c>
      <c r="H126" s="29">
        <f>G8/C243*C126</f>
        <v>0.17011567367085437</v>
      </c>
      <c r="I126" s="26">
        <f t="shared" si="3"/>
        <v>0.97011567367085416</v>
      </c>
      <c r="J126" s="4"/>
      <c r="K126" s="366"/>
      <c r="L126" s="55"/>
      <c r="M126" s="471"/>
      <c r="Q126" s="95"/>
      <c r="R126" s="56"/>
    </row>
    <row r="127" spans="1:18" x14ac:dyDescent="0.25">
      <c r="A127" s="7">
        <v>114</v>
      </c>
      <c r="B127" s="17" t="s">
        <v>376</v>
      </c>
      <c r="C127" s="11">
        <v>73.3</v>
      </c>
      <c r="D127" s="16" t="s">
        <v>328</v>
      </c>
      <c r="E127" s="30">
        <v>5.9</v>
      </c>
      <c r="F127" s="30">
        <v>6.3</v>
      </c>
      <c r="G127" s="21">
        <f t="shared" si="2"/>
        <v>0.39999999999999947</v>
      </c>
      <c r="H127" s="29">
        <f>G8/C243*C127</f>
        <v>0.2664418564118296</v>
      </c>
      <c r="I127" s="26">
        <f t="shared" si="3"/>
        <v>0.66644185641182907</v>
      </c>
      <c r="J127" s="4"/>
      <c r="K127" s="366"/>
      <c r="L127" s="55"/>
      <c r="M127" s="471"/>
      <c r="O127" s="46"/>
      <c r="P127" s="44"/>
      <c r="Q127" s="95"/>
      <c r="R127" s="56"/>
    </row>
    <row r="128" spans="1:18" x14ac:dyDescent="0.25">
      <c r="A128" s="7">
        <v>115</v>
      </c>
      <c r="B128" s="17" t="s">
        <v>377</v>
      </c>
      <c r="C128" s="11">
        <v>54.3</v>
      </c>
      <c r="D128" s="16" t="s">
        <v>328</v>
      </c>
      <c r="E128" s="30">
        <v>5.0999999999999996</v>
      </c>
      <c r="F128" s="30">
        <v>5.7</v>
      </c>
      <c r="G128" s="21">
        <f t="shared" si="2"/>
        <v>0.60000000000000053</v>
      </c>
      <c r="H128" s="29">
        <f>G8/C243*C128</f>
        <v>0.19737780086169643</v>
      </c>
      <c r="I128" s="26">
        <f t="shared" si="3"/>
        <v>0.79737780086169696</v>
      </c>
      <c r="J128" s="4"/>
      <c r="K128" s="366"/>
      <c r="L128" s="55"/>
      <c r="M128" s="471"/>
      <c r="N128" s="95"/>
      <c r="O128" s="45"/>
      <c r="P128" s="45"/>
      <c r="Q128" s="95"/>
      <c r="R128" s="96"/>
    </row>
    <row r="129" spans="1:22" x14ac:dyDescent="0.25">
      <c r="A129" s="7">
        <v>116</v>
      </c>
      <c r="B129" s="17" t="s">
        <v>378</v>
      </c>
      <c r="C129" s="11">
        <v>51.8</v>
      </c>
      <c r="D129" s="16" t="s">
        <v>328</v>
      </c>
      <c r="E129" s="30">
        <v>5.6</v>
      </c>
      <c r="F129" s="30">
        <v>5.8</v>
      </c>
      <c r="G129" s="21">
        <f t="shared" si="2"/>
        <v>0.20000000000000018</v>
      </c>
      <c r="H129" s="29">
        <f>G8/C243*C129</f>
        <v>0.18829042513141575</v>
      </c>
      <c r="I129" s="26">
        <f t="shared" si="3"/>
        <v>0.38829042513141593</v>
      </c>
      <c r="J129" s="4"/>
      <c r="K129" s="366"/>
      <c r="L129" s="55"/>
      <c r="M129" s="471"/>
      <c r="N129" s="95"/>
      <c r="O129" s="97"/>
      <c r="P129" s="97"/>
      <c r="Q129" s="95"/>
      <c r="R129" s="96"/>
      <c r="U129" s="470"/>
      <c r="V129" s="470"/>
    </row>
    <row r="130" spans="1:22" x14ac:dyDescent="0.25">
      <c r="A130" s="7">
        <v>117</v>
      </c>
      <c r="B130" s="17" t="s">
        <v>379</v>
      </c>
      <c r="C130" s="11">
        <v>47.2</v>
      </c>
      <c r="D130" s="16" t="s">
        <v>328</v>
      </c>
      <c r="E130" s="30">
        <v>5.3</v>
      </c>
      <c r="F130" s="30">
        <v>6.3</v>
      </c>
      <c r="G130" s="21">
        <f t="shared" si="2"/>
        <v>1</v>
      </c>
      <c r="H130" s="29">
        <f>G8/C243*C130</f>
        <v>0.17156965378769931</v>
      </c>
      <c r="I130" s="26">
        <f t="shared" si="3"/>
        <v>1.1715696537876994</v>
      </c>
      <c r="J130" s="4"/>
      <c r="K130" s="366"/>
      <c r="L130" s="55"/>
      <c r="M130" s="471"/>
      <c r="N130" s="95"/>
      <c r="O130" s="97"/>
      <c r="P130" s="97"/>
      <c r="Q130" s="95"/>
      <c r="R130" s="96"/>
      <c r="U130" s="470"/>
      <c r="V130" s="470"/>
    </row>
    <row r="131" spans="1:22" x14ac:dyDescent="0.25">
      <c r="A131" s="7">
        <v>118</v>
      </c>
      <c r="B131" s="17" t="s">
        <v>380</v>
      </c>
      <c r="C131" s="11">
        <v>72.8</v>
      </c>
      <c r="D131" s="16" t="s">
        <v>328</v>
      </c>
      <c r="E131" s="30">
        <v>7.5</v>
      </c>
      <c r="F131" s="30">
        <v>8.3000000000000007</v>
      </c>
      <c r="G131" s="21">
        <f t="shared" si="2"/>
        <v>0.80000000000000071</v>
      </c>
      <c r="H131" s="29">
        <f>G8/C243*C131</f>
        <v>0.26462438126577348</v>
      </c>
      <c r="I131" s="26">
        <f t="shared" si="3"/>
        <v>1.0646243812657743</v>
      </c>
      <c r="J131" s="4"/>
      <c r="K131" s="366"/>
      <c r="L131" s="55"/>
      <c r="M131" s="471"/>
      <c r="N131" s="95"/>
      <c r="O131" s="97"/>
      <c r="P131" s="97"/>
      <c r="Q131" s="95"/>
      <c r="R131" s="96"/>
    </row>
    <row r="132" spans="1:22" x14ac:dyDescent="0.25">
      <c r="A132" s="7">
        <v>119</v>
      </c>
      <c r="B132" s="17" t="s">
        <v>381</v>
      </c>
      <c r="C132" s="11">
        <v>54.2</v>
      </c>
      <c r="D132" s="16" t="s">
        <v>328</v>
      </c>
      <c r="E132" s="30">
        <v>6.1</v>
      </c>
      <c r="F132" s="30">
        <v>7.3</v>
      </c>
      <c r="G132" s="21">
        <f t="shared" si="2"/>
        <v>1.2000000000000002</v>
      </c>
      <c r="H132" s="29">
        <f>G8/C243*C132</f>
        <v>0.19701430583248522</v>
      </c>
      <c r="I132" s="26">
        <f t="shared" si="3"/>
        <v>1.3970143058324853</v>
      </c>
      <c r="J132" s="4"/>
      <c r="K132" s="366"/>
      <c r="L132" s="55"/>
      <c r="M132" s="471"/>
      <c r="N132" s="95"/>
      <c r="O132" s="97"/>
      <c r="P132" s="97"/>
    </row>
    <row r="133" spans="1:22" x14ac:dyDescent="0.25">
      <c r="A133" s="7">
        <v>120</v>
      </c>
      <c r="B133" s="17" t="s">
        <v>382</v>
      </c>
      <c r="C133" s="11">
        <v>51.9</v>
      </c>
      <c r="D133" s="16" t="s">
        <v>328</v>
      </c>
      <c r="E133" s="30">
        <v>5.0999999999999996</v>
      </c>
      <c r="F133" s="30">
        <v>5.0999999999999996</v>
      </c>
      <c r="G133" s="21">
        <f t="shared" si="2"/>
        <v>0</v>
      </c>
      <c r="H133" s="29">
        <f>G8/C243*C133</f>
        <v>0.18865392016062699</v>
      </c>
      <c r="I133" s="26">
        <f t="shared" si="3"/>
        <v>0.18865392016062699</v>
      </c>
      <c r="J133" s="4"/>
      <c r="K133" s="366"/>
      <c r="L133" s="55"/>
      <c r="M133" s="471"/>
      <c r="N133" s="95"/>
      <c r="O133" s="97"/>
      <c r="P133" s="97"/>
    </row>
    <row r="134" spans="1:22" x14ac:dyDescent="0.25">
      <c r="A134" s="7">
        <v>121</v>
      </c>
      <c r="B134" s="17" t="s">
        <v>383</v>
      </c>
      <c r="C134" s="11">
        <v>47.2</v>
      </c>
      <c r="D134" s="16" t="s">
        <v>328</v>
      </c>
      <c r="E134" s="30">
        <v>3.7</v>
      </c>
      <c r="F134" s="30">
        <v>3.9</v>
      </c>
      <c r="G134" s="21">
        <f t="shared" si="2"/>
        <v>0.19999999999999973</v>
      </c>
      <c r="H134" s="29">
        <f>G8/C243*C134</f>
        <v>0.17156965378769931</v>
      </c>
      <c r="I134" s="26">
        <f t="shared" si="3"/>
        <v>0.37156965378769902</v>
      </c>
      <c r="J134" s="4"/>
      <c r="K134" s="366"/>
      <c r="L134" s="55"/>
      <c r="M134" s="471"/>
      <c r="N134" s="95"/>
      <c r="O134" s="97"/>
      <c r="P134" s="97"/>
    </row>
    <row r="135" spans="1:22" x14ac:dyDescent="0.25">
      <c r="A135" s="7">
        <v>122</v>
      </c>
      <c r="B135" s="17" t="s">
        <v>384</v>
      </c>
      <c r="C135" s="11">
        <v>72.7</v>
      </c>
      <c r="D135" s="16" t="s">
        <v>328</v>
      </c>
      <c r="E135" s="30">
        <v>1.7</v>
      </c>
      <c r="F135" s="30">
        <v>1.9</v>
      </c>
      <c r="G135" s="21">
        <f t="shared" si="2"/>
        <v>0.19999999999999996</v>
      </c>
      <c r="H135" s="29">
        <f>G8/C243*C135</f>
        <v>0.2642608862365623</v>
      </c>
      <c r="I135" s="26">
        <f t="shared" si="3"/>
        <v>0.46426088623656225</v>
      </c>
      <c r="J135" s="4"/>
      <c r="K135" s="366"/>
      <c r="L135" s="55"/>
      <c r="M135" s="471"/>
      <c r="N135" s="95"/>
      <c r="O135" s="98"/>
      <c r="P135" s="97"/>
    </row>
    <row r="136" spans="1:22" x14ac:dyDescent="0.25">
      <c r="A136" s="7">
        <v>123</v>
      </c>
      <c r="B136" s="17" t="s">
        <v>385</v>
      </c>
      <c r="C136" s="11">
        <v>54.3</v>
      </c>
      <c r="D136" s="16" t="s">
        <v>328</v>
      </c>
      <c r="E136" s="30">
        <v>4.5999999999999996</v>
      </c>
      <c r="F136" s="30">
        <v>4.5999999999999996</v>
      </c>
      <c r="G136" s="21">
        <f t="shared" si="2"/>
        <v>0</v>
      </c>
      <c r="H136" s="29">
        <f>G8/C243*C136</f>
        <v>0.19737780086169643</v>
      </c>
      <c r="I136" s="26">
        <f t="shared" si="3"/>
        <v>0.19737780086169643</v>
      </c>
      <c r="J136" s="4"/>
      <c r="K136" s="366"/>
      <c r="L136" s="55"/>
      <c r="M136" s="471"/>
      <c r="N136" s="95"/>
      <c r="O136" s="97"/>
      <c r="P136" s="97"/>
    </row>
    <row r="137" spans="1:22" x14ac:dyDescent="0.25">
      <c r="A137" s="7">
        <v>124</v>
      </c>
      <c r="B137" s="17" t="s">
        <v>386</v>
      </c>
      <c r="C137" s="11">
        <v>52.1</v>
      </c>
      <c r="D137" s="16" t="s">
        <v>328</v>
      </c>
      <c r="E137" s="30">
        <v>4.8</v>
      </c>
      <c r="F137" s="30">
        <v>5.0999999999999996</v>
      </c>
      <c r="G137" s="21">
        <f t="shared" si="2"/>
        <v>0.29999999999999982</v>
      </c>
      <c r="H137" s="29">
        <f>G8/C243*C137</f>
        <v>0.18938091021904943</v>
      </c>
      <c r="I137" s="26">
        <f t="shared" si="3"/>
        <v>0.48938091021904928</v>
      </c>
      <c r="J137" s="4"/>
      <c r="K137" s="366"/>
      <c r="L137" s="55"/>
      <c r="M137" s="471"/>
      <c r="N137" s="95"/>
      <c r="O137" s="97"/>
      <c r="P137" s="97"/>
    </row>
    <row r="138" spans="1:22" x14ac:dyDescent="0.25">
      <c r="A138" s="7">
        <v>125</v>
      </c>
      <c r="B138" s="17" t="s">
        <v>387</v>
      </c>
      <c r="C138" s="11">
        <v>47.2</v>
      </c>
      <c r="D138" s="16" t="s">
        <v>328</v>
      </c>
      <c r="E138" s="30">
        <v>5</v>
      </c>
      <c r="F138" s="30">
        <v>6</v>
      </c>
      <c r="G138" s="21">
        <f t="shared" si="2"/>
        <v>1</v>
      </c>
      <c r="H138" s="29">
        <f>G8/C243*C138</f>
        <v>0.17156965378769931</v>
      </c>
      <c r="I138" s="26">
        <f t="shared" si="3"/>
        <v>1.1715696537876994</v>
      </c>
      <c r="J138" s="4"/>
      <c r="K138" s="366"/>
      <c r="L138" s="55"/>
      <c r="M138" s="471"/>
    </row>
    <row r="139" spans="1:22" x14ac:dyDescent="0.25">
      <c r="A139" s="7">
        <v>126</v>
      </c>
      <c r="B139" s="17" t="s">
        <v>388</v>
      </c>
      <c r="C139" s="11">
        <v>72.400000000000006</v>
      </c>
      <c r="D139" s="16" t="s">
        <v>328</v>
      </c>
      <c r="E139" s="30">
        <v>6.9</v>
      </c>
      <c r="F139" s="30">
        <v>7.3</v>
      </c>
      <c r="G139" s="21">
        <f t="shared" si="2"/>
        <v>0.39999999999999947</v>
      </c>
      <c r="H139" s="29">
        <f>G8/C243*C139</f>
        <v>0.26317040114892859</v>
      </c>
      <c r="I139" s="26">
        <f t="shared" si="3"/>
        <v>0.66317040114892811</v>
      </c>
      <c r="J139" s="4"/>
      <c r="K139" s="366"/>
      <c r="L139" s="55"/>
      <c r="M139" s="471"/>
    </row>
    <row r="140" spans="1:22" ht="15.75" customHeight="1" x14ac:dyDescent="0.25">
      <c r="A140" s="7">
        <v>127</v>
      </c>
      <c r="B140" s="17" t="s">
        <v>389</v>
      </c>
      <c r="C140" s="11">
        <v>54.3</v>
      </c>
      <c r="D140" s="16" t="s">
        <v>328</v>
      </c>
      <c r="E140" s="30">
        <v>5.6</v>
      </c>
      <c r="F140" s="30">
        <v>6.1</v>
      </c>
      <c r="G140" s="21">
        <f t="shared" si="2"/>
        <v>0.5</v>
      </c>
      <c r="H140" s="29">
        <f>G8/C243*C140</f>
        <v>0.19737780086169643</v>
      </c>
      <c r="I140" s="26">
        <f t="shared" si="3"/>
        <v>0.69737780086169643</v>
      </c>
      <c r="J140" s="4"/>
      <c r="K140" s="366"/>
      <c r="L140" s="55"/>
      <c r="M140" s="55"/>
      <c r="N140" s="55"/>
      <c r="O140" s="55"/>
      <c r="P140" s="55"/>
    </row>
    <row r="141" spans="1:22" x14ac:dyDescent="0.25">
      <c r="A141" s="7">
        <v>128</v>
      </c>
      <c r="B141" s="17" t="s">
        <v>390</v>
      </c>
      <c r="C141" s="11">
        <v>51.8</v>
      </c>
      <c r="D141" s="16" t="s">
        <v>328</v>
      </c>
      <c r="E141" s="30">
        <v>3.8</v>
      </c>
      <c r="F141" s="30">
        <v>3.8</v>
      </c>
      <c r="G141" s="21">
        <f t="shared" si="2"/>
        <v>0</v>
      </c>
      <c r="H141" s="29">
        <f>G8/C243*C141</f>
        <v>0.18829042513141575</v>
      </c>
      <c r="I141" s="26">
        <f t="shared" si="3"/>
        <v>0.18829042513141575</v>
      </c>
      <c r="J141" s="4"/>
      <c r="K141" s="366"/>
      <c r="L141" s="55"/>
      <c r="M141" s="471"/>
    </row>
    <row r="142" spans="1:22" x14ac:dyDescent="0.25">
      <c r="A142" s="7">
        <v>129</v>
      </c>
      <c r="B142" s="17" t="s">
        <v>391</v>
      </c>
      <c r="C142" s="11">
        <v>48</v>
      </c>
      <c r="D142" s="16" t="s">
        <v>328</v>
      </c>
      <c r="E142" s="30">
        <v>4.7</v>
      </c>
      <c r="F142" s="30">
        <v>4.7</v>
      </c>
      <c r="G142" s="21">
        <f t="shared" si="2"/>
        <v>0</v>
      </c>
      <c r="H142" s="29">
        <f>G8/C243*C142</f>
        <v>0.17447761402138912</v>
      </c>
      <c r="I142" s="26">
        <f t="shared" si="3"/>
        <v>0.17447761402138912</v>
      </c>
      <c r="J142" s="4"/>
      <c r="K142" s="366"/>
      <c r="L142" s="55"/>
      <c r="M142" s="471"/>
    </row>
    <row r="143" spans="1:22" x14ac:dyDescent="0.25">
      <c r="A143" s="7">
        <v>130</v>
      </c>
      <c r="B143" s="17" t="s">
        <v>392</v>
      </c>
      <c r="C143" s="11">
        <v>73</v>
      </c>
      <c r="D143" s="16" t="s">
        <v>328</v>
      </c>
      <c r="E143" s="30">
        <v>3.5</v>
      </c>
      <c r="F143" s="30">
        <v>4.7</v>
      </c>
      <c r="G143" s="21">
        <f t="shared" si="2"/>
        <v>1.2000000000000002</v>
      </c>
      <c r="H143" s="29">
        <f>G8/C243*C143</f>
        <v>0.26535137132419595</v>
      </c>
      <c r="I143" s="26">
        <f t="shared" si="3"/>
        <v>1.4653513713241961</v>
      </c>
      <c r="J143" s="4"/>
      <c r="K143" s="385" t="s">
        <v>648</v>
      </c>
      <c r="L143" s="440"/>
      <c r="M143" s="441"/>
      <c r="N143" s="442"/>
    </row>
    <row r="144" spans="1:22" x14ac:dyDescent="0.25">
      <c r="A144" s="7">
        <v>131</v>
      </c>
      <c r="B144" s="17" t="s">
        <v>393</v>
      </c>
      <c r="C144" s="11">
        <v>54.8</v>
      </c>
      <c r="D144" s="16" t="s">
        <v>328</v>
      </c>
      <c r="E144" s="30">
        <v>2.6</v>
      </c>
      <c r="F144" s="30">
        <v>2.6</v>
      </c>
      <c r="G144" s="21">
        <f t="shared" ref="G144:G207" si="4">F144-E144</f>
        <v>0</v>
      </c>
      <c r="H144" s="29">
        <f>G8/C243*C144</f>
        <v>0.19919527600775255</v>
      </c>
      <c r="I144" s="26">
        <f t="shared" ref="I144:I207" si="5">G144+H144</f>
        <v>0.19919527600775255</v>
      </c>
      <c r="J144" s="4"/>
      <c r="K144" s="366"/>
      <c r="L144" s="55"/>
      <c r="M144" s="471"/>
    </row>
    <row r="145" spans="1:16" x14ac:dyDescent="0.25">
      <c r="A145" s="7">
        <v>132</v>
      </c>
      <c r="B145" s="17" t="s">
        <v>394</v>
      </c>
      <c r="C145" s="11">
        <v>52.6</v>
      </c>
      <c r="D145" s="16" t="s">
        <v>328</v>
      </c>
      <c r="E145" s="30">
        <v>2.1</v>
      </c>
      <c r="F145" s="30">
        <v>2.1</v>
      </c>
      <c r="G145" s="21">
        <f t="shared" si="4"/>
        <v>0</v>
      </c>
      <c r="H145" s="29">
        <f>G8/C243*C145</f>
        <v>0.19119838536510558</v>
      </c>
      <c r="I145" s="26">
        <f t="shared" si="5"/>
        <v>0.19119838536510558</v>
      </c>
      <c r="J145" s="57"/>
      <c r="K145" s="366"/>
      <c r="L145" s="55"/>
      <c r="M145" s="471"/>
    </row>
    <row r="146" spans="1:16" x14ac:dyDescent="0.25">
      <c r="A146" s="7">
        <v>133</v>
      </c>
      <c r="B146" s="17" t="s">
        <v>395</v>
      </c>
      <c r="C146" s="11">
        <v>47.6</v>
      </c>
      <c r="D146" s="16" t="s">
        <v>328</v>
      </c>
      <c r="E146" s="30">
        <v>3.5</v>
      </c>
      <c r="F146" s="30">
        <v>3.9</v>
      </c>
      <c r="G146" s="21">
        <f t="shared" si="4"/>
        <v>0.39999999999999991</v>
      </c>
      <c r="H146" s="29">
        <f>G8/C243*C146</f>
        <v>0.1730236339045442</v>
      </c>
      <c r="I146" s="26">
        <f t="shared" si="5"/>
        <v>0.57302363390454414</v>
      </c>
      <c r="J146" s="57"/>
      <c r="K146" s="366"/>
      <c r="L146" s="55"/>
      <c r="M146" s="471"/>
    </row>
    <row r="147" spans="1:16" ht="15" customHeight="1" x14ac:dyDescent="0.25">
      <c r="A147" s="7">
        <v>134</v>
      </c>
      <c r="B147" s="17" t="s">
        <v>396</v>
      </c>
      <c r="C147" s="11">
        <v>73</v>
      </c>
      <c r="D147" s="16" t="s">
        <v>328</v>
      </c>
      <c r="E147" s="30">
        <v>5.5</v>
      </c>
      <c r="F147" s="30">
        <v>5.5</v>
      </c>
      <c r="G147" s="21">
        <f t="shared" si="4"/>
        <v>0</v>
      </c>
      <c r="H147" s="29">
        <f>G8/C243*C147</f>
        <v>0.26535137132419595</v>
      </c>
      <c r="I147" s="26">
        <f t="shared" si="5"/>
        <v>0.26535137132419595</v>
      </c>
      <c r="J147" s="57"/>
      <c r="K147" s="366"/>
      <c r="L147" s="55"/>
      <c r="M147" s="99"/>
    </row>
    <row r="148" spans="1:16" x14ac:dyDescent="0.25">
      <c r="A148" s="7">
        <v>135</v>
      </c>
      <c r="B148" s="17" t="s">
        <v>397</v>
      </c>
      <c r="C148" s="11">
        <v>54.9</v>
      </c>
      <c r="D148" s="16" t="s">
        <v>328</v>
      </c>
      <c r="E148" s="30">
        <v>4.9000000000000004</v>
      </c>
      <c r="F148" s="30">
        <v>5.8</v>
      </c>
      <c r="G148" s="21">
        <f t="shared" si="4"/>
        <v>0.89999999999999947</v>
      </c>
      <c r="H148" s="29">
        <f>G8/C243*C148</f>
        <v>0.19955877103696379</v>
      </c>
      <c r="I148" s="26">
        <f t="shared" si="5"/>
        <v>1.0995587710369632</v>
      </c>
      <c r="J148" s="57"/>
      <c r="K148" s="366"/>
      <c r="L148" s="55"/>
      <c r="M148" s="471"/>
    </row>
    <row r="149" spans="1:16" x14ac:dyDescent="0.25">
      <c r="A149" s="7">
        <v>136</v>
      </c>
      <c r="B149" s="17" t="s">
        <v>398</v>
      </c>
      <c r="C149" s="11">
        <v>52.3</v>
      </c>
      <c r="D149" s="16" t="s">
        <v>328</v>
      </c>
      <c r="E149" s="30">
        <v>5.2</v>
      </c>
      <c r="F149" s="30">
        <v>5.6</v>
      </c>
      <c r="G149" s="21">
        <f t="shared" si="4"/>
        <v>0.39999999999999947</v>
      </c>
      <c r="H149" s="29">
        <f>G8/C243*C149</f>
        <v>0.19010790027747188</v>
      </c>
      <c r="I149" s="26">
        <f t="shared" si="5"/>
        <v>0.5901079002774714</v>
      </c>
      <c r="J149" s="4"/>
      <c r="K149" s="366"/>
      <c r="L149" s="55"/>
      <c r="M149" s="471"/>
    </row>
    <row r="150" spans="1:16" x14ac:dyDescent="0.25">
      <c r="A150" s="7">
        <v>137</v>
      </c>
      <c r="B150" s="17" t="s">
        <v>399</v>
      </c>
      <c r="C150" s="11">
        <v>47.6</v>
      </c>
      <c r="D150" s="16" t="s">
        <v>328</v>
      </c>
      <c r="E150" s="30">
        <v>4.8</v>
      </c>
      <c r="F150" s="30">
        <v>5.9</v>
      </c>
      <c r="G150" s="21">
        <f t="shared" si="4"/>
        <v>1.1000000000000005</v>
      </c>
      <c r="H150" s="29">
        <f>G8/C243*C150</f>
        <v>0.1730236339045442</v>
      </c>
      <c r="I150" s="26">
        <f t="shared" si="5"/>
        <v>1.2730236339045446</v>
      </c>
      <c r="J150" s="4"/>
      <c r="K150" s="366"/>
      <c r="L150" s="55"/>
      <c r="M150" s="471"/>
    </row>
    <row r="151" spans="1:16" x14ac:dyDescent="0.25">
      <c r="A151" s="7">
        <v>138</v>
      </c>
      <c r="B151" s="17" t="s">
        <v>400</v>
      </c>
      <c r="C151" s="11">
        <v>72.8</v>
      </c>
      <c r="D151" s="16" t="s">
        <v>328</v>
      </c>
      <c r="E151" s="30">
        <v>4.5</v>
      </c>
      <c r="F151" s="30">
        <v>5.6</v>
      </c>
      <c r="G151" s="21">
        <f t="shared" si="4"/>
        <v>1.0999999999999996</v>
      </c>
      <c r="H151" s="29">
        <f>G8/C243*C151</f>
        <v>0.26462438126577348</v>
      </c>
      <c r="I151" s="26">
        <f t="shared" si="5"/>
        <v>1.3646243812657732</v>
      </c>
      <c r="J151" s="4"/>
      <c r="K151" s="366"/>
      <c r="L151" s="55"/>
      <c r="M151" s="44"/>
      <c r="N151" s="99"/>
      <c r="O151" s="99"/>
    </row>
    <row r="152" spans="1:16" x14ac:dyDescent="0.25">
      <c r="A152" s="7">
        <v>139</v>
      </c>
      <c r="B152" s="17" t="s">
        <v>401</v>
      </c>
      <c r="C152" s="11">
        <v>54.9</v>
      </c>
      <c r="D152" s="16" t="s">
        <v>328</v>
      </c>
      <c r="E152" s="30">
        <v>4.8</v>
      </c>
      <c r="F152" s="30">
        <v>4.8</v>
      </c>
      <c r="G152" s="21">
        <f t="shared" si="4"/>
        <v>0</v>
      </c>
      <c r="H152" s="29">
        <f>G8/C243*C152</f>
        <v>0.19955877103696379</v>
      </c>
      <c r="I152" s="26">
        <f t="shared" si="5"/>
        <v>0.19955877103696379</v>
      </c>
      <c r="J152" s="4"/>
      <c r="K152" s="366"/>
      <c r="L152" s="55"/>
      <c r="M152" s="44"/>
    </row>
    <row r="153" spans="1:16" x14ac:dyDescent="0.25">
      <c r="A153" s="7">
        <v>140</v>
      </c>
      <c r="B153" s="17" t="s">
        <v>402</v>
      </c>
      <c r="C153" s="11">
        <v>52.4</v>
      </c>
      <c r="D153" s="16" t="s">
        <v>328</v>
      </c>
      <c r="E153" s="30">
        <v>1.1000000000000001</v>
      </c>
      <c r="F153" s="30">
        <v>1.1000000000000001</v>
      </c>
      <c r="G153" s="21">
        <f t="shared" si="4"/>
        <v>0</v>
      </c>
      <c r="H153" s="29">
        <f>G8/C243*C153</f>
        <v>0.19047139530668311</v>
      </c>
      <c r="I153" s="26">
        <f t="shared" si="5"/>
        <v>0.19047139530668311</v>
      </c>
      <c r="J153" s="4"/>
      <c r="K153" s="366"/>
      <c r="L153" s="55"/>
      <c r="M153" s="471"/>
    </row>
    <row r="154" spans="1:16" x14ac:dyDescent="0.25">
      <c r="A154" s="7">
        <v>141</v>
      </c>
      <c r="B154" s="17" t="s">
        <v>403</v>
      </c>
      <c r="C154" s="11">
        <v>47.2</v>
      </c>
      <c r="D154" s="16" t="s">
        <v>328</v>
      </c>
      <c r="E154" s="30">
        <v>3.3</v>
      </c>
      <c r="F154" s="30">
        <v>3.6</v>
      </c>
      <c r="G154" s="21">
        <f t="shared" si="4"/>
        <v>0.30000000000000027</v>
      </c>
      <c r="H154" s="29">
        <f>G8/C243*C154</f>
        <v>0.17156965378769931</v>
      </c>
      <c r="I154" s="26">
        <f t="shared" si="5"/>
        <v>0.47156965378769955</v>
      </c>
      <c r="J154" s="4"/>
      <c r="K154" s="366"/>
      <c r="L154" s="55"/>
      <c r="M154" s="100"/>
    </row>
    <row r="155" spans="1:16" x14ac:dyDescent="0.25">
      <c r="A155" s="7">
        <v>142</v>
      </c>
      <c r="B155" s="17" t="s">
        <v>404</v>
      </c>
      <c r="C155" s="11">
        <v>72.5</v>
      </c>
      <c r="D155" s="16" t="s">
        <v>328</v>
      </c>
      <c r="E155" s="30">
        <v>5.2</v>
      </c>
      <c r="F155" s="30">
        <v>5.9</v>
      </c>
      <c r="G155" s="21">
        <f t="shared" si="4"/>
        <v>0.70000000000000018</v>
      </c>
      <c r="H155" s="29">
        <f>G8/C243*C155</f>
        <v>0.26353389617813983</v>
      </c>
      <c r="I155" s="26">
        <f t="shared" si="5"/>
        <v>0.96353389617814</v>
      </c>
      <c r="J155" s="4"/>
      <c r="K155" s="366"/>
      <c r="L155" s="55"/>
      <c r="M155" s="471"/>
      <c r="P155" s="44"/>
    </row>
    <row r="156" spans="1:16" x14ac:dyDescent="0.25">
      <c r="A156" s="395">
        <v>143</v>
      </c>
      <c r="B156" s="396" t="s">
        <v>405</v>
      </c>
      <c r="C156" s="397">
        <v>54.8</v>
      </c>
      <c r="D156" s="398" t="s">
        <v>328</v>
      </c>
      <c r="E156" s="399">
        <v>7.2</v>
      </c>
      <c r="F156" s="399">
        <v>7.2</v>
      </c>
      <c r="G156" s="400">
        <f t="shared" si="4"/>
        <v>0</v>
      </c>
      <c r="H156" s="401">
        <f>G8/C243*C156</f>
        <v>0.19919527600775255</v>
      </c>
      <c r="I156" s="402">
        <f t="shared" si="5"/>
        <v>0.19919527600775255</v>
      </c>
      <c r="J156" s="4"/>
      <c r="K156" s="366"/>
      <c r="L156" s="55"/>
      <c r="M156" s="471"/>
      <c r="P156" s="44"/>
    </row>
    <row r="157" spans="1:16" x14ac:dyDescent="0.25">
      <c r="A157" s="7">
        <v>144</v>
      </c>
      <c r="B157" s="17" t="s">
        <v>406</v>
      </c>
      <c r="C157" s="11">
        <v>51.9</v>
      </c>
      <c r="D157" s="16" t="s">
        <v>328</v>
      </c>
      <c r="E157" s="30">
        <v>3.2</v>
      </c>
      <c r="F157" s="30">
        <v>3.5</v>
      </c>
      <c r="G157" s="21">
        <f t="shared" si="4"/>
        <v>0.29999999999999982</v>
      </c>
      <c r="H157" s="29">
        <f>G8/C243*C157</f>
        <v>0.18865392016062699</v>
      </c>
      <c r="I157" s="26">
        <f t="shared" si="5"/>
        <v>0.48865392016062681</v>
      </c>
      <c r="J157" s="4"/>
      <c r="K157" s="366"/>
      <c r="L157" s="55"/>
      <c r="M157" s="471"/>
    </row>
    <row r="158" spans="1:16" x14ac:dyDescent="0.25">
      <c r="A158" s="7">
        <v>145</v>
      </c>
      <c r="B158" s="17" t="s">
        <v>407</v>
      </c>
      <c r="C158" s="11">
        <v>47</v>
      </c>
      <c r="D158" s="16" t="s">
        <v>328</v>
      </c>
      <c r="E158" s="30">
        <v>6</v>
      </c>
      <c r="F158" s="30">
        <v>6.5</v>
      </c>
      <c r="G158" s="21">
        <f t="shared" si="4"/>
        <v>0.5</v>
      </c>
      <c r="H158" s="29">
        <f>G8/C243*C158</f>
        <v>0.17084266372927684</v>
      </c>
      <c r="I158" s="26">
        <f t="shared" si="5"/>
        <v>0.67084266372927681</v>
      </c>
      <c r="J158" s="4"/>
      <c r="K158" s="366"/>
      <c r="L158" s="55"/>
      <c r="M158" s="471"/>
      <c r="N158" s="100"/>
      <c r="O158" s="100"/>
      <c r="P158" s="100"/>
    </row>
    <row r="159" spans="1:16" x14ac:dyDescent="0.25">
      <c r="A159" s="39">
        <v>146</v>
      </c>
      <c r="B159" s="17" t="s">
        <v>408</v>
      </c>
      <c r="C159" s="11">
        <v>73.2</v>
      </c>
      <c r="D159" s="16" t="s">
        <v>328</v>
      </c>
      <c r="E159" s="30">
        <v>2.4</v>
      </c>
      <c r="F159" s="30">
        <v>2.4</v>
      </c>
      <c r="G159" s="21">
        <f t="shared" si="4"/>
        <v>0</v>
      </c>
      <c r="H159" s="29">
        <f>G8/C243*C159</f>
        <v>0.26607836138261842</v>
      </c>
      <c r="I159" s="26">
        <f t="shared" si="5"/>
        <v>0.26607836138261842</v>
      </c>
      <c r="J159" s="4"/>
      <c r="K159" s="366"/>
      <c r="L159" s="55"/>
      <c r="M159" s="471"/>
    </row>
    <row r="160" spans="1:16" x14ac:dyDescent="0.25">
      <c r="A160" s="7">
        <v>147</v>
      </c>
      <c r="B160" s="17" t="s">
        <v>409</v>
      </c>
      <c r="C160" s="11">
        <v>54.7</v>
      </c>
      <c r="D160" s="16" t="s">
        <v>328</v>
      </c>
      <c r="E160" s="30">
        <v>7.6</v>
      </c>
      <c r="F160" s="30">
        <v>8.5</v>
      </c>
      <c r="G160" s="21">
        <f t="shared" si="4"/>
        <v>0.90000000000000036</v>
      </c>
      <c r="H160" s="29">
        <f>G8/C243*C160</f>
        <v>0.19883178097854134</v>
      </c>
      <c r="I160" s="26">
        <f t="shared" si="5"/>
        <v>1.0988317809785417</v>
      </c>
      <c r="J160" s="4"/>
      <c r="K160" s="366"/>
      <c r="L160" s="55"/>
      <c r="M160" s="471"/>
    </row>
    <row r="161" spans="1:13" x14ac:dyDescent="0.25">
      <c r="A161" s="7">
        <v>148</v>
      </c>
      <c r="B161" s="17" t="s">
        <v>410</v>
      </c>
      <c r="C161" s="11">
        <v>52.4</v>
      </c>
      <c r="D161" s="16" t="s">
        <v>328</v>
      </c>
      <c r="E161" s="30">
        <v>3.1</v>
      </c>
      <c r="F161" s="30">
        <v>3.6</v>
      </c>
      <c r="G161" s="21">
        <f t="shared" si="4"/>
        <v>0.5</v>
      </c>
      <c r="H161" s="29">
        <f>G8/C243*C161</f>
        <v>0.19047139530668311</v>
      </c>
      <c r="I161" s="26">
        <f t="shared" si="5"/>
        <v>0.69047139530668311</v>
      </c>
      <c r="J161" s="4"/>
      <c r="K161" s="366"/>
      <c r="L161" s="55"/>
      <c r="M161" s="471"/>
    </row>
    <row r="162" spans="1:13" x14ac:dyDescent="0.25">
      <c r="A162" s="7">
        <v>149</v>
      </c>
      <c r="B162" s="17" t="s">
        <v>411</v>
      </c>
      <c r="C162" s="11">
        <v>47.4</v>
      </c>
      <c r="D162" s="16" t="s">
        <v>328</v>
      </c>
      <c r="E162" s="30">
        <v>4.2</v>
      </c>
      <c r="F162" s="30">
        <v>4.5</v>
      </c>
      <c r="G162" s="21">
        <f t="shared" si="4"/>
        <v>0.29999999999999982</v>
      </c>
      <c r="H162" s="29">
        <f>G8/C243*C162</f>
        <v>0.17229664384612176</v>
      </c>
      <c r="I162" s="26">
        <f t="shared" si="5"/>
        <v>0.47229664384612158</v>
      </c>
      <c r="J162" s="4"/>
      <c r="K162" s="366"/>
      <c r="L162" s="55"/>
      <c r="M162" s="471"/>
    </row>
    <row r="163" spans="1:13" x14ac:dyDescent="0.25">
      <c r="A163" s="7">
        <v>150</v>
      </c>
      <c r="B163" s="17" t="s">
        <v>412</v>
      </c>
      <c r="C163" s="11">
        <v>73.2</v>
      </c>
      <c r="D163" s="16" t="s">
        <v>328</v>
      </c>
      <c r="E163" s="30">
        <v>7.4</v>
      </c>
      <c r="F163" s="30">
        <v>8.6999999999999993</v>
      </c>
      <c r="G163" s="21">
        <f t="shared" si="4"/>
        <v>1.2999999999999989</v>
      </c>
      <c r="H163" s="29">
        <f>G8/C243*C163</f>
        <v>0.26607836138261842</v>
      </c>
      <c r="I163" s="26">
        <f t="shared" si="5"/>
        <v>1.5660783613826172</v>
      </c>
      <c r="J163" s="4"/>
      <c r="K163" s="366"/>
      <c r="L163" s="6"/>
      <c r="M163" s="471"/>
    </row>
    <row r="164" spans="1:13" x14ac:dyDescent="0.25">
      <c r="A164" s="7">
        <v>151</v>
      </c>
      <c r="B164" s="17" t="s">
        <v>526</v>
      </c>
      <c r="C164" s="11">
        <v>39.299999999999997</v>
      </c>
      <c r="D164" s="16" t="s">
        <v>328</v>
      </c>
      <c r="E164" s="30">
        <v>5.0999999999999996</v>
      </c>
      <c r="F164" s="30">
        <v>5.7</v>
      </c>
      <c r="G164" s="21">
        <f t="shared" si="4"/>
        <v>0.60000000000000053</v>
      </c>
      <c r="H164" s="29">
        <f>G8/C243*C164</f>
        <v>0.14285354648001233</v>
      </c>
      <c r="I164" s="26">
        <f t="shared" si="5"/>
        <v>0.74285354648001289</v>
      </c>
      <c r="J164" s="4"/>
      <c r="K164" s="366"/>
      <c r="L164" s="55"/>
      <c r="M164" s="471"/>
    </row>
    <row r="165" spans="1:13" x14ac:dyDescent="0.25">
      <c r="A165" s="7">
        <v>152</v>
      </c>
      <c r="B165" s="17" t="s">
        <v>527</v>
      </c>
      <c r="C165" s="11">
        <v>67.099999999999994</v>
      </c>
      <c r="D165" s="16" t="s">
        <v>328</v>
      </c>
      <c r="E165" s="30">
        <v>6.8</v>
      </c>
      <c r="F165" s="30">
        <v>7.3</v>
      </c>
      <c r="G165" s="21">
        <f t="shared" si="4"/>
        <v>0.5</v>
      </c>
      <c r="H165" s="29">
        <f>G8/C243*C165</f>
        <v>0.24390516460073353</v>
      </c>
      <c r="I165" s="26">
        <f t="shared" si="5"/>
        <v>0.74390516460073353</v>
      </c>
      <c r="J165" s="4"/>
      <c r="K165" s="366"/>
      <c r="L165" s="55"/>
      <c r="M165" s="471"/>
    </row>
    <row r="166" spans="1:13" x14ac:dyDescent="0.25">
      <c r="A166" s="7">
        <v>153</v>
      </c>
      <c r="B166" s="17" t="s">
        <v>528</v>
      </c>
      <c r="C166" s="11">
        <v>99.4</v>
      </c>
      <c r="D166" s="16" t="s">
        <v>328</v>
      </c>
      <c r="E166" s="30">
        <v>13.8</v>
      </c>
      <c r="F166" s="30">
        <v>15.4</v>
      </c>
      <c r="G166" s="21">
        <f t="shared" si="4"/>
        <v>1.5999999999999996</v>
      </c>
      <c r="H166" s="29">
        <f>G8/C243*C166</f>
        <v>0.36131405903595998</v>
      </c>
      <c r="I166" s="26">
        <f t="shared" si="5"/>
        <v>1.9613140590359597</v>
      </c>
      <c r="J166" s="4"/>
      <c r="K166" s="366"/>
      <c r="L166" s="55"/>
      <c r="M166" s="471"/>
    </row>
    <row r="167" spans="1:13" x14ac:dyDescent="0.25">
      <c r="A167" s="7">
        <v>154</v>
      </c>
      <c r="B167" s="17" t="s">
        <v>529</v>
      </c>
      <c r="C167" s="11">
        <v>39.6</v>
      </c>
      <c r="D167" s="16" t="s">
        <v>328</v>
      </c>
      <c r="E167" s="30">
        <v>2.5</v>
      </c>
      <c r="F167" s="30">
        <v>2.5</v>
      </c>
      <c r="G167" s="21">
        <f t="shared" si="4"/>
        <v>0</v>
      </c>
      <c r="H167" s="29">
        <f>G8/C243*C167</f>
        <v>0.14394403156764601</v>
      </c>
      <c r="I167" s="26">
        <f t="shared" si="5"/>
        <v>0.14394403156764601</v>
      </c>
      <c r="J167" s="4"/>
      <c r="K167" s="366"/>
      <c r="L167" s="55"/>
      <c r="M167" s="471"/>
    </row>
    <row r="168" spans="1:13" x14ac:dyDescent="0.25">
      <c r="A168" s="7">
        <v>155</v>
      </c>
      <c r="B168" s="17" t="s">
        <v>530</v>
      </c>
      <c r="C168" s="11">
        <v>67</v>
      </c>
      <c r="D168" s="16" t="s">
        <v>328</v>
      </c>
      <c r="E168" s="30">
        <v>6.2</v>
      </c>
      <c r="F168" s="30">
        <v>7</v>
      </c>
      <c r="G168" s="21">
        <f t="shared" si="4"/>
        <v>0.79999999999999982</v>
      </c>
      <c r="H168" s="29">
        <f>G8/C243*C168</f>
        <v>0.24354166957152232</v>
      </c>
      <c r="I168" s="26">
        <f t="shared" si="5"/>
        <v>1.0435416695715221</v>
      </c>
      <c r="J168" s="4"/>
      <c r="K168" s="366"/>
      <c r="L168" s="55"/>
      <c r="M168" s="471"/>
    </row>
    <row r="169" spans="1:13" x14ac:dyDescent="0.25">
      <c r="A169" s="7">
        <v>156</v>
      </c>
      <c r="B169" s="17" t="s">
        <v>531</v>
      </c>
      <c r="C169" s="11">
        <v>98.8</v>
      </c>
      <c r="D169" s="16" t="s">
        <v>328</v>
      </c>
      <c r="E169" s="30">
        <v>10</v>
      </c>
      <c r="F169" s="30">
        <v>10.1</v>
      </c>
      <c r="G169" s="21">
        <f t="shared" si="4"/>
        <v>9.9999999999999645E-2</v>
      </c>
      <c r="H169" s="29">
        <f>G8/C243*C169</f>
        <v>0.35913308886069256</v>
      </c>
      <c r="I169" s="26">
        <f t="shared" si="5"/>
        <v>0.45913308886069221</v>
      </c>
      <c r="J169" s="4"/>
      <c r="K169" s="366"/>
      <c r="L169" s="55"/>
      <c r="M169" s="471"/>
    </row>
    <row r="170" spans="1:13" x14ac:dyDescent="0.25">
      <c r="A170" s="7">
        <v>157</v>
      </c>
      <c r="B170" s="17" t="s">
        <v>532</v>
      </c>
      <c r="C170" s="11">
        <v>39.4</v>
      </c>
      <c r="D170" s="16" t="s">
        <v>328</v>
      </c>
      <c r="E170" s="30">
        <v>3.8</v>
      </c>
      <c r="F170" s="30">
        <v>4.0999999999999996</v>
      </c>
      <c r="G170" s="21">
        <f t="shared" si="4"/>
        <v>0.29999999999999982</v>
      </c>
      <c r="H170" s="29">
        <f>G8/C243*C170</f>
        <v>0.14321704150922357</v>
      </c>
      <c r="I170" s="26">
        <f t="shared" si="5"/>
        <v>0.44321704150922336</v>
      </c>
      <c r="J170" s="4"/>
      <c r="K170" s="366"/>
      <c r="L170" s="55"/>
      <c r="M170" s="471"/>
    </row>
    <row r="171" spans="1:13" x14ac:dyDescent="0.25">
      <c r="A171" s="7">
        <v>158</v>
      </c>
      <c r="B171" s="17" t="s">
        <v>533</v>
      </c>
      <c r="C171" s="11">
        <v>67.5</v>
      </c>
      <c r="D171" s="16" t="s">
        <v>328</v>
      </c>
      <c r="E171" s="30">
        <v>5.4</v>
      </c>
      <c r="F171" s="30">
        <v>5.8</v>
      </c>
      <c r="G171" s="21">
        <f t="shared" si="4"/>
        <v>0.39999999999999947</v>
      </c>
      <c r="H171" s="29">
        <f>G8/C243*C171</f>
        <v>0.24535914471757844</v>
      </c>
      <c r="I171" s="26">
        <f t="shared" si="5"/>
        <v>0.64535914471757794</v>
      </c>
      <c r="J171" s="4"/>
      <c r="K171" s="367" t="s">
        <v>627</v>
      </c>
      <c r="L171" s="347"/>
      <c r="M171" s="348"/>
    </row>
    <row r="172" spans="1:13" x14ac:dyDescent="0.25">
      <c r="A172" s="7">
        <v>159</v>
      </c>
      <c r="B172" s="17" t="s">
        <v>534</v>
      </c>
      <c r="C172" s="11">
        <v>99.1</v>
      </c>
      <c r="D172" s="16" t="s">
        <v>328</v>
      </c>
      <c r="E172" s="30">
        <v>2.9</v>
      </c>
      <c r="F172" s="30">
        <v>4.3</v>
      </c>
      <c r="G172" s="21">
        <f t="shared" si="4"/>
        <v>1.4</v>
      </c>
      <c r="H172" s="29">
        <f>G8/C243*C172</f>
        <v>0.36022357394832627</v>
      </c>
      <c r="I172" s="26">
        <f t="shared" si="5"/>
        <v>1.7602235739483261</v>
      </c>
      <c r="J172" s="4"/>
      <c r="K172" s="366"/>
      <c r="L172" s="55"/>
      <c r="M172" s="471"/>
    </row>
    <row r="173" spans="1:13" x14ac:dyDescent="0.25">
      <c r="A173" s="7">
        <v>160</v>
      </c>
      <c r="B173" s="17" t="s">
        <v>535</v>
      </c>
      <c r="C173" s="11">
        <v>40.1</v>
      </c>
      <c r="D173" s="16" t="s">
        <v>328</v>
      </c>
      <c r="E173" s="30">
        <v>2.8</v>
      </c>
      <c r="F173" s="30">
        <v>3.3</v>
      </c>
      <c r="G173" s="21">
        <f t="shared" si="4"/>
        <v>0.5</v>
      </c>
      <c r="H173" s="29">
        <f>G8/C243*C173</f>
        <v>0.14576150671370217</v>
      </c>
      <c r="I173" s="26">
        <f t="shared" si="5"/>
        <v>0.64576150671370214</v>
      </c>
      <c r="J173" s="4"/>
      <c r="K173" s="366"/>
      <c r="L173" s="55"/>
      <c r="M173" s="471"/>
    </row>
    <row r="174" spans="1:13" x14ac:dyDescent="0.25">
      <c r="A174" s="7">
        <v>161</v>
      </c>
      <c r="B174" s="17" t="s">
        <v>536</v>
      </c>
      <c r="C174" s="11">
        <v>67.099999999999994</v>
      </c>
      <c r="D174" s="16" t="s">
        <v>328</v>
      </c>
      <c r="E174" s="30">
        <v>2.2999999999999998</v>
      </c>
      <c r="F174" s="30">
        <v>2.2999999999999998</v>
      </c>
      <c r="G174" s="21">
        <f t="shared" si="4"/>
        <v>0</v>
      </c>
      <c r="H174" s="29">
        <f>G8/C243*C174</f>
        <v>0.24390516460073353</v>
      </c>
      <c r="I174" s="26">
        <f t="shared" si="5"/>
        <v>0.24390516460073353</v>
      </c>
      <c r="J174" s="4"/>
      <c r="K174" s="366"/>
      <c r="L174" s="55"/>
      <c r="M174" s="471"/>
    </row>
    <row r="175" spans="1:13" x14ac:dyDescent="0.25">
      <c r="A175" s="7">
        <v>162</v>
      </c>
      <c r="B175" s="17" t="s">
        <v>537</v>
      </c>
      <c r="C175" s="11">
        <v>99.1</v>
      </c>
      <c r="D175" s="16" t="s">
        <v>328</v>
      </c>
      <c r="E175" s="30">
        <v>11.7</v>
      </c>
      <c r="F175" s="30">
        <v>13.1</v>
      </c>
      <c r="G175" s="21">
        <f t="shared" si="4"/>
        <v>1.4000000000000004</v>
      </c>
      <c r="H175" s="29">
        <f>G8/C243*C175</f>
        <v>0.36022357394832627</v>
      </c>
      <c r="I175" s="26">
        <f t="shared" si="5"/>
        <v>1.7602235739483265</v>
      </c>
      <c r="J175" s="4"/>
      <c r="K175" s="366"/>
      <c r="L175" s="55"/>
      <c r="M175" s="471"/>
    </row>
    <row r="176" spans="1:13" x14ac:dyDescent="0.25">
      <c r="A176" s="7">
        <v>163</v>
      </c>
      <c r="B176" s="17" t="s">
        <v>538</v>
      </c>
      <c r="C176" s="11">
        <v>39.4</v>
      </c>
      <c r="D176" s="16" t="s">
        <v>328</v>
      </c>
      <c r="E176" s="30">
        <v>4.4000000000000004</v>
      </c>
      <c r="F176" s="30">
        <v>4.7</v>
      </c>
      <c r="G176" s="21">
        <f t="shared" si="4"/>
        <v>0.29999999999999982</v>
      </c>
      <c r="H176" s="29">
        <f>G8/C243*C176</f>
        <v>0.14321704150922357</v>
      </c>
      <c r="I176" s="26">
        <f t="shared" si="5"/>
        <v>0.44321704150922336</v>
      </c>
      <c r="J176" s="4"/>
      <c r="K176" s="366"/>
      <c r="L176" s="55"/>
      <c r="M176" s="471"/>
    </row>
    <row r="177" spans="1:16" x14ac:dyDescent="0.25">
      <c r="A177" s="7">
        <v>164</v>
      </c>
      <c r="B177" s="17" t="s">
        <v>539</v>
      </c>
      <c r="C177" s="11">
        <v>67.2</v>
      </c>
      <c r="D177" s="16" t="s">
        <v>328</v>
      </c>
      <c r="E177" s="30">
        <v>0.7</v>
      </c>
      <c r="F177" s="30">
        <v>0.7</v>
      </c>
      <c r="G177" s="21">
        <f t="shared" si="4"/>
        <v>0</v>
      </c>
      <c r="H177" s="29">
        <f>G8/C243*C177</f>
        <v>0.24426865962994476</v>
      </c>
      <c r="I177" s="26">
        <f t="shared" si="5"/>
        <v>0.24426865962994476</v>
      </c>
      <c r="J177" s="4"/>
      <c r="K177" s="366"/>
      <c r="L177" s="55"/>
      <c r="M177" s="471"/>
    </row>
    <row r="178" spans="1:16" x14ac:dyDescent="0.25">
      <c r="A178" s="7">
        <v>165</v>
      </c>
      <c r="B178" s="17" t="s">
        <v>540</v>
      </c>
      <c r="C178" s="11">
        <v>99.5</v>
      </c>
      <c r="D178" s="16" t="s">
        <v>328</v>
      </c>
      <c r="E178" s="30">
        <v>11</v>
      </c>
      <c r="F178" s="30">
        <v>12.1</v>
      </c>
      <c r="G178" s="21">
        <f t="shared" si="4"/>
        <v>1.0999999999999996</v>
      </c>
      <c r="H178" s="29">
        <f>G8/C243*C178</f>
        <v>0.36167755406517121</v>
      </c>
      <c r="I178" s="26">
        <f t="shared" si="5"/>
        <v>1.461677554065171</v>
      </c>
      <c r="J178" s="4"/>
      <c r="K178" s="366"/>
      <c r="L178" s="55"/>
      <c r="M178" s="471"/>
    </row>
    <row r="179" spans="1:16" x14ac:dyDescent="0.25">
      <c r="A179" s="7">
        <v>166</v>
      </c>
      <c r="B179" s="17" t="s">
        <v>541</v>
      </c>
      <c r="C179" s="11">
        <v>39.4</v>
      </c>
      <c r="D179" s="16" t="s">
        <v>328</v>
      </c>
      <c r="E179" s="30">
        <v>2.8</v>
      </c>
      <c r="F179" s="30">
        <v>3.4</v>
      </c>
      <c r="G179" s="21">
        <f t="shared" si="4"/>
        <v>0.60000000000000009</v>
      </c>
      <c r="H179" s="29">
        <f>G8/C243*C179</f>
        <v>0.14321704150922357</v>
      </c>
      <c r="I179" s="26">
        <f t="shared" si="5"/>
        <v>0.74321704150922363</v>
      </c>
      <c r="J179" s="4"/>
      <c r="K179" s="366"/>
      <c r="L179" s="55"/>
      <c r="M179" s="471"/>
    </row>
    <row r="180" spans="1:16" x14ac:dyDescent="0.25">
      <c r="A180" s="7">
        <v>167</v>
      </c>
      <c r="B180" s="17" t="s">
        <v>542</v>
      </c>
      <c r="C180" s="11">
        <v>67.3</v>
      </c>
      <c r="D180" s="16" t="s">
        <v>328</v>
      </c>
      <c r="E180" s="30">
        <v>4.5999999999999996</v>
      </c>
      <c r="F180" s="30">
        <v>5.6</v>
      </c>
      <c r="G180" s="21">
        <f t="shared" si="4"/>
        <v>1</v>
      </c>
      <c r="H180" s="29">
        <f>G8/C243*C180</f>
        <v>0.24463215465915597</v>
      </c>
      <c r="I180" s="26">
        <f t="shared" si="5"/>
        <v>1.2446321546591559</v>
      </c>
      <c r="J180" s="4"/>
      <c r="K180" s="366"/>
      <c r="L180" s="55"/>
      <c r="M180" s="471"/>
    </row>
    <row r="181" spans="1:16" x14ac:dyDescent="0.25">
      <c r="A181" s="7">
        <v>168</v>
      </c>
      <c r="B181" s="17" t="s">
        <v>543</v>
      </c>
      <c r="C181" s="11">
        <v>99.4</v>
      </c>
      <c r="D181" s="16" t="s">
        <v>328</v>
      </c>
      <c r="E181" s="30">
        <v>5.8</v>
      </c>
      <c r="F181" s="30">
        <v>5.8</v>
      </c>
      <c r="G181" s="21">
        <f t="shared" si="4"/>
        <v>0</v>
      </c>
      <c r="H181" s="29">
        <f>G8/C243*C181</f>
        <v>0.36131405903595998</v>
      </c>
      <c r="I181" s="26">
        <f t="shared" si="5"/>
        <v>0.36131405903595998</v>
      </c>
      <c r="J181" s="4"/>
      <c r="K181" s="366"/>
      <c r="L181" s="55"/>
      <c r="M181" s="471"/>
    </row>
    <row r="182" spans="1:16" x14ac:dyDescent="0.25">
      <c r="A182" s="7">
        <v>169</v>
      </c>
      <c r="B182" s="17" t="s">
        <v>544</v>
      </c>
      <c r="C182" s="11">
        <v>39.5</v>
      </c>
      <c r="D182" s="16" t="s">
        <v>328</v>
      </c>
      <c r="E182" s="30">
        <v>1</v>
      </c>
      <c r="F182" s="30">
        <v>1</v>
      </c>
      <c r="G182" s="21">
        <f t="shared" si="4"/>
        <v>0</v>
      </c>
      <c r="H182" s="29">
        <f>G8/C243*C182</f>
        <v>0.14358053653843481</v>
      </c>
      <c r="I182" s="26">
        <f t="shared" si="5"/>
        <v>0.14358053653843481</v>
      </c>
      <c r="J182" s="4"/>
      <c r="K182" s="366"/>
      <c r="L182" s="55"/>
      <c r="M182" s="471"/>
    </row>
    <row r="183" spans="1:16" x14ac:dyDescent="0.25">
      <c r="A183" s="7">
        <v>170</v>
      </c>
      <c r="B183" s="17" t="s">
        <v>545</v>
      </c>
      <c r="C183" s="11">
        <v>67.400000000000006</v>
      </c>
      <c r="D183" s="16" t="s">
        <v>328</v>
      </c>
      <c r="E183" s="30">
        <v>2</v>
      </c>
      <c r="F183" s="30">
        <v>2</v>
      </c>
      <c r="G183" s="21">
        <f t="shared" si="4"/>
        <v>0</v>
      </c>
      <c r="H183" s="29">
        <f>G8/C243*C183</f>
        <v>0.24499564968836723</v>
      </c>
      <c r="I183" s="26">
        <f t="shared" si="5"/>
        <v>0.24499564968836723</v>
      </c>
      <c r="J183" s="4"/>
      <c r="K183" s="366"/>
      <c r="L183" s="55"/>
      <c r="M183" s="471"/>
    </row>
    <row r="184" spans="1:16" x14ac:dyDescent="0.25">
      <c r="A184" s="7">
        <v>171</v>
      </c>
      <c r="B184" s="17" t="s">
        <v>546</v>
      </c>
      <c r="C184" s="11">
        <v>99.5</v>
      </c>
      <c r="D184" s="16" t="s">
        <v>328</v>
      </c>
      <c r="E184" s="30">
        <v>10.8</v>
      </c>
      <c r="F184" s="30">
        <v>12</v>
      </c>
      <c r="G184" s="21">
        <f t="shared" si="4"/>
        <v>1.1999999999999993</v>
      </c>
      <c r="H184" s="29">
        <f>G8/C243*C184</f>
        <v>0.36167755406517121</v>
      </c>
      <c r="I184" s="26">
        <f t="shared" si="5"/>
        <v>1.5616775540651706</v>
      </c>
      <c r="J184" s="4"/>
      <c r="K184" s="366"/>
      <c r="L184" s="55"/>
      <c r="M184" s="471"/>
    </row>
    <row r="185" spans="1:16" x14ac:dyDescent="0.25">
      <c r="A185" s="7">
        <v>172</v>
      </c>
      <c r="B185" s="17" t="s">
        <v>547</v>
      </c>
      <c r="C185" s="11">
        <v>39.5</v>
      </c>
      <c r="D185" s="16" t="s">
        <v>328</v>
      </c>
      <c r="E185" s="30">
        <v>3.3</v>
      </c>
      <c r="F185" s="30">
        <v>4</v>
      </c>
      <c r="G185" s="21">
        <f t="shared" si="4"/>
        <v>0.70000000000000018</v>
      </c>
      <c r="H185" s="29">
        <f>G8/C243*C185</f>
        <v>0.14358053653843481</v>
      </c>
      <c r="I185" s="26">
        <f t="shared" si="5"/>
        <v>0.84358053653843501</v>
      </c>
      <c r="J185" s="4"/>
      <c r="K185" s="366"/>
      <c r="L185" s="55"/>
      <c r="M185" s="471"/>
    </row>
    <row r="186" spans="1:16" x14ac:dyDescent="0.25">
      <c r="A186" s="7">
        <v>173</v>
      </c>
      <c r="B186" s="17" t="s">
        <v>548</v>
      </c>
      <c r="C186" s="11">
        <v>67.8</v>
      </c>
      <c r="D186" s="16" t="s">
        <v>328</v>
      </c>
      <c r="E186" s="30">
        <v>5.7</v>
      </c>
      <c r="F186" s="30">
        <v>6.7</v>
      </c>
      <c r="G186" s="21">
        <f t="shared" si="4"/>
        <v>1</v>
      </c>
      <c r="H186" s="29">
        <f>G8/C243*C186</f>
        <v>0.24644962980521212</v>
      </c>
      <c r="I186" s="26">
        <f t="shared" si="5"/>
        <v>1.2464496298052121</v>
      </c>
      <c r="J186" s="4"/>
      <c r="K186" s="366"/>
      <c r="L186" s="55"/>
      <c r="M186" s="471"/>
    </row>
    <row r="187" spans="1:16" x14ac:dyDescent="0.25">
      <c r="A187" s="7">
        <v>174</v>
      </c>
      <c r="B187" s="17" t="s">
        <v>549</v>
      </c>
      <c r="C187" s="11">
        <v>99.3</v>
      </c>
      <c r="D187" s="16" t="s">
        <v>328</v>
      </c>
      <c r="E187" s="30">
        <v>7.6</v>
      </c>
      <c r="F187" s="30">
        <v>9.4</v>
      </c>
      <c r="G187" s="21">
        <f t="shared" si="4"/>
        <v>1.8000000000000007</v>
      </c>
      <c r="H187" s="29">
        <f>G8/C243*C187</f>
        <v>0.36095056400674874</v>
      </c>
      <c r="I187" s="26">
        <f t="shared" si="5"/>
        <v>2.1609505640067495</v>
      </c>
      <c r="J187" s="4"/>
      <c r="K187" s="366"/>
      <c r="L187" s="55"/>
      <c r="M187" s="471"/>
    </row>
    <row r="188" spans="1:16" x14ac:dyDescent="0.25">
      <c r="A188" s="7">
        <v>175</v>
      </c>
      <c r="B188" s="17" t="s">
        <v>550</v>
      </c>
      <c r="C188" s="11">
        <v>39.6</v>
      </c>
      <c r="D188" s="16" t="s">
        <v>328</v>
      </c>
      <c r="E188" s="30">
        <v>3.7</v>
      </c>
      <c r="F188" s="30">
        <v>4.3</v>
      </c>
      <c r="G188" s="21">
        <f t="shared" si="4"/>
        <v>0.59999999999999964</v>
      </c>
      <c r="H188" s="29">
        <f>G8/C243*C188</f>
        <v>0.14394403156764601</v>
      </c>
      <c r="I188" s="26">
        <f t="shared" si="5"/>
        <v>0.74394403156764566</v>
      </c>
      <c r="J188" s="101"/>
      <c r="K188" s="58"/>
      <c r="L188" s="55"/>
      <c r="M188" s="471"/>
    </row>
    <row r="189" spans="1:16" ht="14.25" customHeight="1" x14ac:dyDescent="0.25">
      <c r="A189" s="7">
        <v>176</v>
      </c>
      <c r="B189" s="17" t="s">
        <v>615</v>
      </c>
      <c r="C189" s="11">
        <v>68.099999999999994</v>
      </c>
      <c r="D189" s="16" t="s">
        <v>328</v>
      </c>
      <c r="E189" s="30">
        <v>6</v>
      </c>
      <c r="F189" s="30">
        <v>6.6</v>
      </c>
      <c r="G189" s="21">
        <f t="shared" si="4"/>
        <v>0.59999999999999964</v>
      </c>
      <c r="H189" s="29">
        <f>G8/C243*C189</f>
        <v>0.24754011489284578</v>
      </c>
      <c r="I189" s="26">
        <f t="shared" si="5"/>
        <v>0.84754011489284542</v>
      </c>
      <c r="J189" s="101"/>
      <c r="K189" s="58"/>
      <c r="L189" s="55"/>
      <c r="M189" s="703" t="s">
        <v>616</v>
      </c>
      <c r="N189" s="703"/>
      <c r="O189" s="703"/>
      <c r="P189" s="703"/>
    </row>
    <row r="190" spans="1:16" x14ac:dyDescent="0.25">
      <c r="A190" s="7">
        <v>177</v>
      </c>
      <c r="B190" s="17" t="s">
        <v>551</v>
      </c>
      <c r="C190" s="11">
        <v>99.4</v>
      </c>
      <c r="D190" s="16" t="s">
        <v>328</v>
      </c>
      <c r="E190" s="30">
        <v>5.0999999999999996</v>
      </c>
      <c r="F190" s="30">
        <v>5.0999999999999996</v>
      </c>
      <c r="G190" s="21">
        <f t="shared" si="4"/>
        <v>0</v>
      </c>
      <c r="H190" s="29">
        <f>G8/C243*C190</f>
        <v>0.36131405903595998</v>
      </c>
      <c r="I190" s="26">
        <f t="shared" si="5"/>
        <v>0.36131405903595998</v>
      </c>
      <c r="J190" s="101"/>
      <c r="K190" s="58"/>
      <c r="L190" s="55"/>
      <c r="M190" s="471"/>
    </row>
    <row r="191" spans="1:16" x14ac:dyDescent="0.25">
      <c r="A191" s="7">
        <v>178</v>
      </c>
      <c r="B191" s="17" t="s">
        <v>413</v>
      </c>
      <c r="C191" s="11">
        <v>42.3</v>
      </c>
      <c r="D191" s="16" t="s">
        <v>328</v>
      </c>
      <c r="E191" s="30">
        <v>0.7</v>
      </c>
      <c r="F191" s="30">
        <v>0.9</v>
      </c>
      <c r="G191" s="21">
        <f t="shared" si="4"/>
        <v>0.20000000000000007</v>
      </c>
      <c r="H191" s="29">
        <f>G8/C243*C191</f>
        <v>0.15375839735634914</v>
      </c>
      <c r="I191" s="26">
        <f t="shared" si="5"/>
        <v>0.35375839735634917</v>
      </c>
      <c r="J191" s="101"/>
      <c r="K191" s="58"/>
      <c r="L191" s="44"/>
      <c r="M191" s="44"/>
    </row>
    <row r="192" spans="1:16" x14ac:dyDescent="0.25">
      <c r="A192" s="7">
        <v>179</v>
      </c>
      <c r="B192" s="17" t="s">
        <v>414</v>
      </c>
      <c r="C192" s="11">
        <v>68.900000000000006</v>
      </c>
      <c r="D192" s="16" t="s">
        <v>328</v>
      </c>
      <c r="E192" s="30">
        <v>7.7</v>
      </c>
      <c r="F192" s="30">
        <v>7.7</v>
      </c>
      <c r="G192" s="21">
        <f t="shared" si="4"/>
        <v>0</v>
      </c>
      <c r="H192" s="29">
        <f>G8/C243*C192</f>
        <v>0.25044807512653566</v>
      </c>
      <c r="I192" s="26">
        <f t="shared" si="5"/>
        <v>0.25044807512653566</v>
      </c>
      <c r="J192" s="57"/>
      <c r="K192" s="58"/>
      <c r="L192" s="55"/>
      <c r="M192" s="471"/>
    </row>
    <row r="193" spans="1:19" ht="15" customHeight="1" x14ac:dyDescent="0.25">
      <c r="A193" s="7">
        <v>180</v>
      </c>
      <c r="B193" s="17" t="s">
        <v>415</v>
      </c>
      <c r="C193" s="11">
        <v>99.3</v>
      </c>
      <c r="D193" s="16" t="s">
        <v>328</v>
      </c>
      <c r="E193" s="30">
        <v>12.9</v>
      </c>
      <c r="F193" s="30">
        <v>14.7</v>
      </c>
      <c r="G193" s="21">
        <f t="shared" si="4"/>
        <v>1.7999999999999989</v>
      </c>
      <c r="H193" s="29">
        <f>G8/C243*C193</f>
        <v>0.36095056400674874</v>
      </c>
      <c r="I193" s="26">
        <f t="shared" si="5"/>
        <v>2.1609505640067477</v>
      </c>
      <c r="J193" s="57"/>
      <c r="K193" s="58"/>
      <c r="L193" s="705"/>
      <c r="M193" s="706"/>
      <c r="N193" s="706"/>
      <c r="O193" s="706"/>
    </row>
    <row r="194" spans="1:19" x14ac:dyDescent="0.25">
      <c r="A194" s="7">
        <v>181</v>
      </c>
      <c r="B194" s="17" t="s">
        <v>416</v>
      </c>
      <c r="C194" s="11">
        <v>42.4</v>
      </c>
      <c r="D194" s="16" t="s">
        <v>328</v>
      </c>
      <c r="E194" s="30">
        <v>3.8</v>
      </c>
      <c r="F194" s="30">
        <v>4.3</v>
      </c>
      <c r="G194" s="21">
        <f t="shared" si="4"/>
        <v>0.5</v>
      </c>
      <c r="H194" s="29">
        <f>G8/C243*C194</f>
        <v>0.15412189238556037</v>
      </c>
      <c r="I194" s="26">
        <f t="shared" si="5"/>
        <v>0.6541218923855604</v>
      </c>
      <c r="J194" s="101"/>
      <c r="K194" s="58"/>
      <c r="L194" s="55"/>
      <c r="M194" s="471"/>
    </row>
    <row r="195" spans="1:19" x14ac:dyDescent="0.25">
      <c r="A195" s="7">
        <v>182</v>
      </c>
      <c r="B195" s="17" t="s">
        <v>417</v>
      </c>
      <c r="C195" s="11">
        <v>69.3</v>
      </c>
      <c r="D195" s="16" t="s">
        <v>328</v>
      </c>
      <c r="E195" s="30">
        <v>4.8</v>
      </c>
      <c r="F195" s="30">
        <v>4.8</v>
      </c>
      <c r="G195" s="21">
        <f t="shared" si="4"/>
        <v>0</v>
      </c>
      <c r="H195" s="29">
        <f>G8/C243*C195</f>
        <v>0.25190205524338055</v>
      </c>
      <c r="I195" s="26">
        <f t="shared" si="5"/>
        <v>0.25190205524338055</v>
      </c>
      <c r="J195" s="101"/>
      <c r="K195" s="368"/>
      <c r="L195" s="55"/>
      <c r="M195" s="471"/>
      <c r="P195" s="95"/>
    </row>
    <row r="196" spans="1:19" x14ac:dyDescent="0.25">
      <c r="A196" s="7">
        <v>183</v>
      </c>
      <c r="B196" s="17" t="s">
        <v>418</v>
      </c>
      <c r="C196" s="11">
        <v>99.3</v>
      </c>
      <c r="D196" s="16" t="s">
        <v>328</v>
      </c>
      <c r="E196" s="30">
        <v>2.7</v>
      </c>
      <c r="F196" s="30">
        <v>4.0999999999999996</v>
      </c>
      <c r="G196" s="21">
        <f t="shared" si="4"/>
        <v>1.3999999999999995</v>
      </c>
      <c r="H196" s="29">
        <f>G8/C243*C196</f>
        <v>0.36095056400674874</v>
      </c>
      <c r="I196" s="26">
        <f t="shared" si="5"/>
        <v>1.7609505640067482</v>
      </c>
      <c r="J196" s="101"/>
      <c r="K196" s="58"/>
      <c r="L196" s="55"/>
      <c r="M196" s="471"/>
      <c r="P196" s="103"/>
      <c r="Q196" s="104"/>
      <c r="R196" s="103"/>
    </row>
    <row r="197" spans="1:19" x14ac:dyDescent="0.25">
      <c r="A197" s="7">
        <v>184</v>
      </c>
      <c r="B197" s="17" t="s">
        <v>419</v>
      </c>
      <c r="C197" s="11">
        <v>42.3</v>
      </c>
      <c r="D197" s="16" t="s">
        <v>328</v>
      </c>
      <c r="E197" s="30">
        <v>2.2999999999999998</v>
      </c>
      <c r="F197" s="30">
        <v>2.4</v>
      </c>
      <c r="G197" s="21">
        <f t="shared" si="4"/>
        <v>0.10000000000000009</v>
      </c>
      <c r="H197" s="29">
        <f>G8/C243*C197</f>
        <v>0.15375839735634914</v>
      </c>
      <c r="I197" s="26">
        <f t="shared" si="5"/>
        <v>0.2537583973563492</v>
      </c>
      <c r="J197" s="4"/>
      <c r="K197" s="366"/>
      <c r="L197" s="55"/>
      <c r="M197" s="471"/>
      <c r="P197" s="95"/>
      <c r="Q197" s="56"/>
    </row>
    <row r="198" spans="1:19" x14ac:dyDescent="0.25">
      <c r="A198" s="7">
        <v>185</v>
      </c>
      <c r="B198" s="17" t="s">
        <v>420</v>
      </c>
      <c r="C198" s="11">
        <v>68.599999999999994</v>
      </c>
      <c r="D198" s="16" t="s">
        <v>328</v>
      </c>
      <c r="E198" s="30">
        <v>5.3</v>
      </c>
      <c r="F198" s="30">
        <v>6</v>
      </c>
      <c r="G198" s="21">
        <f t="shared" si="4"/>
        <v>0.70000000000000018</v>
      </c>
      <c r="H198" s="29">
        <f>G8/C243*C198</f>
        <v>0.24935759003890193</v>
      </c>
      <c r="I198" s="26">
        <f t="shared" si="5"/>
        <v>0.94935759003890208</v>
      </c>
      <c r="J198" s="4"/>
      <c r="K198" s="366"/>
      <c r="L198" s="55"/>
      <c r="M198" s="471"/>
      <c r="P198" s="95"/>
      <c r="Q198" s="56"/>
    </row>
    <row r="199" spans="1:19" x14ac:dyDescent="0.25">
      <c r="A199" s="7">
        <v>186</v>
      </c>
      <c r="B199" s="17" t="s">
        <v>421</v>
      </c>
      <c r="C199" s="11">
        <v>99.4</v>
      </c>
      <c r="D199" s="16" t="s">
        <v>328</v>
      </c>
      <c r="E199" s="30">
        <v>11.8</v>
      </c>
      <c r="F199" s="30">
        <v>12.8</v>
      </c>
      <c r="G199" s="21">
        <f t="shared" si="4"/>
        <v>1</v>
      </c>
      <c r="H199" s="29">
        <f>G8/C243*C199</f>
        <v>0.36131405903595998</v>
      </c>
      <c r="I199" s="26">
        <f t="shared" si="5"/>
        <v>1.36131405903596</v>
      </c>
      <c r="J199" s="4"/>
      <c r="K199" s="366"/>
      <c r="L199" s="55"/>
      <c r="M199" s="471"/>
      <c r="P199" s="95"/>
      <c r="Q199" s="96"/>
    </row>
    <row r="200" spans="1:19" ht="15" customHeight="1" x14ac:dyDescent="0.25">
      <c r="A200" s="7">
        <v>187</v>
      </c>
      <c r="B200" s="17" t="s">
        <v>422</v>
      </c>
      <c r="C200" s="11">
        <v>42.4</v>
      </c>
      <c r="D200" s="16" t="s">
        <v>328</v>
      </c>
      <c r="E200" s="30">
        <v>3.3</v>
      </c>
      <c r="F200" s="30">
        <v>3.7</v>
      </c>
      <c r="G200" s="21">
        <f t="shared" si="4"/>
        <v>0.40000000000000036</v>
      </c>
      <c r="H200" s="29">
        <f>G8/C243*C200</f>
        <v>0.15412189238556037</v>
      </c>
      <c r="I200" s="26">
        <f t="shared" si="5"/>
        <v>0.55412189238556075</v>
      </c>
      <c r="J200" s="4"/>
      <c r="K200" s="366"/>
      <c r="L200" s="6"/>
      <c r="M200" s="99"/>
      <c r="P200" s="95"/>
      <c r="Q200" s="96"/>
    </row>
    <row r="201" spans="1:19" x14ac:dyDescent="0.25">
      <c r="A201" s="7">
        <v>188</v>
      </c>
      <c r="B201" s="17" t="s">
        <v>423</v>
      </c>
      <c r="C201" s="11">
        <v>69.3</v>
      </c>
      <c r="D201" s="16" t="s">
        <v>328</v>
      </c>
      <c r="E201" s="30">
        <v>6.2</v>
      </c>
      <c r="F201" s="30">
        <v>6.6</v>
      </c>
      <c r="G201" s="21">
        <f t="shared" si="4"/>
        <v>0.39999999999999947</v>
      </c>
      <c r="H201" s="29">
        <f>G8/C243*C201</f>
        <v>0.25190205524338055</v>
      </c>
      <c r="I201" s="26">
        <f t="shared" si="5"/>
        <v>0.65190205524338007</v>
      </c>
      <c r="J201" s="4"/>
      <c r="K201" s="366"/>
      <c r="L201" s="6"/>
      <c r="M201" s="105"/>
      <c r="P201" s="95"/>
      <c r="Q201" s="96"/>
    </row>
    <row r="202" spans="1:19" x14ac:dyDescent="0.25">
      <c r="A202" s="7">
        <v>189</v>
      </c>
      <c r="B202" s="17" t="s">
        <v>424</v>
      </c>
      <c r="C202" s="11">
        <v>99.1</v>
      </c>
      <c r="D202" s="16" t="s">
        <v>328</v>
      </c>
      <c r="E202" s="30">
        <v>4.7</v>
      </c>
      <c r="F202" s="30">
        <v>4.7</v>
      </c>
      <c r="G202" s="21">
        <f t="shared" si="4"/>
        <v>0</v>
      </c>
      <c r="H202" s="29">
        <f>G8/C243*C202</f>
        <v>0.36022357394832627</v>
      </c>
      <c r="I202" s="26">
        <f t="shared" si="5"/>
        <v>0.36022357394832627</v>
      </c>
      <c r="J202" s="57"/>
      <c r="K202" s="366"/>
      <c r="L202" s="6"/>
      <c r="M202" s="471"/>
      <c r="P202" s="95"/>
      <c r="Q202" s="96"/>
    </row>
    <row r="203" spans="1:19" x14ac:dyDescent="0.25">
      <c r="A203" s="7">
        <v>190</v>
      </c>
      <c r="B203" s="17" t="s">
        <v>425</v>
      </c>
      <c r="C203" s="11">
        <v>42.6</v>
      </c>
      <c r="D203" s="16" t="s">
        <v>328</v>
      </c>
      <c r="E203" s="30">
        <v>3.8</v>
      </c>
      <c r="F203" s="30">
        <v>4.3</v>
      </c>
      <c r="G203" s="21">
        <f t="shared" si="4"/>
        <v>0.5</v>
      </c>
      <c r="H203" s="29">
        <f>G8/C243*C203</f>
        <v>0.15484888244398284</v>
      </c>
      <c r="I203" s="26">
        <f t="shared" si="5"/>
        <v>0.65484888244398287</v>
      </c>
      <c r="J203" s="57"/>
      <c r="K203" s="366"/>
      <c r="L203" s="55"/>
      <c r="M203" s="471"/>
    </row>
    <row r="204" spans="1:19" ht="15" customHeight="1" x14ac:dyDescent="0.25">
      <c r="A204" s="7">
        <v>191</v>
      </c>
      <c r="B204" s="17" t="s">
        <v>426</v>
      </c>
      <c r="C204" s="11">
        <v>69.2</v>
      </c>
      <c r="D204" s="16" t="s">
        <v>328</v>
      </c>
      <c r="E204" s="30">
        <v>6.8</v>
      </c>
      <c r="F204" s="30">
        <v>7.7</v>
      </c>
      <c r="G204" s="21">
        <f t="shared" si="4"/>
        <v>0.90000000000000036</v>
      </c>
      <c r="H204" s="29">
        <f>G8/C243*C204</f>
        <v>0.25153856021416932</v>
      </c>
      <c r="I204" s="26">
        <f t="shared" si="5"/>
        <v>1.1515385602141697</v>
      </c>
      <c r="J204" s="57"/>
      <c r="K204" s="366"/>
      <c r="L204" s="55"/>
      <c r="M204" s="471"/>
      <c r="N204" s="99"/>
      <c r="O204" s="99"/>
      <c r="Q204" s="96"/>
    </row>
    <row r="205" spans="1:19" x14ac:dyDescent="0.25">
      <c r="A205" s="7">
        <v>192</v>
      </c>
      <c r="B205" s="17" t="s">
        <v>427</v>
      </c>
      <c r="C205" s="11">
        <v>99</v>
      </c>
      <c r="D205" s="16" t="s">
        <v>328</v>
      </c>
      <c r="E205" s="30">
        <v>6.8</v>
      </c>
      <c r="F205" s="30">
        <v>6.8</v>
      </c>
      <c r="G205" s="21">
        <f t="shared" si="4"/>
        <v>0</v>
      </c>
      <c r="H205" s="29">
        <f>G8/C243*C205</f>
        <v>0.35986007891911503</v>
      </c>
      <c r="I205" s="26">
        <f t="shared" si="5"/>
        <v>0.35986007891911503</v>
      </c>
      <c r="J205" s="57"/>
      <c r="K205" s="366"/>
      <c r="L205" s="55"/>
      <c r="M205" s="471"/>
      <c r="P205" s="44"/>
      <c r="Q205" s="96"/>
      <c r="S205" s="96"/>
    </row>
    <row r="206" spans="1:19" x14ac:dyDescent="0.25">
      <c r="A206" s="7">
        <v>193</v>
      </c>
      <c r="B206" s="17" t="s">
        <v>592</v>
      </c>
      <c r="C206" s="11">
        <v>42.4</v>
      </c>
      <c r="D206" s="16" t="s">
        <v>328</v>
      </c>
      <c r="E206" s="30">
        <v>0.4</v>
      </c>
      <c r="F206" s="30">
        <v>0.4</v>
      </c>
      <c r="G206" s="21">
        <f t="shared" si="4"/>
        <v>0</v>
      </c>
      <c r="H206" s="29">
        <f>G8/C243*C206</f>
        <v>0.15412189238556037</v>
      </c>
      <c r="I206" s="26">
        <f t="shared" si="5"/>
        <v>0.15412189238556037</v>
      </c>
      <c r="J206" s="57"/>
      <c r="K206" s="366"/>
      <c r="L206" s="55"/>
      <c r="M206" s="471"/>
      <c r="P206" s="44"/>
      <c r="Q206" s="96"/>
      <c r="S206" s="96"/>
    </row>
    <row r="207" spans="1:19" x14ac:dyDescent="0.25">
      <c r="A207" s="7">
        <v>194</v>
      </c>
      <c r="B207" s="17" t="s">
        <v>593</v>
      </c>
      <c r="C207" s="11">
        <v>68.8</v>
      </c>
      <c r="D207" s="16" t="s">
        <v>328</v>
      </c>
      <c r="E207" s="30">
        <v>4</v>
      </c>
      <c r="F207" s="30">
        <v>4.0999999999999996</v>
      </c>
      <c r="G207" s="21">
        <f t="shared" si="4"/>
        <v>9.9999999999999645E-2</v>
      </c>
      <c r="H207" s="29">
        <f>G8/C243*C207</f>
        <v>0.25008458009732437</v>
      </c>
      <c r="I207" s="26">
        <f t="shared" si="5"/>
        <v>0.35008458009732402</v>
      </c>
      <c r="J207" s="57"/>
      <c r="K207" s="366"/>
      <c r="L207" s="55"/>
      <c r="M207" s="471"/>
      <c r="P207" s="44"/>
      <c r="Q207" s="96"/>
      <c r="S207" s="96"/>
    </row>
    <row r="208" spans="1:19" x14ac:dyDescent="0.25">
      <c r="A208" s="7">
        <v>195</v>
      </c>
      <c r="B208" s="17" t="s">
        <v>594</v>
      </c>
      <c r="C208" s="11">
        <v>100.7</v>
      </c>
      <c r="D208" s="16" t="s">
        <v>328</v>
      </c>
      <c r="E208" s="30">
        <v>8.9</v>
      </c>
      <c r="F208" s="30">
        <v>10</v>
      </c>
      <c r="G208" s="21">
        <f t="shared" ref="G208:G242" si="6">F208-E208</f>
        <v>1.0999999999999996</v>
      </c>
      <c r="H208" s="29">
        <f>G8/C243*C208</f>
        <v>0.36603949441570593</v>
      </c>
      <c r="I208" s="26">
        <f t="shared" ref="I208:I242" si="7">G208+H208</f>
        <v>1.4660394944157056</v>
      </c>
      <c r="J208" s="57"/>
      <c r="K208" s="366"/>
      <c r="L208" s="55"/>
      <c r="M208" s="471"/>
      <c r="P208" s="44"/>
      <c r="Q208" s="96"/>
      <c r="S208" s="96"/>
    </row>
    <row r="209" spans="1:19" x14ac:dyDescent="0.25">
      <c r="A209" s="7">
        <v>196</v>
      </c>
      <c r="B209" s="17" t="s">
        <v>428</v>
      </c>
      <c r="C209" s="11">
        <v>42.6</v>
      </c>
      <c r="D209" s="16" t="s">
        <v>328</v>
      </c>
      <c r="E209" s="30">
        <v>6.5</v>
      </c>
      <c r="F209" s="30">
        <v>8</v>
      </c>
      <c r="G209" s="21">
        <f t="shared" si="6"/>
        <v>1.5</v>
      </c>
      <c r="H209" s="29">
        <f>G8/C243*C209</f>
        <v>0.15484888244398284</v>
      </c>
      <c r="I209" s="26">
        <f t="shared" si="7"/>
        <v>1.6548488824439829</v>
      </c>
      <c r="J209" s="57"/>
      <c r="K209" s="366"/>
      <c r="L209" s="55"/>
      <c r="M209" s="471"/>
      <c r="P209" s="95"/>
      <c r="Q209" s="96"/>
      <c r="R209" s="96"/>
      <c r="S209" s="96"/>
    </row>
    <row r="210" spans="1:19" x14ac:dyDescent="0.25">
      <c r="A210" s="7">
        <v>197</v>
      </c>
      <c r="B210" s="17" t="s">
        <v>429</v>
      </c>
      <c r="C210" s="11">
        <v>69.2</v>
      </c>
      <c r="D210" s="16" t="s">
        <v>328</v>
      </c>
      <c r="E210" s="30">
        <v>7.9</v>
      </c>
      <c r="F210" s="30">
        <v>8.6999999999999993</v>
      </c>
      <c r="G210" s="21">
        <f t="shared" si="6"/>
        <v>0.79999999999999893</v>
      </c>
      <c r="H210" s="29">
        <f>G8/C243*C210</f>
        <v>0.25153856021416932</v>
      </c>
      <c r="I210" s="26">
        <f t="shared" si="7"/>
        <v>1.0515385602141682</v>
      </c>
      <c r="J210" s="4"/>
      <c r="K210" s="366"/>
      <c r="L210" s="55"/>
      <c r="M210" s="471"/>
      <c r="P210" s="95"/>
      <c r="Q210" s="96"/>
    </row>
    <row r="211" spans="1:19" x14ac:dyDescent="0.25">
      <c r="A211" s="7">
        <v>198</v>
      </c>
      <c r="B211" s="17" t="s">
        <v>430</v>
      </c>
      <c r="C211" s="11">
        <v>99.5</v>
      </c>
      <c r="D211" s="16" t="s">
        <v>328</v>
      </c>
      <c r="E211" s="30">
        <v>4.9000000000000004</v>
      </c>
      <c r="F211" s="30">
        <v>5.3</v>
      </c>
      <c r="G211" s="21">
        <f t="shared" si="6"/>
        <v>0.39999999999999947</v>
      </c>
      <c r="H211" s="29">
        <f>G8/C243*C211</f>
        <v>0.36167755406517121</v>
      </c>
      <c r="I211" s="26">
        <f t="shared" si="7"/>
        <v>0.76167755406517068</v>
      </c>
      <c r="J211" s="4"/>
      <c r="K211" s="366"/>
      <c r="L211" s="55"/>
      <c r="M211" s="471"/>
      <c r="N211" s="470"/>
      <c r="O211" s="470"/>
      <c r="P211" s="95"/>
      <c r="Q211" s="96"/>
    </row>
    <row r="212" spans="1:19" x14ac:dyDescent="0.25">
      <c r="A212" s="7">
        <v>199</v>
      </c>
      <c r="B212" s="17" t="s">
        <v>431</v>
      </c>
      <c r="C212" s="11">
        <v>42.6</v>
      </c>
      <c r="D212" s="16" t="s">
        <v>328</v>
      </c>
      <c r="E212" s="30">
        <v>4.2</v>
      </c>
      <c r="F212" s="30">
        <v>4.8</v>
      </c>
      <c r="G212" s="21">
        <f t="shared" si="6"/>
        <v>0.59999999999999964</v>
      </c>
      <c r="H212" s="29">
        <f>G8/C243*C212</f>
        <v>0.15484888244398284</v>
      </c>
      <c r="I212" s="26">
        <f t="shared" si="7"/>
        <v>0.75484888244398252</v>
      </c>
      <c r="J212" s="4"/>
      <c r="K212" s="366"/>
      <c r="L212" s="55"/>
      <c r="M212" s="471"/>
      <c r="P212" s="95"/>
      <c r="Q212" s="96"/>
    </row>
    <row r="213" spans="1:19" x14ac:dyDescent="0.25">
      <c r="A213" s="7">
        <v>200</v>
      </c>
      <c r="B213" s="17" t="s">
        <v>432</v>
      </c>
      <c r="C213" s="11">
        <v>68.8</v>
      </c>
      <c r="D213" s="16" t="s">
        <v>328</v>
      </c>
      <c r="E213" s="30">
        <v>3.7</v>
      </c>
      <c r="F213" s="30">
        <v>4.2</v>
      </c>
      <c r="G213" s="21">
        <f t="shared" si="6"/>
        <v>0.5</v>
      </c>
      <c r="H213" s="29">
        <f>G8/C243*C213</f>
        <v>0.25008458009732437</v>
      </c>
      <c r="I213" s="26">
        <f t="shared" si="7"/>
        <v>0.75008458009732437</v>
      </c>
      <c r="J213" s="4"/>
      <c r="K213" s="366"/>
      <c r="L213" s="55"/>
      <c r="M213" s="471"/>
      <c r="N213" s="10"/>
      <c r="P213" s="95"/>
      <c r="Q213" s="96"/>
    </row>
    <row r="214" spans="1:19" x14ac:dyDescent="0.25">
      <c r="A214" s="7">
        <v>201</v>
      </c>
      <c r="B214" s="17" t="s">
        <v>433</v>
      </c>
      <c r="C214" s="11">
        <v>99.3</v>
      </c>
      <c r="D214" s="16" t="s">
        <v>328</v>
      </c>
      <c r="E214" s="30">
        <v>9.9</v>
      </c>
      <c r="F214" s="30">
        <v>10</v>
      </c>
      <c r="G214" s="21">
        <f t="shared" si="6"/>
        <v>9.9999999999999645E-2</v>
      </c>
      <c r="H214" s="29">
        <f>G8/C243*C214</f>
        <v>0.36095056400674874</v>
      </c>
      <c r="I214" s="26">
        <f t="shared" si="7"/>
        <v>0.46095056400674839</v>
      </c>
      <c r="J214" s="4"/>
      <c r="K214" s="366"/>
      <c r="L214" s="55"/>
      <c r="M214" s="471"/>
      <c r="P214" s="95"/>
    </row>
    <row r="215" spans="1:19" x14ac:dyDescent="0.25">
      <c r="A215" s="7">
        <v>202</v>
      </c>
      <c r="B215" s="17" t="s">
        <v>558</v>
      </c>
      <c r="C215" s="11">
        <v>72.8</v>
      </c>
      <c r="D215" s="16" t="s">
        <v>328</v>
      </c>
      <c r="E215" s="30">
        <v>8</v>
      </c>
      <c r="F215" s="30">
        <v>8.4</v>
      </c>
      <c r="G215" s="21">
        <f t="shared" si="6"/>
        <v>0.40000000000000036</v>
      </c>
      <c r="H215" s="29">
        <f>G8/C243*C215</f>
        <v>0.26462438126577348</v>
      </c>
      <c r="I215" s="26">
        <f t="shared" si="7"/>
        <v>0.66462438126577383</v>
      </c>
      <c r="J215" s="4"/>
      <c r="K215" s="366"/>
      <c r="L215" s="55"/>
      <c r="M215" s="471"/>
      <c r="P215" s="95"/>
    </row>
    <row r="216" spans="1:19" x14ac:dyDescent="0.25">
      <c r="A216" s="7">
        <v>203</v>
      </c>
      <c r="B216" s="17" t="s">
        <v>559</v>
      </c>
      <c r="C216" s="11">
        <v>72.2</v>
      </c>
      <c r="D216" s="16" t="s">
        <v>328</v>
      </c>
      <c r="E216" s="30">
        <v>4.4000000000000004</v>
      </c>
      <c r="F216" s="30">
        <v>5.0999999999999996</v>
      </c>
      <c r="G216" s="21">
        <f t="shared" si="6"/>
        <v>0.69999999999999929</v>
      </c>
      <c r="H216" s="29">
        <f>G8/C243*C216</f>
        <v>0.26244341109050612</v>
      </c>
      <c r="I216" s="26">
        <f t="shared" si="7"/>
        <v>0.96244341109050535</v>
      </c>
      <c r="J216" s="4"/>
      <c r="K216" s="366"/>
      <c r="L216" s="55"/>
      <c r="M216" s="471"/>
      <c r="P216" s="95"/>
    </row>
    <row r="217" spans="1:19" x14ac:dyDescent="0.25">
      <c r="A217" s="7">
        <v>204</v>
      </c>
      <c r="B217" s="17" t="s">
        <v>560</v>
      </c>
      <c r="C217" s="11">
        <v>45.9</v>
      </c>
      <c r="D217" s="16" t="s">
        <v>328</v>
      </c>
      <c r="E217" s="30">
        <v>1</v>
      </c>
      <c r="F217" s="30">
        <v>1.2</v>
      </c>
      <c r="G217" s="21">
        <f t="shared" si="6"/>
        <v>0.19999999999999996</v>
      </c>
      <c r="H217" s="29">
        <f>G8/C243*C217</f>
        <v>0.16684421840795333</v>
      </c>
      <c r="I217" s="26">
        <f t="shared" si="7"/>
        <v>0.36684421840795328</v>
      </c>
      <c r="J217" s="4"/>
      <c r="K217" s="366"/>
      <c r="L217" s="55"/>
      <c r="M217" s="471"/>
      <c r="P217" s="95"/>
    </row>
    <row r="218" spans="1:19" x14ac:dyDescent="0.25">
      <c r="A218" s="7">
        <v>205</v>
      </c>
      <c r="B218" s="17" t="s">
        <v>561</v>
      </c>
      <c r="C218" s="11">
        <v>45.2</v>
      </c>
      <c r="D218" s="16" t="s">
        <v>328</v>
      </c>
      <c r="E218" s="30">
        <v>4.5999999999999996</v>
      </c>
      <c r="F218" s="30">
        <v>5.4</v>
      </c>
      <c r="G218" s="21">
        <f t="shared" si="6"/>
        <v>0.80000000000000071</v>
      </c>
      <c r="H218" s="29">
        <f>G8/C243*C218</f>
        <v>0.16429975320347476</v>
      </c>
      <c r="I218" s="26">
        <f t="shared" si="7"/>
        <v>0.9642997532034755</v>
      </c>
      <c r="J218" s="4"/>
      <c r="K218" s="366"/>
      <c r="L218" s="55"/>
      <c r="M218" s="471"/>
    </row>
    <row r="219" spans="1:19" x14ac:dyDescent="0.25">
      <c r="A219" s="7">
        <v>206</v>
      </c>
      <c r="B219" s="17" t="s">
        <v>562</v>
      </c>
      <c r="C219" s="11">
        <v>72.400000000000006</v>
      </c>
      <c r="D219" s="16" t="s">
        <v>328</v>
      </c>
      <c r="E219" s="30">
        <v>2.2000000000000002</v>
      </c>
      <c r="F219" s="30">
        <v>2.2000000000000002</v>
      </c>
      <c r="G219" s="21">
        <f t="shared" si="6"/>
        <v>0</v>
      </c>
      <c r="H219" s="29">
        <f>G8/C243*C219</f>
        <v>0.26317040114892859</v>
      </c>
      <c r="I219" s="26">
        <f t="shared" si="7"/>
        <v>0.26317040114892859</v>
      </c>
      <c r="J219" s="4"/>
      <c r="K219" s="366"/>
      <c r="L219" s="55"/>
      <c r="M219" s="471"/>
    </row>
    <row r="220" spans="1:19" x14ac:dyDescent="0.25">
      <c r="A220" s="7">
        <v>207</v>
      </c>
      <c r="B220" s="17" t="s">
        <v>563</v>
      </c>
      <c r="C220" s="11">
        <v>72.3</v>
      </c>
      <c r="D220" s="16" t="s">
        <v>328</v>
      </c>
      <c r="E220" s="30">
        <v>7.7</v>
      </c>
      <c r="F220" s="30">
        <v>8.8000000000000007</v>
      </c>
      <c r="G220" s="21">
        <f t="shared" si="6"/>
        <v>1.1000000000000005</v>
      </c>
      <c r="H220" s="29">
        <f>G8/C243*C220</f>
        <v>0.26280690611971735</v>
      </c>
      <c r="I220" s="26">
        <f t="shared" si="7"/>
        <v>1.3628069061197179</v>
      </c>
      <c r="J220" s="4"/>
      <c r="K220" s="366"/>
      <c r="L220" s="55"/>
      <c r="M220" s="471"/>
    </row>
    <row r="221" spans="1:19" x14ac:dyDescent="0.25">
      <c r="A221" s="7">
        <v>208</v>
      </c>
      <c r="B221" s="17" t="s">
        <v>564</v>
      </c>
      <c r="C221" s="11">
        <v>45.5</v>
      </c>
      <c r="D221" s="16" t="s">
        <v>328</v>
      </c>
      <c r="E221" s="30">
        <v>4</v>
      </c>
      <c r="F221" s="30">
        <v>4.5</v>
      </c>
      <c r="G221" s="21">
        <f t="shared" si="6"/>
        <v>0.5</v>
      </c>
      <c r="H221" s="29">
        <f>G8/C243*C221</f>
        <v>0.16539023829110844</v>
      </c>
      <c r="I221" s="26">
        <f t="shared" si="7"/>
        <v>0.66539023829110844</v>
      </c>
      <c r="J221" s="4"/>
      <c r="K221" s="366"/>
      <c r="L221" s="55"/>
      <c r="M221" s="471"/>
    </row>
    <row r="222" spans="1:19" x14ac:dyDescent="0.25">
      <c r="A222" s="7">
        <v>209</v>
      </c>
      <c r="B222" s="17" t="s">
        <v>565</v>
      </c>
      <c r="C222" s="11">
        <v>45.2</v>
      </c>
      <c r="D222" s="16" t="s">
        <v>328</v>
      </c>
      <c r="E222" s="30">
        <v>3.1</v>
      </c>
      <c r="F222" s="30">
        <v>3.5</v>
      </c>
      <c r="G222" s="21">
        <f t="shared" si="6"/>
        <v>0.39999999999999991</v>
      </c>
      <c r="H222" s="29">
        <f>G8/C243*C222</f>
        <v>0.16429975320347476</v>
      </c>
      <c r="I222" s="26">
        <f t="shared" si="7"/>
        <v>0.5642997532034747</v>
      </c>
      <c r="J222" s="4"/>
      <c r="K222" s="366"/>
      <c r="L222" s="55"/>
      <c r="M222" s="471"/>
    </row>
    <row r="223" spans="1:19" x14ac:dyDescent="0.25">
      <c r="A223" s="7">
        <v>210</v>
      </c>
      <c r="B223" s="17" t="s">
        <v>566</v>
      </c>
      <c r="C223" s="11">
        <v>72.5</v>
      </c>
      <c r="D223" s="16" t="s">
        <v>328</v>
      </c>
      <c r="E223" s="30">
        <v>5.6</v>
      </c>
      <c r="F223" s="30">
        <v>5.7</v>
      </c>
      <c r="G223" s="21">
        <f t="shared" si="6"/>
        <v>0.10000000000000053</v>
      </c>
      <c r="H223" s="29">
        <f>G8/C243*C223</f>
        <v>0.26353389617813983</v>
      </c>
      <c r="I223" s="26">
        <f t="shared" si="7"/>
        <v>0.36353389617814036</v>
      </c>
      <c r="J223" s="388" t="s">
        <v>622</v>
      </c>
      <c r="K223" s="366"/>
      <c r="L223" s="55"/>
      <c r="M223" s="471"/>
    </row>
    <row r="224" spans="1:19" x14ac:dyDescent="0.25">
      <c r="A224" s="7">
        <v>211</v>
      </c>
      <c r="B224" s="17" t="s">
        <v>567</v>
      </c>
      <c r="C224" s="11">
        <v>72.2</v>
      </c>
      <c r="D224" s="16" t="s">
        <v>328</v>
      </c>
      <c r="E224" s="30">
        <v>4.3</v>
      </c>
      <c r="F224" s="30">
        <v>4.5</v>
      </c>
      <c r="G224" s="21">
        <f t="shared" si="6"/>
        <v>0.20000000000000018</v>
      </c>
      <c r="H224" s="29">
        <f>G8/C243*C224</f>
        <v>0.26244341109050612</v>
      </c>
      <c r="I224" s="26">
        <f t="shared" si="7"/>
        <v>0.4624434110905063</v>
      </c>
      <c r="J224" s="4"/>
      <c r="K224" s="366"/>
      <c r="L224" s="55"/>
      <c r="M224" s="471"/>
    </row>
    <row r="225" spans="1:14" x14ac:dyDescent="0.25">
      <c r="A225" s="7">
        <v>212</v>
      </c>
      <c r="B225" s="17" t="s">
        <v>568</v>
      </c>
      <c r="C225" s="11">
        <v>46</v>
      </c>
      <c r="D225" s="16" t="s">
        <v>328</v>
      </c>
      <c r="E225" s="30">
        <v>2</v>
      </c>
      <c r="F225" s="30">
        <v>2</v>
      </c>
      <c r="G225" s="21">
        <f t="shared" si="6"/>
        <v>0</v>
      </c>
      <c r="H225" s="29">
        <f>G8/C243*C225</f>
        <v>0.16720771343716456</v>
      </c>
      <c r="I225" s="26">
        <f t="shared" si="7"/>
        <v>0.16720771343716456</v>
      </c>
      <c r="J225" s="4"/>
      <c r="K225" s="366"/>
      <c r="L225" s="55"/>
      <c r="M225" s="471"/>
    </row>
    <row r="226" spans="1:14" x14ac:dyDescent="0.25">
      <c r="A226" s="7">
        <v>213</v>
      </c>
      <c r="B226" s="17" t="s">
        <v>569</v>
      </c>
      <c r="C226" s="11">
        <v>44.8</v>
      </c>
      <c r="D226" s="16" t="s">
        <v>328</v>
      </c>
      <c r="E226" s="30">
        <v>2.5</v>
      </c>
      <c r="F226" s="30">
        <v>2.5</v>
      </c>
      <c r="G226" s="21">
        <f t="shared" si="6"/>
        <v>0</v>
      </c>
      <c r="H226" s="29">
        <f>G8/C243*C226</f>
        <v>0.16284577308662984</v>
      </c>
      <c r="I226" s="26">
        <f t="shared" si="7"/>
        <v>0.16284577308662984</v>
      </c>
      <c r="J226" s="4"/>
      <c r="K226" s="366"/>
      <c r="L226" s="55"/>
      <c r="M226" s="471"/>
    </row>
    <row r="227" spans="1:14" x14ac:dyDescent="0.25">
      <c r="A227" s="7">
        <v>214</v>
      </c>
      <c r="B227" s="17" t="s">
        <v>570</v>
      </c>
      <c r="C227" s="11">
        <v>73.099999999999994</v>
      </c>
      <c r="D227" s="16" t="s">
        <v>328</v>
      </c>
      <c r="E227" s="30">
        <v>6.2</v>
      </c>
      <c r="F227" s="30">
        <v>7</v>
      </c>
      <c r="G227" s="21">
        <f t="shared" si="6"/>
        <v>0.79999999999999982</v>
      </c>
      <c r="H227" s="29">
        <f>G8/C243*C227</f>
        <v>0.26571486635340713</v>
      </c>
      <c r="I227" s="26">
        <f t="shared" si="7"/>
        <v>1.0657148663534071</v>
      </c>
      <c r="J227" s="4"/>
      <c r="K227" s="366"/>
      <c r="L227" s="55"/>
      <c r="M227" s="471"/>
    </row>
    <row r="228" spans="1:14" x14ac:dyDescent="0.25">
      <c r="A228" s="7">
        <v>215</v>
      </c>
      <c r="B228" s="17" t="s">
        <v>571</v>
      </c>
      <c r="C228" s="11">
        <v>72.400000000000006</v>
      </c>
      <c r="D228" s="16" t="s">
        <v>328</v>
      </c>
      <c r="E228" s="30">
        <v>1.6</v>
      </c>
      <c r="F228" s="30">
        <v>1.7</v>
      </c>
      <c r="G228" s="21">
        <f t="shared" si="6"/>
        <v>9.9999999999999867E-2</v>
      </c>
      <c r="H228" s="29">
        <f>G8/C243*C228</f>
        <v>0.26317040114892859</v>
      </c>
      <c r="I228" s="26">
        <f t="shared" si="7"/>
        <v>0.36317040114892846</v>
      </c>
      <c r="K228" s="366"/>
      <c r="L228" s="55"/>
      <c r="M228" s="471"/>
    </row>
    <row r="229" spans="1:14" x14ac:dyDescent="0.25">
      <c r="A229" s="7">
        <v>216</v>
      </c>
      <c r="B229" s="17" t="s">
        <v>572</v>
      </c>
      <c r="C229" s="11">
        <v>46</v>
      </c>
      <c r="D229" s="16" t="s">
        <v>328</v>
      </c>
      <c r="E229" s="30">
        <v>2</v>
      </c>
      <c r="F229" s="30">
        <v>2.2000000000000002</v>
      </c>
      <c r="G229" s="21">
        <f t="shared" si="6"/>
        <v>0.20000000000000018</v>
      </c>
      <c r="H229" s="29">
        <f>G8/C243*C229</f>
        <v>0.16720771343716456</v>
      </c>
      <c r="I229" s="26">
        <f t="shared" si="7"/>
        <v>0.36720771343716474</v>
      </c>
      <c r="J229" s="4"/>
      <c r="K229" s="366"/>
      <c r="L229" s="55"/>
      <c r="M229" s="471"/>
    </row>
    <row r="230" spans="1:14" x14ac:dyDescent="0.25">
      <c r="A230" s="7">
        <v>217</v>
      </c>
      <c r="B230" s="17" t="s">
        <v>573</v>
      </c>
      <c r="C230" s="11">
        <v>45.4</v>
      </c>
      <c r="D230" s="16" t="s">
        <v>328</v>
      </c>
      <c r="E230" s="30">
        <v>3.2</v>
      </c>
      <c r="F230" s="30">
        <v>3.6</v>
      </c>
      <c r="G230" s="21">
        <f t="shared" si="6"/>
        <v>0.39999999999999991</v>
      </c>
      <c r="H230" s="29">
        <f>G8/C243*C230</f>
        <v>0.1650267432618972</v>
      </c>
      <c r="I230" s="26">
        <f t="shared" si="7"/>
        <v>0.56502674326189717</v>
      </c>
      <c r="J230" s="4"/>
      <c r="K230" s="366"/>
      <c r="L230" s="55"/>
      <c r="M230" s="471"/>
    </row>
    <row r="231" spans="1:14" x14ac:dyDescent="0.25">
      <c r="A231" s="7">
        <v>218</v>
      </c>
      <c r="B231" s="17" t="s">
        <v>574</v>
      </c>
      <c r="C231" s="11">
        <v>73</v>
      </c>
      <c r="D231" s="16" t="s">
        <v>328</v>
      </c>
      <c r="E231" s="30">
        <v>3.5</v>
      </c>
      <c r="F231" s="30">
        <v>3.7</v>
      </c>
      <c r="G231" s="21">
        <f t="shared" si="6"/>
        <v>0.20000000000000018</v>
      </c>
      <c r="H231" s="29">
        <f>G8/C243*C231</f>
        <v>0.26535137132419595</v>
      </c>
      <c r="I231" s="26">
        <f t="shared" si="7"/>
        <v>0.46535137132419613</v>
      </c>
      <c r="J231" s="4"/>
      <c r="K231" s="366"/>
      <c r="L231" s="55"/>
      <c r="M231" s="471"/>
    </row>
    <row r="232" spans="1:14" x14ac:dyDescent="0.25">
      <c r="A232" s="7">
        <v>219</v>
      </c>
      <c r="B232" s="17" t="s">
        <v>575</v>
      </c>
      <c r="C232" s="11">
        <v>72.2</v>
      </c>
      <c r="D232" s="16" t="s">
        <v>328</v>
      </c>
      <c r="E232" s="30">
        <v>5.5</v>
      </c>
      <c r="F232" s="30">
        <v>6.3</v>
      </c>
      <c r="G232" s="21">
        <f t="shared" si="6"/>
        <v>0.79999999999999982</v>
      </c>
      <c r="H232" s="29">
        <f>G8/C243*C232</f>
        <v>0.26244341109050612</v>
      </c>
      <c r="I232" s="26">
        <f t="shared" si="7"/>
        <v>1.0624434110905059</v>
      </c>
      <c r="J232" s="4"/>
      <c r="K232" s="366"/>
      <c r="L232" s="55"/>
      <c r="M232" s="471"/>
    </row>
    <row r="233" spans="1:14" x14ac:dyDescent="0.25">
      <c r="A233" s="7">
        <v>220</v>
      </c>
      <c r="B233" s="17" t="s">
        <v>576</v>
      </c>
      <c r="C233" s="11">
        <v>46.2</v>
      </c>
      <c r="D233" s="16" t="s">
        <v>328</v>
      </c>
      <c r="E233" s="30">
        <v>1.9</v>
      </c>
      <c r="F233" s="30">
        <v>1.9</v>
      </c>
      <c r="G233" s="21">
        <f t="shared" si="6"/>
        <v>0</v>
      </c>
      <c r="H233" s="29">
        <f>G8/C243*C233</f>
        <v>0.16793470349558703</v>
      </c>
      <c r="I233" s="26">
        <f t="shared" si="7"/>
        <v>0.16793470349558703</v>
      </c>
      <c r="J233" s="4"/>
      <c r="K233" s="366"/>
      <c r="L233" s="55"/>
      <c r="M233" s="471"/>
    </row>
    <row r="234" spans="1:14" x14ac:dyDescent="0.25">
      <c r="A234" s="7">
        <v>221</v>
      </c>
      <c r="B234" s="17" t="s">
        <v>577</v>
      </c>
      <c r="C234" s="11">
        <v>45.4</v>
      </c>
      <c r="D234" s="16" t="s">
        <v>328</v>
      </c>
      <c r="E234" s="30">
        <v>4.5</v>
      </c>
      <c r="F234" s="30">
        <v>5.2</v>
      </c>
      <c r="G234" s="21">
        <f t="shared" si="6"/>
        <v>0.70000000000000018</v>
      </c>
      <c r="H234" s="29">
        <f>G8/C243*C234</f>
        <v>0.1650267432618972</v>
      </c>
      <c r="I234" s="26">
        <f t="shared" si="7"/>
        <v>0.86502674326189744</v>
      </c>
      <c r="J234" s="4"/>
      <c r="K234" s="366"/>
      <c r="L234" s="55"/>
      <c r="M234" s="471"/>
    </row>
    <row r="235" spans="1:14" x14ac:dyDescent="0.25">
      <c r="A235" s="7">
        <v>222</v>
      </c>
      <c r="B235" s="17" t="s">
        <v>578</v>
      </c>
      <c r="C235" s="11">
        <v>72.900000000000006</v>
      </c>
      <c r="D235" s="16" t="s">
        <v>328</v>
      </c>
      <c r="E235" s="30">
        <v>4.8</v>
      </c>
      <c r="F235" s="30">
        <v>4.8</v>
      </c>
      <c r="G235" s="21">
        <f t="shared" si="6"/>
        <v>0</v>
      </c>
      <c r="H235" s="29">
        <f>G8/C243*C235</f>
        <v>0.26498787629498471</v>
      </c>
      <c r="I235" s="26">
        <f t="shared" si="7"/>
        <v>0.26498787629498471</v>
      </c>
      <c r="J235" s="57"/>
      <c r="K235" s="366"/>
      <c r="L235" s="55"/>
      <c r="M235" s="471"/>
    </row>
    <row r="236" spans="1:14" x14ac:dyDescent="0.25">
      <c r="A236" s="7">
        <v>223</v>
      </c>
      <c r="B236" s="17" t="s">
        <v>579</v>
      </c>
      <c r="C236" s="11">
        <v>72.400000000000006</v>
      </c>
      <c r="D236" s="16" t="s">
        <v>328</v>
      </c>
      <c r="E236" s="30">
        <v>7.8</v>
      </c>
      <c r="F236" s="30">
        <v>8.8000000000000007</v>
      </c>
      <c r="G236" s="21">
        <f t="shared" si="6"/>
        <v>1.0000000000000009</v>
      </c>
      <c r="H236" s="29">
        <f>G8/C243*C236</f>
        <v>0.26317040114892859</v>
      </c>
      <c r="I236" s="26">
        <f t="shared" si="7"/>
        <v>1.2631704011489295</v>
      </c>
      <c r="J236" s="57"/>
      <c r="K236" s="58"/>
      <c r="L236" s="55"/>
      <c r="M236" s="471"/>
    </row>
    <row r="237" spans="1:14" x14ac:dyDescent="0.25">
      <c r="A237" s="7">
        <v>224</v>
      </c>
      <c r="B237" s="17" t="s">
        <v>580</v>
      </c>
      <c r="C237" s="11">
        <v>46.1</v>
      </c>
      <c r="D237" s="16" t="s">
        <v>328</v>
      </c>
      <c r="E237" s="30">
        <v>4.3</v>
      </c>
      <c r="F237" s="30">
        <v>4.3</v>
      </c>
      <c r="G237" s="21">
        <f t="shared" si="6"/>
        <v>0</v>
      </c>
      <c r="H237" s="29">
        <f>G8/C243*C237</f>
        <v>0.1675712084663758</v>
      </c>
      <c r="I237" s="26">
        <f t="shared" si="7"/>
        <v>0.1675712084663758</v>
      </c>
      <c r="J237" s="57"/>
      <c r="K237" s="58"/>
      <c r="L237" s="55"/>
      <c r="M237" s="57"/>
      <c r="N237" s="6"/>
    </row>
    <row r="238" spans="1:14" x14ac:dyDescent="0.25">
      <c r="A238" s="7">
        <v>225</v>
      </c>
      <c r="B238" s="17" t="s">
        <v>581</v>
      </c>
      <c r="C238" s="11">
        <v>45.6</v>
      </c>
      <c r="D238" s="16" t="s">
        <v>328</v>
      </c>
      <c r="E238" s="30">
        <v>4.8</v>
      </c>
      <c r="F238" s="30">
        <v>5.4</v>
      </c>
      <c r="G238" s="21">
        <f t="shared" si="6"/>
        <v>0.60000000000000053</v>
      </c>
      <c r="H238" s="29">
        <f>G8/C243*C238</f>
        <v>0.16575373332031967</v>
      </c>
      <c r="I238" s="26">
        <f t="shared" si="7"/>
        <v>0.76575373332032015</v>
      </c>
      <c r="J238" s="57"/>
      <c r="K238" s="58"/>
      <c r="L238" s="55"/>
      <c r="M238" s="471"/>
    </row>
    <row r="239" spans="1:14" x14ac:dyDescent="0.25">
      <c r="A239" s="7">
        <v>226</v>
      </c>
      <c r="B239" s="17" t="s">
        <v>582</v>
      </c>
      <c r="C239" s="11">
        <v>73.2</v>
      </c>
      <c r="D239" s="16" t="s">
        <v>328</v>
      </c>
      <c r="E239" s="30">
        <v>9.9</v>
      </c>
      <c r="F239" s="30">
        <v>11</v>
      </c>
      <c r="G239" s="21">
        <f t="shared" si="6"/>
        <v>1.0999999999999996</v>
      </c>
      <c r="H239" s="29">
        <f>G8/C243*C239</f>
        <v>0.26607836138261842</v>
      </c>
      <c r="I239" s="26">
        <f t="shared" si="7"/>
        <v>1.366078361382618</v>
      </c>
      <c r="J239" s="57"/>
      <c r="K239" s="366"/>
      <c r="L239" s="55"/>
      <c r="M239" s="471"/>
    </row>
    <row r="240" spans="1:14" x14ac:dyDescent="0.25">
      <c r="A240" s="7">
        <v>227</v>
      </c>
      <c r="B240" s="17" t="s">
        <v>583</v>
      </c>
      <c r="C240" s="11">
        <v>72.400000000000006</v>
      </c>
      <c r="D240" s="16" t="s">
        <v>328</v>
      </c>
      <c r="E240" s="30">
        <v>5.8</v>
      </c>
      <c r="F240" s="30">
        <v>6</v>
      </c>
      <c r="G240" s="21">
        <f t="shared" si="6"/>
        <v>0.20000000000000018</v>
      </c>
      <c r="H240" s="29">
        <f>G8/C243*C240</f>
        <v>0.26317040114892859</v>
      </c>
      <c r="I240" s="26">
        <f t="shared" si="7"/>
        <v>0.46317040114892877</v>
      </c>
      <c r="J240" s="57"/>
      <c r="K240" s="366"/>
      <c r="L240" s="55"/>
      <c r="M240" s="471"/>
    </row>
    <row r="241" spans="1:16" x14ac:dyDescent="0.25">
      <c r="A241" s="7">
        <v>228</v>
      </c>
      <c r="B241" s="17" t="s">
        <v>584</v>
      </c>
      <c r="C241" s="11">
        <v>46.4</v>
      </c>
      <c r="D241" s="16" t="s">
        <v>328</v>
      </c>
      <c r="E241" s="30">
        <v>2.2999999999999998</v>
      </c>
      <c r="F241" s="30">
        <v>2.6</v>
      </c>
      <c r="G241" s="21">
        <f t="shared" si="6"/>
        <v>0.30000000000000027</v>
      </c>
      <c r="H241" s="29">
        <f>G8/C243*C241</f>
        <v>0.16866169355400948</v>
      </c>
      <c r="I241" s="26">
        <f t="shared" si="7"/>
        <v>0.46866169355400977</v>
      </c>
      <c r="J241" s="57"/>
      <c r="K241" s="366"/>
      <c r="L241" s="55"/>
      <c r="M241" s="471"/>
    </row>
    <row r="242" spans="1:16" x14ac:dyDescent="0.25">
      <c r="A242" s="7">
        <v>229</v>
      </c>
      <c r="B242" s="17" t="s">
        <v>585</v>
      </c>
      <c r="C242" s="11">
        <v>45.5</v>
      </c>
      <c r="D242" s="16" t="s">
        <v>328</v>
      </c>
      <c r="E242" s="30">
        <v>5.6</v>
      </c>
      <c r="F242" s="30">
        <v>6.1</v>
      </c>
      <c r="G242" s="21">
        <f t="shared" si="6"/>
        <v>0.5</v>
      </c>
      <c r="H242" s="29">
        <f>G8/C243*C242</f>
        <v>0.16539023829110844</v>
      </c>
      <c r="I242" s="26">
        <f t="shared" si="7"/>
        <v>0.66539023829110844</v>
      </c>
      <c r="J242" s="57"/>
      <c r="K242" s="366"/>
      <c r="L242" s="55"/>
      <c r="M242" s="471"/>
    </row>
    <row r="243" spans="1:16" x14ac:dyDescent="0.25">
      <c r="A243" s="707" t="s">
        <v>3</v>
      </c>
      <c r="B243" s="708"/>
      <c r="C243" s="272">
        <f>SUM(C14:C242)</f>
        <v>14343.799999999996</v>
      </c>
      <c r="D243" s="273"/>
      <c r="E243" s="274">
        <f>SUM(E14:E242)</f>
        <v>1181.8999999999999</v>
      </c>
      <c r="F243" s="274">
        <f>SUM(F14:F242)</f>
        <v>1301.8</v>
      </c>
      <c r="G243" s="274">
        <f>SUM(G14:G242)</f>
        <v>119.89999999999998</v>
      </c>
      <c r="H243" s="274">
        <f>SUM(H14:H242)</f>
        <v>52.139000000000081</v>
      </c>
      <c r="I243" s="274">
        <f>SUM(I14:I242)</f>
        <v>172.03899999999987</v>
      </c>
      <c r="J243" s="4"/>
      <c r="K243" s="366"/>
      <c r="M243" s="6"/>
    </row>
    <row r="244" spans="1:16" x14ac:dyDescent="0.25">
      <c r="A244" s="115"/>
      <c r="B244" s="115"/>
      <c r="C244" s="115"/>
      <c r="D244" s="115"/>
      <c r="E244" s="116"/>
      <c r="F244" s="116"/>
      <c r="G244" s="117"/>
      <c r="H244" s="118"/>
      <c r="I244" s="118"/>
      <c r="J244" s="113"/>
      <c r="K244" s="369">
        <f>SUM(K14:K242)</f>
        <v>0</v>
      </c>
      <c r="M244" s="6"/>
      <c r="P244" s="106"/>
    </row>
    <row r="245" spans="1:16" ht="36.75" x14ac:dyDescent="0.25">
      <c r="A245" s="65" t="s">
        <v>15</v>
      </c>
      <c r="B245" s="108" t="s">
        <v>331</v>
      </c>
      <c r="C245" s="256" t="str">
        <f>C13</f>
        <v>Общая площадь, м2</v>
      </c>
      <c r="D245" s="257" t="s">
        <v>308</v>
      </c>
      <c r="E245" s="174" t="str">
        <f>E13</f>
        <v>Показания  на 25.11.19</v>
      </c>
      <c r="F245" s="3" t="str">
        <f>F13</f>
        <v>Показания  на 22.12.19</v>
      </c>
      <c r="G245" s="3" t="str">
        <f>G13</f>
        <v>Разница, Гкал</v>
      </c>
      <c r="H245" s="3" t="str">
        <f>H13</f>
        <v>Отопление МОП, Гкал</v>
      </c>
      <c r="I245" s="3" t="str">
        <f>I13</f>
        <v>Всего, Гкал</v>
      </c>
      <c r="J245" s="317" t="s">
        <v>621</v>
      </c>
      <c r="K245" s="369"/>
      <c r="M245" s="6"/>
      <c r="O245" s="45"/>
    </row>
    <row r="246" spans="1:16" x14ac:dyDescent="0.25">
      <c r="A246" s="430" t="s">
        <v>13</v>
      </c>
      <c r="B246" s="431" t="s">
        <v>434</v>
      </c>
      <c r="C246" s="432">
        <v>95.8</v>
      </c>
      <c r="D246" s="433" t="s">
        <v>328</v>
      </c>
      <c r="E246" s="434">
        <v>20.3</v>
      </c>
      <c r="F246" s="434">
        <v>20.3</v>
      </c>
      <c r="G246" s="434">
        <f t="shared" ref="G246:G266" si="8">F246-E246</f>
        <v>0</v>
      </c>
      <c r="H246" s="435">
        <f>G11/C267*C246</f>
        <v>2.7909989597265565</v>
      </c>
      <c r="I246" s="434">
        <f t="shared" ref="I246:I260" si="9">G246+H246</f>
        <v>2.7909989597265565</v>
      </c>
      <c r="J246" s="120">
        <f>((C246*0.015)*12)/7</f>
        <v>2.4634285714285715</v>
      </c>
      <c r="K246" s="369"/>
      <c r="M246" s="429">
        <f>G9-I247-I252-I257-I258</f>
        <v>28.635416257987817</v>
      </c>
      <c r="O246" s="45"/>
    </row>
    <row r="247" spans="1:16" x14ac:dyDescent="0.25">
      <c r="A247" s="144" t="s">
        <v>14</v>
      </c>
      <c r="B247" s="406" t="s">
        <v>435</v>
      </c>
      <c r="C247" s="407">
        <v>81.400000000000006</v>
      </c>
      <c r="D247" s="408" t="s">
        <v>328</v>
      </c>
      <c r="E247" s="409">
        <v>17.7</v>
      </c>
      <c r="F247" s="409">
        <v>17.7</v>
      </c>
      <c r="G247" s="409">
        <f t="shared" si="8"/>
        <v>0</v>
      </c>
      <c r="H247" s="150">
        <f>G11/C267*C247</f>
        <v>2.3714751077426066</v>
      </c>
      <c r="I247" s="409">
        <f t="shared" si="9"/>
        <v>2.3714751077426066</v>
      </c>
      <c r="J247" s="120">
        <f>((C247*0.015)*12)/7</f>
        <v>2.0931428571428574</v>
      </c>
      <c r="K247" s="369"/>
      <c r="M247" s="6"/>
      <c r="O247" s="45"/>
    </row>
    <row r="248" spans="1:16" x14ac:dyDescent="0.25">
      <c r="A248" s="59" t="s">
        <v>447</v>
      </c>
      <c r="B248" s="110" t="s">
        <v>450</v>
      </c>
      <c r="C248" s="258">
        <v>150.5</v>
      </c>
      <c r="D248" s="61" t="s">
        <v>328</v>
      </c>
      <c r="E248" s="63">
        <v>10.8</v>
      </c>
      <c r="F248" s="63">
        <v>10.8</v>
      </c>
      <c r="G248" s="63">
        <f t="shared" si="8"/>
        <v>0</v>
      </c>
      <c r="H248" s="48">
        <f>G11/C267*C248</f>
        <v>4.3846069252489226</v>
      </c>
      <c r="I248" s="63">
        <f t="shared" si="9"/>
        <v>4.3846069252489226</v>
      </c>
      <c r="J248" s="120">
        <f t="shared" ref="J248:J260" si="10">((C248*0.015)*12)/7</f>
        <v>3.8699999999999997</v>
      </c>
      <c r="K248" s="369"/>
      <c r="M248" s="6"/>
      <c r="O248" s="45"/>
    </row>
    <row r="249" spans="1:16" x14ac:dyDescent="0.25">
      <c r="A249" s="430" t="s">
        <v>448</v>
      </c>
      <c r="B249" s="431" t="s">
        <v>451</v>
      </c>
      <c r="C249" s="432">
        <v>95.2</v>
      </c>
      <c r="D249" s="433" t="s">
        <v>328</v>
      </c>
      <c r="E249" s="434">
        <v>5</v>
      </c>
      <c r="F249" s="434">
        <v>5</v>
      </c>
      <c r="G249" s="434">
        <f t="shared" si="8"/>
        <v>0</v>
      </c>
      <c r="H249" s="435">
        <f>G11/C267*C249</f>
        <v>2.7735187992272254</v>
      </c>
      <c r="I249" s="434">
        <f t="shared" si="9"/>
        <v>2.7735187992272254</v>
      </c>
      <c r="J249" s="120">
        <f t="shared" si="10"/>
        <v>2.448</v>
      </c>
      <c r="K249" s="369"/>
      <c r="M249" s="6"/>
      <c r="O249" s="45"/>
    </row>
    <row r="250" spans="1:16" x14ac:dyDescent="0.25">
      <c r="A250" s="430" t="s">
        <v>449</v>
      </c>
      <c r="B250" s="431" t="s">
        <v>452</v>
      </c>
      <c r="C250" s="432">
        <v>70.7</v>
      </c>
      <c r="D250" s="433" t="s">
        <v>328</v>
      </c>
      <c r="E250" s="434">
        <v>4.5999999999999996</v>
      </c>
      <c r="F250" s="434">
        <v>4.5999999999999996</v>
      </c>
      <c r="G250" s="434">
        <f t="shared" si="8"/>
        <v>0</v>
      </c>
      <c r="H250" s="435">
        <f>G11/C267*C250</f>
        <v>2.059745578837866</v>
      </c>
      <c r="I250" s="434">
        <f t="shared" si="9"/>
        <v>2.059745578837866</v>
      </c>
      <c r="J250" s="120">
        <f t="shared" si="10"/>
        <v>1.8179999999999998</v>
      </c>
      <c r="K250" s="369"/>
      <c r="M250" s="6"/>
      <c r="O250" s="45"/>
    </row>
    <row r="251" spans="1:16" x14ac:dyDescent="0.25">
      <c r="A251" s="417" t="s">
        <v>598</v>
      </c>
      <c r="B251" s="418"/>
      <c r="C251" s="419">
        <v>20</v>
      </c>
      <c r="D251" s="420"/>
      <c r="E251" s="421"/>
      <c r="F251" s="421"/>
      <c r="G251" s="421">
        <f t="shared" si="8"/>
        <v>0</v>
      </c>
      <c r="H251" s="422">
        <f>G11/C267*C251</f>
        <v>0.58267201664437507</v>
      </c>
      <c r="I251" s="421">
        <f t="shared" si="9"/>
        <v>0.58267201664437507</v>
      </c>
      <c r="J251" s="120">
        <f t="shared" si="10"/>
        <v>0.51428571428571423</v>
      </c>
      <c r="K251" s="369"/>
      <c r="L251" s="424" t="s">
        <v>623</v>
      </c>
      <c r="M251" s="6"/>
      <c r="O251" s="45"/>
    </row>
    <row r="252" spans="1:16" x14ac:dyDescent="0.25">
      <c r="A252" s="144" t="s">
        <v>307</v>
      </c>
      <c r="B252" s="406" t="s">
        <v>436</v>
      </c>
      <c r="C252" s="407">
        <v>87.1</v>
      </c>
      <c r="D252" s="408" t="s">
        <v>328</v>
      </c>
      <c r="E252" s="409">
        <v>10.199999999999999</v>
      </c>
      <c r="F252" s="409">
        <v>10.199999999999999</v>
      </c>
      <c r="G252" s="409">
        <f t="shared" si="8"/>
        <v>0</v>
      </c>
      <c r="H252" s="150">
        <f>G11/C267*C252</f>
        <v>2.5375366324862534</v>
      </c>
      <c r="I252" s="409">
        <f t="shared" si="9"/>
        <v>2.5375366324862534</v>
      </c>
      <c r="J252" s="120">
        <f t="shared" si="10"/>
        <v>2.2397142857142853</v>
      </c>
      <c r="K252" s="369"/>
      <c r="M252" s="6"/>
      <c r="O252" s="45"/>
    </row>
    <row r="253" spans="1:16" x14ac:dyDescent="0.25">
      <c r="A253" s="59" t="s">
        <v>18</v>
      </c>
      <c r="B253" s="110" t="s">
        <v>437</v>
      </c>
      <c r="C253" s="258">
        <v>89.3</v>
      </c>
      <c r="D253" s="61" t="s">
        <v>328</v>
      </c>
      <c r="E253" s="63">
        <v>11.2</v>
      </c>
      <c r="F253" s="63">
        <v>11.2</v>
      </c>
      <c r="G253" s="63">
        <f t="shared" si="8"/>
        <v>0</v>
      </c>
      <c r="H253" s="48">
        <f>G11/C267*C253</f>
        <v>2.6016305543171345</v>
      </c>
      <c r="I253" s="63">
        <f t="shared" si="9"/>
        <v>2.6016305543171345</v>
      </c>
      <c r="J253" s="120">
        <f t="shared" si="10"/>
        <v>2.2962857142857138</v>
      </c>
      <c r="K253" s="113"/>
      <c r="O253" s="45"/>
    </row>
    <row r="254" spans="1:16" x14ac:dyDescent="0.25">
      <c r="A254" s="59" t="s">
        <v>19</v>
      </c>
      <c r="B254" s="110" t="s">
        <v>438</v>
      </c>
      <c r="C254" s="258">
        <v>88.5</v>
      </c>
      <c r="D254" s="61" t="s">
        <v>328</v>
      </c>
      <c r="E254" s="63">
        <v>10.3</v>
      </c>
      <c r="F254" s="63">
        <v>10.3</v>
      </c>
      <c r="G254" s="63">
        <f t="shared" si="8"/>
        <v>0</v>
      </c>
      <c r="H254" s="48">
        <f>G11/C267*C254</f>
        <v>2.5783236736513597</v>
      </c>
      <c r="I254" s="63">
        <f t="shared" si="9"/>
        <v>2.5783236736513597</v>
      </c>
      <c r="J254" s="120">
        <f t="shared" si="10"/>
        <v>2.2757142857142858</v>
      </c>
      <c r="K254" s="113"/>
      <c r="O254" s="45"/>
    </row>
    <row r="255" spans="1:16" x14ac:dyDescent="0.25">
      <c r="A255" s="59" t="s">
        <v>522</v>
      </c>
      <c r="B255" s="110" t="s">
        <v>523</v>
      </c>
      <c r="C255" s="258">
        <v>91.6</v>
      </c>
      <c r="D255" s="61" t="s">
        <v>328</v>
      </c>
      <c r="E255" s="63">
        <v>15.9</v>
      </c>
      <c r="F255" s="63">
        <v>15.9</v>
      </c>
      <c r="G255" s="63">
        <f t="shared" si="8"/>
        <v>0</v>
      </c>
      <c r="H255" s="48">
        <f>G11/C267*C255</f>
        <v>2.668637836231238</v>
      </c>
      <c r="I255" s="63">
        <f t="shared" si="9"/>
        <v>2.668637836231238</v>
      </c>
      <c r="J255" s="120">
        <f t="shared" si="10"/>
        <v>2.3554285714285714</v>
      </c>
      <c r="K255" s="113"/>
      <c r="O255" s="45"/>
    </row>
    <row r="256" spans="1:16" x14ac:dyDescent="0.25">
      <c r="A256" s="417" t="s">
        <v>597</v>
      </c>
      <c r="B256" s="418"/>
      <c r="C256" s="423">
        <v>16.8</v>
      </c>
      <c r="D256" s="420"/>
      <c r="E256" s="421"/>
      <c r="F256" s="421"/>
      <c r="G256" s="421">
        <f t="shared" si="8"/>
        <v>0</v>
      </c>
      <c r="H256" s="422">
        <f>G11/C267*C256</f>
        <v>0.4894444939812751</v>
      </c>
      <c r="I256" s="421">
        <f t="shared" si="9"/>
        <v>0.4894444939812751</v>
      </c>
      <c r="J256" s="120">
        <f t="shared" si="10"/>
        <v>0.432</v>
      </c>
      <c r="K256" s="113"/>
      <c r="O256" s="45"/>
    </row>
    <row r="257" spans="1:17" ht="15.75" customHeight="1" x14ac:dyDescent="0.25">
      <c r="A257" s="144" t="s">
        <v>20</v>
      </c>
      <c r="B257" s="406" t="s">
        <v>439</v>
      </c>
      <c r="C257" s="407">
        <v>102.2</v>
      </c>
      <c r="D257" s="408" t="s">
        <v>328</v>
      </c>
      <c r="E257" s="409"/>
      <c r="F257" s="409"/>
      <c r="G257" s="409">
        <f t="shared" si="8"/>
        <v>0</v>
      </c>
      <c r="H257" s="150">
        <f>G11/C267*C257</f>
        <v>2.9774540050527567</v>
      </c>
      <c r="I257" s="409">
        <f t="shared" si="9"/>
        <v>2.9774540050527567</v>
      </c>
      <c r="J257" s="120">
        <f t="shared" si="10"/>
        <v>2.6280000000000001</v>
      </c>
      <c r="K257" s="113"/>
    </row>
    <row r="258" spans="1:17" x14ac:dyDescent="0.25">
      <c r="A258" s="144" t="s">
        <v>21</v>
      </c>
      <c r="B258" s="406" t="s">
        <v>440</v>
      </c>
      <c r="C258" s="407">
        <v>92.2</v>
      </c>
      <c r="D258" s="408" t="s">
        <v>328</v>
      </c>
      <c r="E258" s="409">
        <v>16.7</v>
      </c>
      <c r="F258" s="409">
        <v>16.7</v>
      </c>
      <c r="G258" s="409">
        <f t="shared" si="8"/>
        <v>0</v>
      </c>
      <c r="H258" s="150">
        <f>G11/C267*C258</f>
        <v>2.6861179967305691</v>
      </c>
      <c r="I258" s="409">
        <f t="shared" si="9"/>
        <v>2.6861179967305691</v>
      </c>
      <c r="J258" s="120">
        <f t="shared" si="10"/>
        <v>2.370857142857143</v>
      </c>
      <c r="K258" s="113"/>
      <c r="L258" s="10" t="s">
        <v>649</v>
      </c>
    </row>
    <row r="259" spans="1:17" x14ac:dyDescent="0.25">
      <c r="A259" s="430" t="s">
        <v>554</v>
      </c>
      <c r="B259" s="431" t="s">
        <v>556</v>
      </c>
      <c r="C259" s="432">
        <v>135.30000000000001</v>
      </c>
      <c r="D259" s="433" t="s">
        <v>328</v>
      </c>
      <c r="E259" s="434">
        <v>7.4</v>
      </c>
      <c r="F259" s="434">
        <v>7.4</v>
      </c>
      <c r="G259" s="434">
        <f t="shared" si="8"/>
        <v>0</v>
      </c>
      <c r="H259" s="435">
        <f>G11/C267*C259</f>
        <v>3.9417761925991979</v>
      </c>
      <c r="I259" s="434">
        <f t="shared" si="9"/>
        <v>3.9417761925991979</v>
      </c>
      <c r="J259" s="120">
        <f t="shared" si="10"/>
        <v>3.4791428571428571</v>
      </c>
      <c r="K259" s="113"/>
    </row>
    <row r="260" spans="1:17" x14ac:dyDescent="0.25">
      <c r="A260" s="430" t="s">
        <v>555</v>
      </c>
      <c r="B260" s="431" t="s">
        <v>557</v>
      </c>
      <c r="C260" s="432">
        <v>129.19999999999999</v>
      </c>
      <c r="D260" s="433" t="s">
        <v>328</v>
      </c>
      <c r="E260" s="434">
        <v>22.3</v>
      </c>
      <c r="F260" s="434">
        <v>22.3</v>
      </c>
      <c r="G260" s="434">
        <f t="shared" si="8"/>
        <v>0</v>
      </c>
      <c r="H260" s="435">
        <f>G11/C267*C260</f>
        <v>3.7640612275226628</v>
      </c>
      <c r="I260" s="434">
        <f t="shared" si="9"/>
        <v>3.7640612275226628</v>
      </c>
      <c r="J260" s="120">
        <f t="shared" si="10"/>
        <v>3.3222857142857136</v>
      </c>
      <c r="K260" s="113"/>
      <c r="O260" s="279" t="s">
        <v>314</v>
      </c>
      <c r="P260" s="436" t="s">
        <v>625</v>
      </c>
      <c r="Q260" s="279" t="s">
        <v>315</v>
      </c>
    </row>
    <row r="261" spans="1:17" ht="45" x14ac:dyDescent="0.25">
      <c r="A261" s="114" t="s">
        <v>441</v>
      </c>
      <c r="B261" s="110" t="s">
        <v>443</v>
      </c>
      <c r="C261" s="258"/>
      <c r="D261" s="61" t="s">
        <v>328</v>
      </c>
      <c r="E261" s="63">
        <v>35</v>
      </c>
      <c r="F261" s="63">
        <v>35</v>
      </c>
      <c r="G261" s="63">
        <f t="shared" si="8"/>
        <v>0</v>
      </c>
      <c r="H261" s="63"/>
      <c r="I261" s="63"/>
      <c r="J261" s="124"/>
      <c r="K261" s="125"/>
      <c r="M261" s="6"/>
      <c r="O261" s="438">
        <f>I247+I248+I252+I253+I254+I255+I257+I258</f>
        <v>22.805782731460841</v>
      </c>
      <c r="P261" s="437">
        <f>I246+I249+I250+I251+I256+I259+I260</f>
        <v>16.402217268539157</v>
      </c>
      <c r="Q261" s="438">
        <f>SUM(O261:P261)</f>
        <v>39.207999999999998</v>
      </c>
    </row>
    <row r="262" spans="1:17" ht="45" x14ac:dyDescent="0.25">
      <c r="A262" s="114" t="s">
        <v>453</v>
      </c>
      <c r="B262" s="110" t="s">
        <v>454</v>
      </c>
      <c r="C262" s="258"/>
      <c r="D262" s="61" t="s">
        <v>328</v>
      </c>
      <c r="E262" s="63">
        <v>40.700000000000003</v>
      </c>
      <c r="F262" s="63">
        <v>40.700000000000003</v>
      </c>
      <c r="G262" s="63">
        <f t="shared" si="8"/>
        <v>0</v>
      </c>
      <c r="H262" s="63"/>
      <c r="I262" s="63"/>
      <c r="J262" s="124"/>
      <c r="K262" s="125"/>
      <c r="M262" s="6"/>
    </row>
    <row r="263" spans="1:17" ht="40.5" customHeight="1" x14ac:dyDescent="0.25">
      <c r="A263" s="114" t="s">
        <v>442</v>
      </c>
      <c r="B263" s="110" t="s">
        <v>444</v>
      </c>
      <c r="C263" s="258"/>
      <c r="D263" s="61" t="s">
        <v>328</v>
      </c>
      <c r="E263" s="63">
        <v>31.5</v>
      </c>
      <c r="F263" s="63">
        <v>31.5</v>
      </c>
      <c r="G263" s="63">
        <f t="shared" si="8"/>
        <v>0</v>
      </c>
      <c r="H263" s="63"/>
      <c r="I263" s="63"/>
      <c r="J263" s="126"/>
      <c r="K263" s="126"/>
      <c r="L263" s="15"/>
      <c r="M263" s="28"/>
    </row>
    <row r="264" spans="1:17" ht="40.5" customHeight="1" x14ac:dyDescent="0.25">
      <c r="A264" s="114" t="s">
        <v>524</v>
      </c>
      <c r="B264" s="110" t="s">
        <v>525</v>
      </c>
      <c r="C264" s="258"/>
      <c r="D264" s="61" t="s">
        <v>328</v>
      </c>
      <c r="E264" s="63">
        <v>21.2</v>
      </c>
      <c r="F264" s="63">
        <v>21.2</v>
      </c>
      <c r="G264" s="63">
        <f t="shared" si="8"/>
        <v>0</v>
      </c>
      <c r="H264" s="63"/>
      <c r="I264" s="63"/>
      <c r="J264" s="126"/>
      <c r="K264" s="126"/>
      <c r="L264" s="15"/>
      <c r="M264" s="28"/>
    </row>
    <row r="265" spans="1:17" ht="46.5" customHeight="1" x14ac:dyDescent="0.25">
      <c r="A265" s="114" t="s">
        <v>446</v>
      </c>
      <c r="B265" s="110" t="s">
        <v>445</v>
      </c>
      <c r="C265" s="258"/>
      <c r="D265" s="61" t="s">
        <v>328</v>
      </c>
      <c r="E265" s="63">
        <v>5.2</v>
      </c>
      <c r="F265" s="63">
        <v>5.2</v>
      </c>
      <c r="G265" s="63">
        <f t="shared" si="8"/>
        <v>0</v>
      </c>
      <c r="H265" s="63"/>
      <c r="I265" s="63"/>
      <c r="J265" s="126"/>
      <c r="K265" s="126"/>
      <c r="L265" s="15"/>
      <c r="M265" s="28"/>
      <c r="P265" s="44"/>
    </row>
    <row r="266" spans="1:17" ht="45" x14ac:dyDescent="0.25">
      <c r="A266" s="114" t="s">
        <v>552</v>
      </c>
      <c r="B266" s="263" t="s">
        <v>553</v>
      </c>
      <c r="C266" s="260"/>
      <c r="D266" s="61" t="s">
        <v>328</v>
      </c>
      <c r="E266" s="285">
        <v>26.6</v>
      </c>
      <c r="F266" s="261">
        <v>26.6</v>
      </c>
      <c r="G266" s="63">
        <f t="shared" si="8"/>
        <v>0</v>
      </c>
      <c r="H266" s="262"/>
      <c r="I266" s="262"/>
      <c r="J266" s="126"/>
      <c r="K266" s="126"/>
      <c r="L266" s="15"/>
      <c r="M266" s="28"/>
      <c r="P266" s="15"/>
    </row>
    <row r="267" spans="1:17" x14ac:dyDescent="0.25">
      <c r="A267" s="266"/>
      <c r="B267" s="267" t="s">
        <v>602</v>
      </c>
      <c r="C267" s="268">
        <f>SUM(C246:C266)</f>
        <v>1345.8</v>
      </c>
      <c r="D267" s="269"/>
      <c r="E267" s="269"/>
      <c r="F267" s="270"/>
      <c r="G267" s="271">
        <f>SUM(G246:G260)</f>
        <v>0</v>
      </c>
      <c r="H267" s="271">
        <f t="shared" ref="H267:I267" si="11">SUM(H246:H266)</f>
        <v>39.207999999999998</v>
      </c>
      <c r="I267" s="271">
        <f t="shared" si="11"/>
        <v>39.207999999999998</v>
      </c>
      <c r="J267" s="126"/>
      <c r="K267" s="126"/>
      <c r="L267" s="15"/>
      <c r="M267" s="28"/>
      <c r="N267" s="15"/>
      <c r="O267" s="15"/>
      <c r="P267" s="15"/>
    </row>
    <row r="268" spans="1:17" x14ac:dyDescent="0.25">
      <c r="A268" s="121"/>
      <c r="B268" s="122"/>
      <c r="C268" s="122"/>
      <c r="D268" s="122"/>
      <c r="E268" s="122"/>
      <c r="F268" s="113"/>
      <c r="G268" s="23"/>
      <c r="H268" s="123"/>
      <c r="I268" s="113"/>
      <c r="J268" s="119"/>
      <c r="K268" s="113"/>
      <c r="N268" s="15"/>
      <c r="O268" s="15"/>
      <c r="P268" s="15"/>
    </row>
    <row r="269" spans="1:17" x14ac:dyDescent="0.25">
      <c r="A269" s="275"/>
      <c r="B269" s="276" t="s">
        <v>603</v>
      </c>
      <c r="C269" s="276">
        <f>C267+C243</f>
        <v>15689.599999999995</v>
      </c>
      <c r="D269" s="276"/>
      <c r="E269" s="276"/>
      <c r="F269" s="277"/>
      <c r="G269" s="278">
        <f>G267+G243</f>
        <v>119.89999999999998</v>
      </c>
      <c r="H269" s="278">
        <f>H267+H243</f>
        <v>91.347000000000079</v>
      </c>
      <c r="I269" s="278">
        <f>I267+I243</f>
        <v>211.24699999999987</v>
      </c>
      <c r="J269" s="119"/>
      <c r="K269" s="113"/>
      <c r="N269" s="15"/>
      <c r="O269" s="15"/>
      <c r="P269" s="15"/>
    </row>
    <row r="270" spans="1:17" x14ac:dyDescent="0.25">
      <c r="A270" s="121"/>
      <c r="B270" s="122"/>
      <c r="C270" s="122"/>
      <c r="D270" s="122"/>
      <c r="E270" s="122"/>
      <c r="F270" s="113"/>
      <c r="G270" s="23"/>
      <c r="H270" s="123"/>
      <c r="I270" s="113"/>
      <c r="J270" s="119"/>
      <c r="K270" s="113"/>
      <c r="N270" s="15"/>
      <c r="O270" s="15"/>
    </row>
    <row r="271" spans="1:17" x14ac:dyDescent="0.25">
      <c r="B271" s="10" t="s">
        <v>604</v>
      </c>
      <c r="G271" s="24" t="s">
        <v>605</v>
      </c>
    </row>
    <row r="274" spans="2:7" x14ac:dyDescent="0.25">
      <c r="B274" s="10" t="s">
        <v>606</v>
      </c>
      <c r="G274" s="24" t="s">
        <v>607</v>
      </c>
    </row>
  </sheetData>
  <mergeCells count="24">
    <mergeCell ref="A1:J1"/>
    <mergeCell ref="A2:J2"/>
    <mergeCell ref="A3:G3"/>
    <mergeCell ref="I3:J6"/>
    <mergeCell ref="A4:D4"/>
    <mergeCell ref="E4:F4"/>
    <mergeCell ref="A5:D5"/>
    <mergeCell ref="E5:F5"/>
    <mergeCell ref="A6:D6"/>
    <mergeCell ref="E6:F6"/>
    <mergeCell ref="A7:D8"/>
    <mergeCell ref="E7:F7"/>
    <mergeCell ref="E8:F8"/>
    <mergeCell ref="E9:F9"/>
    <mergeCell ref="A10:D10"/>
    <mergeCell ref="E10:F10"/>
    <mergeCell ref="L193:O193"/>
    <mergeCell ref="A243:B243"/>
    <mergeCell ref="A11:D11"/>
    <mergeCell ref="E11:F11"/>
    <mergeCell ref="O14:P14"/>
    <mergeCell ref="O18:P18"/>
    <mergeCell ref="M58:U58"/>
    <mergeCell ref="M189:P189"/>
  </mergeCells>
  <pageMargins left="0.23622047244094491" right="0.23622047244094491" top="0" bottom="0" header="0.31496062992125984" footer="0.31496062992125984"/>
  <pageSetup paperSize="9" scale="42" fitToHeight="0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244"/>
  <sheetViews>
    <sheetView workbookViewId="0">
      <pane ySplit="13" topLeftCell="A14" activePane="bottomLeft" state="frozen"/>
      <selection pane="bottomLeft" activeCell="A2" sqref="A2:J2"/>
    </sheetView>
  </sheetViews>
  <sheetFormatPr defaultRowHeight="15" x14ac:dyDescent="0.25"/>
  <cols>
    <col min="1" max="1" width="7.7109375" style="79" customWidth="1"/>
    <col min="2" max="2" width="16.28515625" style="10" customWidth="1"/>
    <col min="3" max="3" width="8.5703125" style="10" customWidth="1"/>
    <col min="4" max="4" width="9.5703125" style="10" customWidth="1"/>
    <col min="5" max="5" width="12.140625" style="10" customWidth="1"/>
    <col min="6" max="6" width="12.28515625" style="4" customWidth="1"/>
    <col min="7" max="7" width="11.42578125" style="24" customWidth="1"/>
    <col min="8" max="8" width="10.7109375" style="5" customWidth="1"/>
    <col min="9" max="9" width="11.28515625" style="4" customWidth="1"/>
    <col min="10" max="10" width="20.28515625" style="6" customWidth="1"/>
    <col min="11" max="11" width="12" style="4" customWidth="1"/>
    <col min="12" max="12" width="12" style="10" bestFit="1" customWidth="1"/>
    <col min="13" max="13" width="12" style="45" bestFit="1" customWidth="1"/>
    <col min="14" max="14" width="9.140625" style="44"/>
    <col min="15" max="15" width="11.42578125" style="44" bestFit="1" customWidth="1"/>
    <col min="16" max="16" width="14.140625" style="46" customWidth="1"/>
    <col min="17" max="16384" width="9.140625" style="44"/>
  </cols>
  <sheetData>
    <row r="1" spans="1:18" ht="20.25" x14ac:dyDescent="0.3">
      <c r="A1" s="684" t="s">
        <v>9</v>
      </c>
      <c r="B1" s="684"/>
      <c r="C1" s="684"/>
      <c r="D1" s="684"/>
      <c r="E1" s="684"/>
      <c r="F1" s="684"/>
      <c r="G1" s="684"/>
      <c r="H1" s="684"/>
      <c r="I1" s="684"/>
      <c r="J1" s="684"/>
      <c r="K1" s="364"/>
      <c r="L1" s="66"/>
    </row>
    <row r="2" spans="1:18" ht="45" customHeight="1" x14ac:dyDescent="0.25">
      <c r="A2" s="685" t="s">
        <v>666</v>
      </c>
      <c r="B2" s="685"/>
      <c r="C2" s="685"/>
      <c r="D2" s="685"/>
      <c r="E2" s="685"/>
      <c r="F2" s="685"/>
      <c r="G2" s="685"/>
      <c r="H2" s="685"/>
      <c r="I2" s="685"/>
      <c r="J2" s="685"/>
      <c r="K2" s="67"/>
      <c r="L2" s="68"/>
    </row>
    <row r="3" spans="1:18" ht="18.75" x14ac:dyDescent="0.25">
      <c r="A3" s="686" t="s">
        <v>10</v>
      </c>
      <c r="B3" s="687"/>
      <c r="C3" s="687"/>
      <c r="D3" s="687"/>
      <c r="E3" s="687"/>
      <c r="F3" s="687"/>
      <c r="G3" s="688"/>
      <c r="H3" s="476"/>
      <c r="I3" s="689" t="s">
        <v>12</v>
      </c>
      <c r="J3" s="690"/>
      <c r="K3" s="69"/>
      <c r="L3" s="44"/>
    </row>
    <row r="4" spans="1:18" ht="36" x14ac:dyDescent="0.25">
      <c r="A4" s="695" t="s">
        <v>4</v>
      </c>
      <c r="B4" s="695"/>
      <c r="C4" s="695"/>
      <c r="D4" s="695"/>
      <c r="E4" s="695" t="s">
        <v>5</v>
      </c>
      <c r="F4" s="695"/>
      <c r="G4" s="71" t="s">
        <v>667</v>
      </c>
      <c r="H4" s="72"/>
      <c r="I4" s="691"/>
      <c r="J4" s="692"/>
      <c r="K4" s="69"/>
      <c r="L4" s="44"/>
    </row>
    <row r="5" spans="1:18" ht="30.75" customHeight="1" x14ac:dyDescent="0.25">
      <c r="A5" s="696"/>
      <c r="B5" s="696"/>
      <c r="C5" s="696"/>
      <c r="D5" s="696"/>
      <c r="E5" s="695" t="s">
        <v>6</v>
      </c>
      <c r="F5" s="695"/>
      <c r="G5" s="8">
        <f>G6+G9</f>
        <v>189.14600000000002</v>
      </c>
      <c r="H5" s="73"/>
      <c r="I5" s="691"/>
      <c r="J5" s="692"/>
      <c r="K5" s="69"/>
      <c r="L5" s="44"/>
    </row>
    <row r="6" spans="1:18" ht="14.25" customHeight="1" x14ac:dyDescent="0.25">
      <c r="A6" s="728" t="s">
        <v>631</v>
      </c>
      <c r="B6" s="729"/>
      <c r="C6" s="729"/>
      <c r="D6" s="730"/>
      <c r="E6" s="695" t="s">
        <v>611</v>
      </c>
      <c r="F6" s="695"/>
      <c r="G6" s="8">
        <f>98.104+91.042</f>
        <v>189.14600000000002</v>
      </c>
      <c r="H6" s="73"/>
      <c r="I6" s="693"/>
      <c r="J6" s="694"/>
      <c r="K6" s="69"/>
      <c r="L6" s="44"/>
    </row>
    <row r="7" spans="1:18" ht="18.75" x14ac:dyDescent="0.25">
      <c r="A7" s="722" t="s">
        <v>632</v>
      </c>
      <c r="B7" s="723"/>
      <c r="C7" s="723"/>
      <c r="D7" s="724"/>
      <c r="E7" s="695" t="s">
        <v>11</v>
      </c>
      <c r="F7" s="695"/>
      <c r="G7" s="27">
        <f>G243</f>
        <v>138.69999999999996</v>
      </c>
      <c r="H7" s="73"/>
      <c r="I7" s="74"/>
      <c r="J7" s="75"/>
      <c r="K7" s="69"/>
      <c r="L7" s="44"/>
    </row>
    <row r="8" spans="1:18" ht="18.75" x14ac:dyDescent="0.25">
      <c r="A8" s="725"/>
      <c r="B8" s="726"/>
      <c r="C8" s="726"/>
      <c r="D8" s="727"/>
      <c r="E8" s="686" t="s">
        <v>612</v>
      </c>
      <c r="F8" s="688"/>
      <c r="G8" s="77">
        <f>G6-G7</f>
        <v>50.446000000000055</v>
      </c>
      <c r="H8" s="73"/>
      <c r="I8" s="76" t="s">
        <v>599</v>
      </c>
      <c r="J8" s="75"/>
      <c r="K8" s="69"/>
      <c r="L8" s="44"/>
    </row>
    <row r="9" spans="1:18" ht="18.75" customHeight="1" x14ac:dyDescent="0.25">
      <c r="A9" s="479"/>
      <c r="B9" s="480"/>
      <c r="C9" s="480"/>
      <c r="D9" s="481"/>
      <c r="E9" s="686" t="s">
        <v>614</v>
      </c>
      <c r="F9" s="688"/>
      <c r="G9" s="77"/>
      <c r="H9" s="73"/>
      <c r="I9" s="76"/>
      <c r="J9" s="75"/>
      <c r="K9" s="69"/>
      <c r="L9" s="44"/>
    </row>
    <row r="10" spans="1:18" ht="18.75" customHeight="1" x14ac:dyDescent="0.25">
      <c r="A10" s="728" t="s">
        <v>633</v>
      </c>
      <c r="B10" s="729"/>
      <c r="C10" s="729"/>
      <c r="D10" s="730"/>
      <c r="E10" s="686" t="s">
        <v>601</v>
      </c>
      <c r="F10" s="688"/>
      <c r="G10" s="27"/>
      <c r="H10" s="73"/>
      <c r="I10" s="76" t="s">
        <v>600</v>
      </c>
      <c r="J10" s="75"/>
      <c r="K10" s="69"/>
      <c r="L10" s="44"/>
      <c r="N10" s="127"/>
      <c r="O10" s="127"/>
      <c r="P10" s="485"/>
      <c r="Q10" s="127"/>
      <c r="R10" s="127"/>
    </row>
    <row r="11" spans="1:18" x14ac:dyDescent="0.25">
      <c r="A11" s="734"/>
      <c r="B11" s="735"/>
      <c r="C11" s="735"/>
      <c r="D11" s="736"/>
      <c r="E11" s="716" t="s">
        <v>613</v>
      </c>
      <c r="F11" s="717"/>
      <c r="G11" s="297">
        <f>G9-G10</f>
        <v>0</v>
      </c>
      <c r="H11" s="73"/>
      <c r="I11" s="76" t="s">
        <v>653</v>
      </c>
      <c r="J11" s="76"/>
      <c r="K11" s="365"/>
      <c r="L11" s="78"/>
      <c r="N11" s="127"/>
      <c r="O11" s="127"/>
      <c r="P11" s="127"/>
      <c r="Q11" s="127"/>
      <c r="R11" s="127"/>
    </row>
    <row r="12" spans="1:18" x14ac:dyDescent="0.25">
      <c r="G12" s="80"/>
      <c r="H12" s="4"/>
      <c r="N12" s="127"/>
      <c r="O12" s="486"/>
      <c r="P12" s="487"/>
      <c r="Q12" s="488"/>
      <c r="R12" s="127"/>
    </row>
    <row r="13" spans="1:18" ht="36" x14ac:dyDescent="0.25">
      <c r="A13" s="1" t="s">
        <v>0</v>
      </c>
      <c r="B13" s="83" t="s">
        <v>1</v>
      </c>
      <c r="C13" s="1" t="s">
        <v>2</v>
      </c>
      <c r="D13" s="1" t="s">
        <v>308</v>
      </c>
      <c r="E13" s="3" t="s">
        <v>665</v>
      </c>
      <c r="F13" s="3" t="s">
        <v>668</v>
      </c>
      <c r="G13" s="20" t="s">
        <v>16</v>
      </c>
      <c r="H13" s="84" t="s">
        <v>8</v>
      </c>
      <c r="I13" s="85" t="s">
        <v>17</v>
      </c>
      <c r="J13" s="4"/>
      <c r="K13" s="366"/>
      <c r="L13" s="86"/>
      <c r="N13" s="489"/>
      <c r="O13" s="490"/>
      <c r="P13" s="491"/>
      <c r="Q13" s="492"/>
      <c r="R13" s="127"/>
    </row>
    <row r="14" spans="1:18" x14ac:dyDescent="0.25">
      <c r="A14" s="7">
        <v>1</v>
      </c>
      <c r="B14" s="17" t="s">
        <v>332</v>
      </c>
      <c r="C14" s="11">
        <v>94</v>
      </c>
      <c r="D14" s="16" t="s">
        <v>328</v>
      </c>
      <c r="E14" s="30">
        <v>11.8</v>
      </c>
      <c r="F14" s="30">
        <v>13.3</v>
      </c>
      <c r="G14" s="21">
        <f>F14-E14</f>
        <v>1.5</v>
      </c>
      <c r="H14" s="29">
        <f>G8/C243*C14</f>
        <v>0.33059049903094062</v>
      </c>
      <c r="I14" s="26">
        <f t="shared" ref="I14:I77" si="0">G14+H14</f>
        <v>1.8305904990309405</v>
      </c>
      <c r="J14" s="4"/>
      <c r="K14" s="366"/>
      <c r="L14" s="55"/>
      <c r="M14" s="477"/>
      <c r="N14" s="493"/>
      <c r="O14" s="737"/>
      <c r="P14" s="737"/>
      <c r="Q14" s="127"/>
      <c r="R14" s="127"/>
    </row>
    <row r="15" spans="1:18" x14ac:dyDescent="0.25">
      <c r="A15" s="7">
        <v>2</v>
      </c>
      <c r="B15" s="17" t="s">
        <v>333</v>
      </c>
      <c r="C15" s="13">
        <v>52.6</v>
      </c>
      <c r="D15" s="16" t="s">
        <v>328</v>
      </c>
      <c r="E15" s="30">
        <v>4.9000000000000004</v>
      </c>
      <c r="F15" s="30">
        <v>5.5</v>
      </c>
      <c r="G15" s="21">
        <f>F15-E15</f>
        <v>0.59999999999999964</v>
      </c>
      <c r="H15" s="29">
        <f>G8/C243*C15</f>
        <v>0.18499000264922849</v>
      </c>
      <c r="I15" s="26">
        <f t="shared" si="0"/>
        <v>0.78499000264922814</v>
      </c>
      <c r="J15" s="4"/>
      <c r="K15" s="366"/>
      <c r="L15" s="91"/>
      <c r="M15" s="477"/>
      <c r="N15" s="493"/>
      <c r="O15" s="494"/>
      <c r="P15" s="485"/>
      <c r="Q15" s="127"/>
      <c r="R15" s="127"/>
    </row>
    <row r="16" spans="1:18" x14ac:dyDescent="0.25">
      <c r="A16" s="7">
        <v>3</v>
      </c>
      <c r="B16" s="17" t="s">
        <v>334</v>
      </c>
      <c r="C16" s="13">
        <v>64.8</v>
      </c>
      <c r="D16" s="16" t="s">
        <v>328</v>
      </c>
      <c r="E16" s="30">
        <v>10.1</v>
      </c>
      <c r="F16" s="30">
        <v>11.1</v>
      </c>
      <c r="G16" s="21">
        <f t="shared" ref="G16:G79" si="1">F16-E16</f>
        <v>1</v>
      </c>
      <c r="H16" s="29">
        <f>G8/C243*C16</f>
        <v>0.22789642911920163</v>
      </c>
      <c r="I16" s="26">
        <f t="shared" si="0"/>
        <v>1.2278964291192016</v>
      </c>
      <c r="J16" s="4"/>
      <c r="K16" s="366"/>
      <c r="L16" s="91"/>
      <c r="M16" s="265"/>
      <c r="N16" s="495"/>
      <c r="O16" s="496"/>
      <c r="P16" s="485"/>
      <c r="Q16" s="127"/>
      <c r="R16" s="127"/>
    </row>
    <row r="17" spans="1:18" x14ac:dyDescent="0.25">
      <c r="A17" s="7">
        <v>4</v>
      </c>
      <c r="B17" s="17" t="s">
        <v>335</v>
      </c>
      <c r="C17" s="13">
        <v>94.3</v>
      </c>
      <c r="D17" s="16" t="s">
        <v>328</v>
      </c>
      <c r="E17" s="30">
        <v>7.9</v>
      </c>
      <c r="F17" s="30">
        <v>9.4</v>
      </c>
      <c r="G17" s="21">
        <f t="shared" si="1"/>
        <v>1.5</v>
      </c>
      <c r="H17" s="29">
        <f>G8/C243*C17</f>
        <v>0.33164557509167769</v>
      </c>
      <c r="I17" s="26">
        <f t="shared" si="0"/>
        <v>1.8316455750916778</v>
      </c>
      <c r="J17" s="4"/>
      <c r="K17" s="366"/>
      <c r="L17" s="91"/>
      <c r="M17" s="477"/>
      <c r="N17" s="495"/>
      <c r="O17" s="497"/>
      <c r="P17" s="485"/>
      <c r="Q17" s="127"/>
      <c r="R17" s="127"/>
    </row>
    <row r="18" spans="1:18" ht="15" customHeight="1" x14ac:dyDescent="0.25">
      <c r="A18" s="7">
        <v>5</v>
      </c>
      <c r="B18" s="17" t="s">
        <v>336</v>
      </c>
      <c r="C18" s="11">
        <v>52.8</v>
      </c>
      <c r="D18" s="16" t="s">
        <v>328</v>
      </c>
      <c r="E18" s="30">
        <v>0</v>
      </c>
      <c r="F18" s="30">
        <v>0</v>
      </c>
      <c r="G18" s="21">
        <f t="shared" si="1"/>
        <v>0</v>
      </c>
      <c r="H18" s="29">
        <f>G8/C243*C18</f>
        <v>0.18569338668971985</v>
      </c>
      <c r="I18" s="26">
        <f t="shared" si="0"/>
        <v>0.18569338668971985</v>
      </c>
      <c r="J18" s="4"/>
      <c r="K18" s="366"/>
      <c r="L18" s="91"/>
      <c r="M18" s="264"/>
      <c r="N18" s="495"/>
      <c r="O18" s="738"/>
      <c r="P18" s="738"/>
      <c r="Q18" s="127"/>
      <c r="R18" s="127"/>
    </row>
    <row r="19" spans="1:18" ht="13.5" customHeight="1" x14ac:dyDescent="0.25">
      <c r="A19" s="7">
        <v>6</v>
      </c>
      <c r="B19" s="17" t="s">
        <v>337</v>
      </c>
      <c r="C19" s="11">
        <v>64.8</v>
      </c>
      <c r="D19" s="16" t="s">
        <v>328</v>
      </c>
      <c r="E19" s="30">
        <v>5.4</v>
      </c>
      <c r="F19" s="30">
        <v>6.1</v>
      </c>
      <c r="G19" s="21">
        <f t="shared" si="1"/>
        <v>0.69999999999999929</v>
      </c>
      <c r="H19" s="29">
        <f>G8/C243*C19</f>
        <v>0.22789642911920163</v>
      </c>
      <c r="I19" s="26">
        <f t="shared" si="0"/>
        <v>0.92789642911920089</v>
      </c>
      <c r="J19" s="4"/>
      <c r="K19" s="366"/>
      <c r="L19" s="91"/>
      <c r="M19" s="477"/>
      <c r="N19" s="92"/>
      <c r="O19" s="92"/>
    </row>
    <row r="20" spans="1:18" x14ac:dyDescent="0.25">
      <c r="A20" s="7">
        <v>7</v>
      </c>
      <c r="B20" s="17" t="s">
        <v>338</v>
      </c>
      <c r="C20" s="11">
        <v>94.1</v>
      </c>
      <c r="D20" s="16" t="s">
        <v>328</v>
      </c>
      <c r="E20" s="30">
        <v>9</v>
      </c>
      <c r="F20" s="30">
        <v>10</v>
      </c>
      <c r="G20" s="21">
        <f t="shared" si="1"/>
        <v>1</v>
      </c>
      <c r="H20" s="29">
        <f>G8/C243*C20</f>
        <v>0.33094219105118633</v>
      </c>
      <c r="I20" s="26">
        <f t="shared" si="0"/>
        <v>1.3309421910511863</v>
      </c>
      <c r="J20" s="4"/>
      <c r="K20" s="366"/>
      <c r="L20" s="91"/>
      <c r="M20" s="477"/>
      <c r="N20" s="92"/>
      <c r="O20" s="92"/>
    </row>
    <row r="21" spans="1:18" x14ac:dyDescent="0.25">
      <c r="A21" s="7">
        <v>8</v>
      </c>
      <c r="B21" s="17" t="s">
        <v>339</v>
      </c>
      <c r="C21" s="11">
        <v>52.9</v>
      </c>
      <c r="D21" s="16" t="s">
        <v>328</v>
      </c>
      <c r="E21" s="30">
        <v>7.4</v>
      </c>
      <c r="F21" s="30">
        <v>7.9</v>
      </c>
      <c r="G21" s="21">
        <f t="shared" si="1"/>
        <v>0.5</v>
      </c>
      <c r="H21" s="29">
        <f>G8/C243*C21</f>
        <v>0.18604507870996553</v>
      </c>
      <c r="I21" s="26">
        <f t="shared" si="0"/>
        <v>0.68604507870996556</v>
      </c>
      <c r="J21" s="4"/>
      <c r="K21" s="366"/>
      <c r="L21" s="91"/>
      <c r="M21" s="477"/>
      <c r="N21" s="92"/>
      <c r="O21" s="92"/>
    </row>
    <row r="22" spans="1:18" x14ac:dyDescent="0.25">
      <c r="A22" s="7">
        <v>9</v>
      </c>
      <c r="B22" s="17" t="s">
        <v>340</v>
      </c>
      <c r="C22" s="11">
        <v>65.2</v>
      </c>
      <c r="D22" s="16" t="s">
        <v>328</v>
      </c>
      <c r="E22" s="30">
        <v>7.8</v>
      </c>
      <c r="F22" s="30">
        <v>8.6</v>
      </c>
      <c r="G22" s="21">
        <f t="shared" si="1"/>
        <v>0.79999999999999982</v>
      </c>
      <c r="H22" s="29">
        <f>G8/C243*C22</f>
        <v>0.22930319720018438</v>
      </c>
      <c r="I22" s="26">
        <f t="shared" si="0"/>
        <v>1.0293031972001843</v>
      </c>
      <c r="J22" s="4"/>
      <c r="K22" s="366"/>
      <c r="L22" s="91"/>
      <c r="M22" s="477"/>
      <c r="N22" s="92"/>
      <c r="O22" s="92"/>
    </row>
    <row r="23" spans="1:18" x14ac:dyDescent="0.25">
      <c r="A23" s="7">
        <v>10</v>
      </c>
      <c r="B23" s="17" t="s">
        <v>341</v>
      </c>
      <c r="C23" s="11">
        <v>94</v>
      </c>
      <c r="D23" s="16" t="s">
        <v>328</v>
      </c>
      <c r="E23" s="30">
        <v>10.6</v>
      </c>
      <c r="F23" s="30">
        <v>11.3</v>
      </c>
      <c r="G23" s="21">
        <f t="shared" si="1"/>
        <v>0.70000000000000107</v>
      </c>
      <c r="H23" s="29">
        <f>G8/C243*C23</f>
        <v>0.33059049903094062</v>
      </c>
      <c r="I23" s="26">
        <f t="shared" si="0"/>
        <v>1.0305904990309416</v>
      </c>
      <c r="J23" s="4"/>
      <c r="K23" s="366"/>
      <c r="L23" s="91"/>
      <c r="M23" s="477"/>
      <c r="N23" s="92"/>
      <c r="O23" s="92"/>
    </row>
    <row r="24" spans="1:18" x14ac:dyDescent="0.25">
      <c r="A24" s="7">
        <v>11</v>
      </c>
      <c r="B24" s="17" t="s">
        <v>342</v>
      </c>
      <c r="C24" s="11">
        <v>52.8</v>
      </c>
      <c r="D24" s="16" t="s">
        <v>328</v>
      </c>
      <c r="E24" s="30">
        <v>2</v>
      </c>
      <c r="F24" s="30">
        <v>2</v>
      </c>
      <c r="G24" s="21">
        <f t="shared" si="1"/>
        <v>0</v>
      </c>
      <c r="H24" s="29">
        <f>G8/C243*C24</f>
        <v>0.18569338668971985</v>
      </c>
      <c r="I24" s="26">
        <f t="shared" si="0"/>
        <v>0.18569338668971985</v>
      </c>
      <c r="J24" s="4"/>
      <c r="K24" s="366"/>
      <c r="L24" s="91"/>
      <c r="M24" s="477"/>
      <c r="N24" s="92"/>
      <c r="O24" s="92"/>
    </row>
    <row r="25" spans="1:18" x14ac:dyDescent="0.25">
      <c r="A25" s="7">
        <v>12</v>
      </c>
      <c r="B25" s="17" t="s">
        <v>343</v>
      </c>
      <c r="C25" s="11">
        <v>65.3</v>
      </c>
      <c r="D25" s="16" t="s">
        <v>328</v>
      </c>
      <c r="E25" s="30">
        <v>4</v>
      </c>
      <c r="F25" s="30">
        <v>4.7</v>
      </c>
      <c r="G25" s="21">
        <f t="shared" si="1"/>
        <v>0.70000000000000018</v>
      </c>
      <c r="H25" s="29">
        <f>G8/C243*C25</f>
        <v>0.22965488922043004</v>
      </c>
      <c r="I25" s="26">
        <f t="shared" si="0"/>
        <v>0.92965488922043016</v>
      </c>
      <c r="J25" s="4"/>
      <c r="K25" s="366"/>
      <c r="L25" s="91"/>
      <c r="M25" s="477"/>
      <c r="N25" s="92"/>
      <c r="O25" s="92"/>
    </row>
    <row r="26" spans="1:18" x14ac:dyDescent="0.25">
      <c r="A26" s="7">
        <v>13</v>
      </c>
      <c r="B26" s="17" t="s">
        <v>344</v>
      </c>
      <c r="C26" s="11">
        <v>94.2</v>
      </c>
      <c r="D26" s="16" t="s">
        <v>328</v>
      </c>
      <c r="E26" s="30">
        <v>12.2</v>
      </c>
      <c r="F26" s="30">
        <v>13.7</v>
      </c>
      <c r="G26" s="21">
        <f t="shared" si="1"/>
        <v>1.5</v>
      </c>
      <c r="H26" s="29">
        <f>G8/C243*C26</f>
        <v>0.33129388307143204</v>
      </c>
      <c r="I26" s="26">
        <f t="shared" si="0"/>
        <v>1.831293883071432</v>
      </c>
      <c r="J26" s="4"/>
      <c r="K26" s="366"/>
      <c r="L26" s="91"/>
      <c r="M26" s="477"/>
    </row>
    <row r="27" spans="1:18" x14ac:dyDescent="0.25">
      <c r="A27" s="7">
        <v>14</v>
      </c>
      <c r="B27" s="17" t="s">
        <v>345</v>
      </c>
      <c r="C27" s="11">
        <v>52.9</v>
      </c>
      <c r="D27" s="16" t="s">
        <v>328</v>
      </c>
      <c r="E27" s="30">
        <v>4.2</v>
      </c>
      <c r="F27" s="30">
        <v>4.2</v>
      </c>
      <c r="G27" s="21">
        <f t="shared" si="1"/>
        <v>0</v>
      </c>
      <c r="H27" s="29">
        <f>G8/C243*C27</f>
        <v>0.18604507870996553</v>
      </c>
      <c r="I27" s="26">
        <f t="shared" si="0"/>
        <v>0.18604507870996553</v>
      </c>
      <c r="J27" s="4"/>
      <c r="K27" s="366"/>
      <c r="L27" s="91"/>
      <c r="M27" s="477"/>
    </row>
    <row r="28" spans="1:18" x14ac:dyDescent="0.25">
      <c r="A28" s="7">
        <v>15</v>
      </c>
      <c r="B28" s="17" t="s">
        <v>346</v>
      </c>
      <c r="C28" s="11">
        <v>64.900000000000006</v>
      </c>
      <c r="D28" s="16" t="s">
        <v>328</v>
      </c>
      <c r="E28" s="30">
        <v>10.1</v>
      </c>
      <c r="F28" s="30">
        <v>11.1</v>
      </c>
      <c r="G28" s="21">
        <f t="shared" si="1"/>
        <v>1</v>
      </c>
      <c r="H28" s="29">
        <f>G8/C243*C28</f>
        <v>0.22824812113944734</v>
      </c>
      <c r="I28" s="26">
        <f t="shared" si="0"/>
        <v>1.2282481211394474</v>
      </c>
      <c r="J28" s="4"/>
      <c r="K28" s="366"/>
      <c r="L28" s="91"/>
      <c r="M28" s="477"/>
    </row>
    <row r="29" spans="1:18" x14ac:dyDescent="0.25">
      <c r="A29" s="7">
        <v>16</v>
      </c>
      <c r="B29" s="17" t="s">
        <v>347</v>
      </c>
      <c r="C29" s="11">
        <v>93.9</v>
      </c>
      <c r="D29" s="16" t="s">
        <v>328</v>
      </c>
      <c r="E29" s="30">
        <v>6</v>
      </c>
      <c r="F29" s="30">
        <v>6.4</v>
      </c>
      <c r="G29" s="21">
        <f t="shared" si="1"/>
        <v>0.40000000000000036</v>
      </c>
      <c r="H29" s="29">
        <f>G8/C243*C29</f>
        <v>0.33023880701069497</v>
      </c>
      <c r="I29" s="26">
        <f t="shared" si="0"/>
        <v>0.73023880701069532</v>
      </c>
      <c r="J29" s="4"/>
      <c r="K29" s="366"/>
      <c r="L29" s="91"/>
      <c r="M29" s="477"/>
    </row>
    <row r="30" spans="1:18" x14ac:dyDescent="0.25">
      <c r="A30" s="7">
        <v>17</v>
      </c>
      <c r="B30" s="17" t="s">
        <v>348</v>
      </c>
      <c r="C30" s="11">
        <v>53</v>
      </c>
      <c r="D30" s="16" t="s">
        <v>328</v>
      </c>
      <c r="E30" s="30">
        <v>4.3</v>
      </c>
      <c r="F30" s="30">
        <v>4.7</v>
      </c>
      <c r="G30" s="21">
        <f t="shared" si="1"/>
        <v>0.40000000000000036</v>
      </c>
      <c r="H30" s="29">
        <f>G8/C243*C30</f>
        <v>0.18639677073021121</v>
      </c>
      <c r="I30" s="26">
        <f t="shared" si="0"/>
        <v>0.58639677073021157</v>
      </c>
      <c r="J30" s="4"/>
      <c r="K30" s="366"/>
      <c r="L30" s="91"/>
      <c r="M30" s="477"/>
    </row>
    <row r="31" spans="1:18" x14ac:dyDescent="0.25">
      <c r="A31" s="7">
        <v>18</v>
      </c>
      <c r="B31" s="17" t="s">
        <v>595</v>
      </c>
      <c r="C31" s="11">
        <v>64.8</v>
      </c>
      <c r="D31" s="16" t="s">
        <v>328</v>
      </c>
      <c r="E31" s="30">
        <v>7.6</v>
      </c>
      <c r="F31" s="30">
        <v>8.8000000000000007</v>
      </c>
      <c r="G31" s="21">
        <f t="shared" si="1"/>
        <v>1.2000000000000011</v>
      </c>
      <c r="H31" s="29">
        <f>G8/C243*C31</f>
        <v>0.22789642911920163</v>
      </c>
      <c r="I31" s="26">
        <f t="shared" si="0"/>
        <v>1.4278964291192027</v>
      </c>
      <c r="J31" s="4"/>
      <c r="K31" s="366"/>
      <c r="L31" s="91"/>
      <c r="M31" s="477"/>
    </row>
    <row r="32" spans="1:18" x14ac:dyDescent="0.25">
      <c r="A32" s="7">
        <v>19</v>
      </c>
      <c r="B32" s="17" t="s">
        <v>349</v>
      </c>
      <c r="C32" s="11">
        <v>93.9</v>
      </c>
      <c r="D32" s="16" t="s">
        <v>328</v>
      </c>
      <c r="E32" s="30">
        <v>6.2</v>
      </c>
      <c r="F32" s="30">
        <v>7</v>
      </c>
      <c r="G32" s="21">
        <f t="shared" si="1"/>
        <v>0.79999999999999982</v>
      </c>
      <c r="H32" s="29">
        <f>G8/C243*C32</f>
        <v>0.33023880701069497</v>
      </c>
      <c r="I32" s="26">
        <f t="shared" si="0"/>
        <v>1.1302388070106948</v>
      </c>
      <c r="J32" s="4"/>
      <c r="K32" s="366"/>
      <c r="L32" s="91"/>
      <c r="M32" s="477"/>
    </row>
    <row r="33" spans="1:13" x14ac:dyDescent="0.25">
      <c r="A33" s="7">
        <v>20</v>
      </c>
      <c r="B33" s="17" t="s">
        <v>350</v>
      </c>
      <c r="C33" s="11">
        <v>52.8</v>
      </c>
      <c r="D33" s="16" t="s">
        <v>328</v>
      </c>
      <c r="E33" s="30">
        <v>4.3</v>
      </c>
      <c r="F33" s="30">
        <v>4.5</v>
      </c>
      <c r="G33" s="21">
        <f t="shared" si="1"/>
        <v>0.20000000000000018</v>
      </c>
      <c r="H33" s="29">
        <f>G8/C243*C33</f>
        <v>0.18569338668971985</v>
      </c>
      <c r="I33" s="26">
        <f t="shared" si="0"/>
        <v>0.38569338668972003</v>
      </c>
      <c r="J33" s="4"/>
      <c r="K33" s="366"/>
      <c r="L33" s="91"/>
      <c r="M33" s="477"/>
    </row>
    <row r="34" spans="1:13" x14ac:dyDescent="0.25">
      <c r="A34" s="7">
        <v>21</v>
      </c>
      <c r="B34" s="17" t="s">
        <v>351</v>
      </c>
      <c r="C34" s="11">
        <v>65</v>
      </c>
      <c r="D34" s="16" t="s">
        <v>328</v>
      </c>
      <c r="E34" s="30">
        <v>7.8</v>
      </c>
      <c r="F34" s="30">
        <v>7.8</v>
      </c>
      <c r="G34" s="21">
        <f t="shared" si="1"/>
        <v>0</v>
      </c>
      <c r="H34" s="29">
        <f>G8/C243*C34</f>
        <v>0.22859981315969299</v>
      </c>
      <c r="I34" s="26">
        <f t="shared" si="0"/>
        <v>0.22859981315969299</v>
      </c>
      <c r="J34" s="4"/>
      <c r="K34" s="366"/>
      <c r="L34" s="91"/>
      <c r="M34" s="477"/>
    </row>
    <row r="35" spans="1:13" x14ac:dyDescent="0.25">
      <c r="A35" s="7">
        <v>22</v>
      </c>
      <c r="B35" s="17" t="s">
        <v>352</v>
      </c>
      <c r="C35" s="11">
        <v>94.3</v>
      </c>
      <c r="D35" s="16" t="s">
        <v>328</v>
      </c>
      <c r="E35" s="30">
        <v>14.1</v>
      </c>
      <c r="F35" s="30">
        <v>15.6</v>
      </c>
      <c r="G35" s="21">
        <f t="shared" si="1"/>
        <v>1.5</v>
      </c>
      <c r="H35" s="29">
        <f>G8/C243*C35</f>
        <v>0.33164557509167769</v>
      </c>
      <c r="I35" s="26">
        <f t="shared" si="0"/>
        <v>1.8316455750916778</v>
      </c>
      <c r="J35" s="4"/>
      <c r="K35" s="366"/>
      <c r="L35" s="91"/>
      <c r="M35" s="477"/>
    </row>
    <row r="36" spans="1:13" x14ac:dyDescent="0.25">
      <c r="A36" s="7">
        <v>23</v>
      </c>
      <c r="B36" s="17" t="s">
        <v>353</v>
      </c>
      <c r="C36" s="11">
        <v>52.9</v>
      </c>
      <c r="D36" s="16" t="s">
        <v>328</v>
      </c>
      <c r="E36" s="30">
        <v>3.8</v>
      </c>
      <c r="F36" s="30">
        <v>3.8</v>
      </c>
      <c r="G36" s="21">
        <f t="shared" si="1"/>
        <v>0</v>
      </c>
      <c r="H36" s="29">
        <f>G8/C243*C36</f>
        <v>0.18604507870996553</v>
      </c>
      <c r="I36" s="26">
        <f t="shared" si="0"/>
        <v>0.18604507870996553</v>
      </c>
      <c r="K36" s="366"/>
      <c r="L36" s="91"/>
      <c r="M36" s="477"/>
    </row>
    <row r="37" spans="1:13" x14ac:dyDescent="0.25">
      <c r="A37" s="7">
        <v>24</v>
      </c>
      <c r="B37" s="17" t="s">
        <v>354</v>
      </c>
      <c r="C37" s="11">
        <v>65.3</v>
      </c>
      <c r="D37" s="16" t="s">
        <v>328</v>
      </c>
      <c r="E37" s="30">
        <v>2.6</v>
      </c>
      <c r="F37" s="30">
        <v>3.3</v>
      </c>
      <c r="G37" s="21">
        <f t="shared" si="1"/>
        <v>0.69999999999999973</v>
      </c>
      <c r="H37" s="29">
        <f>G8/C243*C37</f>
        <v>0.22965488922043004</v>
      </c>
      <c r="I37" s="26">
        <f t="shared" si="0"/>
        <v>0.92965488922042971</v>
      </c>
      <c r="J37" s="4"/>
      <c r="K37" s="366"/>
      <c r="L37" s="91"/>
      <c r="M37" s="477"/>
    </row>
    <row r="38" spans="1:13" x14ac:dyDescent="0.25">
      <c r="A38" s="7">
        <v>25</v>
      </c>
      <c r="B38" s="17" t="s">
        <v>355</v>
      </c>
      <c r="C38" s="11">
        <v>94.1</v>
      </c>
      <c r="D38" s="16" t="s">
        <v>328</v>
      </c>
      <c r="E38" s="30">
        <v>6.8</v>
      </c>
      <c r="F38" s="30">
        <v>6.8</v>
      </c>
      <c r="G38" s="21">
        <f t="shared" si="1"/>
        <v>0</v>
      </c>
      <c r="H38" s="29">
        <f>G8/C243*C38</f>
        <v>0.33094219105118633</v>
      </c>
      <c r="I38" s="26">
        <f t="shared" si="0"/>
        <v>0.33094219105118633</v>
      </c>
      <c r="J38" s="4"/>
      <c r="K38" s="366"/>
      <c r="L38" s="91"/>
      <c r="M38" s="477"/>
    </row>
    <row r="39" spans="1:13" x14ac:dyDescent="0.25">
      <c r="A39" s="7">
        <v>26</v>
      </c>
      <c r="B39" s="17" t="s">
        <v>356</v>
      </c>
      <c r="C39" s="11">
        <v>53</v>
      </c>
      <c r="D39" s="16" t="s">
        <v>328</v>
      </c>
      <c r="E39" s="30">
        <v>2.2999999999999998</v>
      </c>
      <c r="F39" s="30">
        <v>3.2</v>
      </c>
      <c r="G39" s="21">
        <f t="shared" si="1"/>
        <v>0.90000000000000036</v>
      </c>
      <c r="H39" s="29">
        <f>G8/C243*C39</f>
        <v>0.18639677073021121</v>
      </c>
      <c r="I39" s="26">
        <f t="shared" si="0"/>
        <v>1.0863967707302116</v>
      </c>
      <c r="J39" s="4"/>
      <c r="K39" s="366"/>
      <c r="L39" s="91"/>
      <c r="M39" s="477"/>
    </row>
    <row r="40" spans="1:13" x14ac:dyDescent="0.25">
      <c r="A40" s="7">
        <v>27</v>
      </c>
      <c r="B40" s="17" t="s">
        <v>357</v>
      </c>
      <c r="C40" s="11">
        <v>65.3</v>
      </c>
      <c r="D40" s="16" t="s">
        <v>328</v>
      </c>
      <c r="E40" s="30">
        <v>5.7</v>
      </c>
      <c r="F40" s="30">
        <v>6.2</v>
      </c>
      <c r="G40" s="21">
        <f t="shared" si="1"/>
        <v>0.5</v>
      </c>
      <c r="H40" s="29">
        <f>G8/C243*C40</f>
        <v>0.22965488922043004</v>
      </c>
      <c r="I40" s="26">
        <f t="shared" si="0"/>
        <v>0.72965488922042998</v>
      </c>
      <c r="J40" s="4"/>
      <c r="K40" s="366"/>
      <c r="L40" s="91"/>
      <c r="M40" s="477"/>
    </row>
    <row r="41" spans="1:13" x14ac:dyDescent="0.25">
      <c r="A41" s="7">
        <v>28</v>
      </c>
      <c r="B41" s="17" t="s">
        <v>358</v>
      </c>
      <c r="C41" s="11">
        <v>93.5</v>
      </c>
      <c r="D41" s="16" t="s">
        <v>328</v>
      </c>
      <c r="E41" s="30">
        <v>6.2</v>
      </c>
      <c r="F41" s="30">
        <v>8</v>
      </c>
      <c r="G41" s="21">
        <f t="shared" si="1"/>
        <v>1.7999999999999998</v>
      </c>
      <c r="H41" s="29">
        <f>G8/C243*C41</f>
        <v>0.32883203892971224</v>
      </c>
      <c r="I41" s="26">
        <f t="shared" si="0"/>
        <v>2.128832038929712</v>
      </c>
      <c r="J41" s="4"/>
      <c r="K41" s="366"/>
      <c r="L41" s="91"/>
      <c r="M41" s="477"/>
    </row>
    <row r="42" spans="1:13" x14ac:dyDescent="0.25">
      <c r="A42" s="7">
        <v>29</v>
      </c>
      <c r="B42" s="17" t="s">
        <v>359</v>
      </c>
      <c r="C42" s="11">
        <v>52.8</v>
      </c>
      <c r="D42" s="16" t="s">
        <v>328</v>
      </c>
      <c r="E42" s="30">
        <v>7.5</v>
      </c>
      <c r="F42" s="30">
        <v>7.5</v>
      </c>
      <c r="G42" s="21">
        <f t="shared" si="1"/>
        <v>0</v>
      </c>
      <c r="H42" s="29">
        <f>G8/C243*C42</f>
        <v>0.18569338668971985</v>
      </c>
      <c r="I42" s="26">
        <f t="shared" si="0"/>
        <v>0.18569338668971985</v>
      </c>
      <c r="J42" s="4"/>
      <c r="K42" s="366"/>
      <c r="L42" s="91"/>
      <c r="M42" s="477"/>
    </row>
    <row r="43" spans="1:13" x14ac:dyDescent="0.25">
      <c r="A43" s="7">
        <v>30</v>
      </c>
      <c r="B43" s="17" t="s">
        <v>360</v>
      </c>
      <c r="C43" s="11">
        <v>65.400000000000006</v>
      </c>
      <c r="D43" s="16" t="s">
        <v>328</v>
      </c>
      <c r="E43" s="30">
        <v>5.2</v>
      </c>
      <c r="F43" s="30">
        <v>5.2</v>
      </c>
      <c r="G43" s="21">
        <f t="shared" si="1"/>
        <v>0</v>
      </c>
      <c r="H43" s="29">
        <f>G8/C243*C43</f>
        <v>0.23000658124067574</v>
      </c>
      <c r="I43" s="26">
        <f t="shared" si="0"/>
        <v>0.23000658124067574</v>
      </c>
      <c r="J43" s="4"/>
      <c r="K43" s="366"/>
      <c r="L43" s="91"/>
      <c r="M43" s="477"/>
    </row>
    <row r="44" spans="1:13" x14ac:dyDescent="0.25">
      <c r="A44" s="7">
        <v>31</v>
      </c>
      <c r="B44" s="17" t="s">
        <v>361</v>
      </c>
      <c r="C44" s="11">
        <v>93.9</v>
      </c>
      <c r="D44" s="16" t="s">
        <v>328</v>
      </c>
      <c r="E44" s="30">
        <v>7.2</v>
      </c>
      <c r="F44" s="30">
        <v>7.2</v>
      </c>
      <c r="G44" s="21">
        <f t="shared" si="1"/>
        <v>0</v>
      </c>
      <c r="H44" s="29">
        <f>G8/C243*C44</f>
        <v>0.33023880701069497</v>
      </c>
      <c r="I44" s="26">
        <f t="shared" si="0"/>
        <v>0.33023880701069497</v>
      </c>
      <c r="J44" s="4"/>
      <c r="K44" s="366"/>
      <c r="L44" s="91"/>
      <c r="M44" s="477"/>
    </row>
    <row r="45" spans="1:13" x14ac:dyDescent="0.25">
      <c r="A45" s="7">
        <v>32</v>
      </c>
      <c r="B45" s="17" t="s">
        <v>363</v>
      </c>
      <c r="C45" s="11">
        <v>53</v>
      </c>
      <c r="D45" s="16" t="s">
        <v>328</v>
      </c>
      <c r="E45" s="30">
        <v>6</v>
      </c>
      <c r="F45" s="30">
        <v>6.9</v>
      </c>
      <c r="G45" s="21">
        <f t="shared" si="1"/>
        <v>0.90000000000000036</v>
      </c>
      <c r="H45" s="29">
        <f>G8/C243*C45</f>
        <v>0.18639677073021121</v>
      </c>
      <c r="I45" s="26">
        <f t="shared" si="0"/>
        <v>1.0863967707302116</v>
      </c>
      <c r="J45" s="4"/>
      <c r="K45" s="366"/>
      <c r="L45" s="91"/>
      <c r="M45" s="477"/>
    </row>
    <row r="46" spans="1:13" x14ac:dyDescent="0.25">
      <c r="A46" s="7">
        <v>33</v>
      </c>
      <c r="B46" s="17" t="s">
        <v>364</v>
      </c>
      <c r="C46" s="11">
        <v>65.3</v>
      </c>
      <c r="D46" s="16" t="s">
        <v>328</v>
      </c>
      <c r="E46" s="30">
        <v>4.4000000000000004</v>
      </c>
      <c r="F46" s="30">
        <v>5.7</v>
      </c>
      <c r="G46" s="21">
        <f t="shared" si="1"/>
        <v>1.2999999999999998</v>
      </c>
      <c r="H46" s="29">
        <f>G8/C243*C46</f>
        <v>0.22965488922043004</v>
      </c>
      <c r="I46" s="26">
        <f t="shared" si="0"/>
        <v>1.5296548892204298</v>
      </c>
      <c r="J46" s="4"/>
      <c r="K46" s="366"/>
      <c r="L46" s="91"/>
      <c r="M46" s="477"/>
    </row>
    <row r="47" spans="1:13" x14ac:dyDescent="0.25">
      <c r="A47" s="7">
        <v>34</v>
      </c>
      <c r="B47" s="17" t="s">
        <v>362</v>
      </c>
      <c r="C47" s="11">
        <v>94</v>
      </c>
      <c r="D47" s="16" t="s">
        <v>328</v>
      </c>
      <c r="E47" s="30">
        <v>10.4</v>
      </c>
      <c r="F47" s="30">
        <v>11.7</v>
      </c>
      <c r="G47" s="21">
        <f t="shared" si="1"/>
        <v>1.2999999999999989</v>
      </c>
      <c r="H47" s="29">
        <f>G8/C243*C47</f>
        <v>0.33059049903094062</v>
      </c>
      <c r="I47" s="26">
        <f t="shared" si="0"/>
        <v>1.6305904990309394</v>
      </c>
      <c r="J47" s="4"/>
      <c r="K47" s="366"/>
      <c r="L47" s="91"/>
      <c r="M47" s="477"/>
    </row>
    <row r="48" spans="1:13" x14ac:dyDescent="0.25">
      <c r="A48" s="7">
        <v>35</v>
      </c>
      <c r="B48" s="17" t="s">
        <v>365</v>
      </c>
      <c r="C48" s="11">
        <v>52.8</v>
      </c>
      <c r="D48" s="16" t="s">
        <v>328</v>
      </c>
      <c r="E48" s="30">
        <v>5.8</v>
      </c>
      <c r="F48" s="30">
        <v>6.5</v>
      </c>
      <c r="G48" s="21">
        <f t="shared" si="1"/>
        <v>0.70000000000000018</v>
      </c>
      <c r="H48" s="29">
        <f>G8/C243*C48</f>
        <v>0.18569338668971985</v>
      </c>
      <c r="I48" s="26">
        <f t="shared" si="0"/>
        <v>0.88569338668972009</v>
      </c>
      <c r="K48" s="366"/>
      <c r="L48" s="91"/>
      <c r="M48" s="477"/>
    </row>
    <row r="49" spans="1:21" x14ac:dyDescent="0.25">
      <c r="A49" s="7">
        <v>36</v>
      </c>
      <c r="B49" s="17" t="s">
        <v>366</v>
      </c>
      <c r="C49" s="11">
        <v>64.900000000000006</v>
      </c>
      <c r="D49" s="16" t="s">
        <v>328</v>
      </c>
      <c r="E49" s="30">
        <v>3.1</v>
      </c>
      <c r="F49" s="30">
        <v>3.9</v>
      </c>
      <c r="G49" s="21">
        <f t="shared" si="1"/>
        <v>0.79999999999999982</v>
      </c>
      <c r="H49" s="29">
        <f>G8/C243*C49</f>
        <v>0.22824812113944734</v>
      </c>
      <c r="I49" s="26">
        <f t="shared" si="0"/>
        <v>1.0282481211394472</v>
      </c>
      <c r="J49" s="4"/>
      <c r="K49" s="366"/>
      <c r="L49" s="91"/>
      <c r="M49" s="477"/>
    </row>
    <row r="50" spans="1:21" x14ac:dyDescent="0.25">
      <c r="A50" s="7">
        <v>37</v>
      </c>
      <c r="B50" s="17" t="s">
        <v>367</v>
      </c>
      <c r="C50" s="11">
        <v>94.1</v>
      </c>
      <c r="D50" s="16" t="s">
        <v>328</v>
      </c>
      <c r="E50" s="30">
        <v>4.0999999999999996</v>
      </c>
      <c r="F50" s="30">
        <v>4.0999999999999996</v>
      </c>
      <c r="G50" s="21">
        <f t="shared" si="1"/>
        <v>0</v>
      </c>
      <c r="H50" s="29">
        <f>G8/C243*C50</f>
        <v>0.33094219105118633</v>
      </c>
      <c r="I50" s="26">
        <f t="shared" si="0"/>
        <v>0.33094219105118633</v>
      </c>
      <c r="J50" s="4"/>
      <c r="K50" s="366"/>
      <c r="L50" s="91"/>
      <c r="M50" s="477"/>
    </row>
    <row r="51" spans="1:21" x14ac:dyDescent="0.25">
      <c r="A51" s="7">
        <v>38</v>
      </c>
      <c r="B51" s="17" t="s">
        <v>368</v>
      </c>
      <c r="C51" s="11">
        <v>52.7</v>
      </c>
      <c r="D51" s="16" t="s">
        <v>328</v>
      </c>
      <c r="E51" s="30">
        <v>3.8</v>
      </c>
      <c r="F51" s="30">
        <v>4.0999999999999996</v>
      </c>
      <c r="G51" s="21">
        <f t="shared" si="1"/>
        <v>0.29999999999999982</v>
      </c>
      <c r="H51" s="29">
        <f>G8/C243*C51</f>
        <v>0.18534169466947417</v>
      </c>
      <c r="I51" s="26">
        <f t="shared" si="0"/>
        <v>0.48534169466947397</v>
      </c>
      <c r="J51" s="4"/>
      <c r="K51" s="366"/>
      <c r="L51" s="91"/>
      <c r="M51" s="477"/>
    </row>
    <row r="52" spans="1:21" x14ac:dyDescent="0.25">
      <c r="A52" s="7">
        <v>39</v>
      </c>
      <c r="B52" s="17" t="s">
        <v>369</v>
      </c>
      <c r="C52" s="11">
        <v>65.2</v>
      </c>
      <c r="D52" s="16" t="s">
        <v>328</v>
      </c>
      <c r="E52" s="30">
        <v>4.9000000000000004</v>
      </c>
      <c r="F52" s="30">
        <v>5.3</v>
      </c>
      <c r="G52" s="21">
        <f t="shared" si="1"/>
        <v>0.39999999999999947</v>
      </c>
      <c r="H52" s="29">
        <f>G8/C243*C52</f>
        <v>0.22930319720018438</v>
      </c>
      <c r="I52" s="26">
        <f t="shared" si="0"/>
        <v>0.62930319720018391</v>
      </c>
      <c r="J52" s="4"/>
      <c r="K52" s="366"/>
      <c r="L52" s="91"/>
      <c r="M52" s="477"/>
    </row>
    <row r="53" spans="1:21" x14ac:dyDescent="0.25">
      <c r="A53" s="7">
        <v>40</v>
      </c>
      <c r="B53" s="17" t="s">
        <v>370</v>
      </c>
      <c r="C53" s="11">
        <v>94</v>
      </c>
      <c r="D53" s="16" t="s">
        <v>328</v>
      </c>
      <c r="E53" s="30">
        <v>10.6</v>
      </c>
      <c r="F53" s="30">
        <v>11.7</v>
      </c>
      <c r="G53" s="21">
        <f t="shared" si="1"/>
        <v>1.0999999999999996</v>
      </c>
      <c r="H53" s="29">
        <f>G8/C243*C53</f>
        <v>0.33059049903094062</v>
      </c>
      <c r="I53" s="26">
        <f t="shared" si="0"/>
        <v>1.4305904990309402</v>
      </c>
      <c r="J53" s="4"/>
      <c r="K53" s="366"/>
      <c r="L53" s="91"/>
      <c r="M53" s="477"/>
    </row>
    <row r="54" spans="1:21" x14ac:dyDescent="0.25">
      <c r="A54" s="7">
        <v>41</v>
      </c>
      <c r="B54" s="17" t="s">
        <v>371</v>
      </c>
      <c r="C54" s="11">
        <v>52.8</v>
      </c>
      <c r="D54" s="16" t="s">
        <v>328</v>
      </c>
      <c r="E54" s="30">
        <v>1.8</v>
      </c>
      <c r="F54" s="30">
        <v>1.8</v>
      </c>
      <c r="G54" s="21">
        <f t="shared" si="1"/>
        <v>0</v>
      </c>
      <c r="H54" s="29">
        <f>G8/C243*C54</f>
        <v>0.18569338668971985</v>
      </c>
      <c r="I54" s="26">
        <f t="shared" si="0"/>
        <v>0.18569338668971985</v>
      </c>
      <c r="J54" s="4"/>
      <c r="K54" s="366"/>
      <c r="L54" s="91"/>
      <c r="M54" s="477"/>
    </row>
    <row r="55" spans="1:21" x14ac:dyDescent="0.25">
      <c r="A55" s="7">
        <v>42</v>
      </c>
      <c r="B55" s="17" t="s">
        <v>372</v>
      </c>
      <c r="C55" s="11">
        <v>65.3</v>
      </c>
      <c r="D55" s="16" t="s">
        <v>328</v>
      </c>
      <c r="E55" s="30">
        <v>8.5</v>
      </c>
      <c r="F55" s="30">
        <v>9.4</v>
      </c>
      <c r="G55" s="21">
        <f t="shared" si="1"/>
        <v>0.90000000000000036</v>
      </c>
      <c r="H55" s="29">
        <f>G8/C243*C55</f>
        <v>0.22965488922043004</v>
      </c>
      <c r="I55" s="26">
        <f t="shared" si="0"/>
        <v>1.1296548892204303</v>
      </c>
      <c r="J55" s="4"/>
      <c r="K55" s="366"/>
      <c r="L55" s="91"/>
      <c r="M55" s="477"/>
    </row>
    <row r="56" spans="1:21" x14ac:dyDescent="0.25">
      <c r="A56" s="7">
        <v>43</v>
      </c>
      <c r="B56" s="17" t="s">
        <v>455</v>
      </c>
      <c r="C56" s="11">
        <v>69.099999999999994</v>
      </c>
      <c r="D56" s="16" t="s">
        <v>328</v>
      </c>
      <c r="E56" s="30">
        <v>9.1</v>
      </c>
      <c r="F56" s="30">
        <v>10.3</v>
      </c>
      <c r="G56" s="21">
        <f t="shared" si="1"/>
        <v>1.2000000000000011</v>
      </c>
      <c r="H56" s="29">
        <f>G8/C243*C56</f>
        <v>0.24301918598976593</v>
      </c>
      <c r="I56" s="26">
        <f t="shared" si="0"/>
        <v>1.443019185989767</v>
      </c>
      <c r="J56" s="4"/>
      <c r="K56" s="366"/>
      <c r="L56" s="91"/>
      <c r="M56" s="477"/>
    </row>
    <row r="57" spans="1:21" x14ac:dyDescent="0.25">
      <c r="A57" s="7">
        <v>44</v>
      </c>
      <c r="B57" s="17" t="s">
        <v>456</v>
      </c>
      <c r="C57" s="11">
        <v>42.6</v>
      </c>
      <c r="D57" s="16" t="s">
        <v>328</v>
      </c>
      <c r="E57" s="30">
        <v>6.5</v>
      </c>
      <c r="F57" s="30">
        <v>7.4</v>
      </c>
      <c r="G57" s="21">
        <f t="shared" si="1"/>
        <v>0.90000000000000036</v>
      </c>
      <c r="H57" s="29">
        <f>G8/C243*C57</f>
        <v>0.14982080062466033</v>
      </c>
      <c r="I57" s="26">
        <f t="shared" si="0"/>
        <v>1.0498208006246608</v>
      </c>
      <c r="J57" s="4"/>
      <c r="K57" s="366"/>
      <c r="L57" s="91"/>
      <c r="M57" s="477"/>
    </row>
    <row r="58" spans="1:21" x14ac:dyDescent="0.25">
      <c r="A58" s="7">
        <v>45</v>
      </c>
      <c r="B58" s="17" t="s">
        <v>457</v>
      </c>
      <c r="C58" s="11">
        <v>55.5</v>
      </c>
      <c r="D58" s="16" t="s">
        <v>328</v>
      </c>
      <c r="E58" s="30">
        <v>8.5</v>
      </c>
      <c r="F58" s="30">
        <v>9.4</v>
      </c>
      <c r="G58" s="21">
        <f t="shared" si="1"/>
        <v>0.90000000000000036</v>
      </c>
      <c r="H58" s="29">
        <f>G8/C243*C58</f>
        <v>0.19518907123635326</v>
      </c>
      <c r="I58" s="26">
        <f t="shared" si="0"/>
        <v>1.0951890712363537</v>
      </c>
      <c r="K58" s="366"/>
      <c r="L58" s="91"/>
      <c r="M58" s="703"/>
      <c r="N58" s="704"/>
      <c r="O58" s="704"/>
      <c r="P58" s="704"/>
      <c r="Q58" s="704"/>
      <c r="R58" s="704"/>
      <c r="S58" s="704"/>
      <c r="T58" s="704"/>
      <c r="U58" s="704"/>
    </row>
    <row r="59" spans="1:21" x14ac:dyDescent="0.25">
      <c r="A59" s="7">
        <v>46</v>
      </c>
      <c r="B59" s="17" t="s">
        <v>458</v>
      </c>
      <c r="C59" s="11">
        <v>58.9</v>
      </c>
      <c r="D59" s="16" t="s">
        <v>328</v>
      </c>
      <c r="E59" s="30">
        <v>9.3000000000000007</v>
      </c>
      <c r="F59" s="30">
        <v>10.6</v>
      </c>
      <c r="G59" s="21">
        <f t="shared" si="1"/>
        <v>1.2999999999999989</v>
      </c>
      <c r="H59" s="29">
        <f>G8/C243*C59</f>
        <v>0.20714659992470641</v>
      </c>
      <c r="I59" s="26">
        <f t="shared" si="0"/>
        <v>1.5071465999247053</v>
      </c>
      <c r="K59" s="366"/>
      <c r="L59" s="91"/>
      <c r="M59" s="477"/>
    </row>
    <row r="60" spans="1:21" x14ac:dyDescent="0.25">
      <c r="A60" s="7">
        <v>47</v>
      </c>
      <c r="B60" s="17" t="s">
        <v>459</v>
      </c>
      <c r="C60" s="11">
        <v>62.3</v>
      </c>
      <c r="D60" s="16" t="s">
        <v>328</v>
      </c>
      <c r="E60" s="30">
        <v>7</v>
      </c>
      <c r="F60" s="30">
        <v>8.5</v>
      </c>
      <c r="G60" s="21">
        <f t="shared" si="1"/>
        <v>1.5</v>
      </c>
      <c r="H60" s="29">
        <f>G8/C243*C60</f>
        <v>0.21910412861305958</v>
      </c>
      <c r="I60" s="26">
        <f t="shared" si="0"/>
        <v>1.7191041286130595</v>
      </c>
      <c r="K60" s="366"/>
      <c r="L60" s="91"/>
      <c r="M60" s="477"/>
    </row>
    <row r="61" spans="1:21" x14ac:dyDescent="0.25">
      <c r="A61" s="7">
        <v>48</v>
      </c>
      <c r="B61" s="17" t="s">
        <v>460</v>
      </c>
      <c r="C61" s="11">
        <v>68.7</v>
      </c>
      <c r="D61" s="16" t="s">
        <v>328</v>
      </c>
      <c r="E61" s="30">
        <v>6.5</v>
      </c>
      <c r="F61" s="30">
        <v>7.4</v>
      </c>
      <c r="G61" s="21">
        <f t="shared" si="1"/>
        <v>0.90000000000000036</v>
      </c>
      <c r="H61" s="29">
        <f>G8/C243*C61</f>
        <v>0.24161241790878324</v>
      </c>
      <c r="I61" s="26">
        <f t="shared" si="0"/>
        <v>1.1416124179087836</v>
      </c>
      <c r="K61" s="366"/>
      <c r="L61" s="91"/>
      <c r="M61" s="477"/>
    </row>
    <row r="62" spans="1:21" x14ac:dyDescent="0.25">
      <c r="A62" s="7">
        <v>49</v>
      </c>
      <c r="B62" s="17" t="s">
        <v>461</v>
      </c>
      <c r="C62" s="11">
        <v>42.7</v>
      </c>
      <c r="D62" s="16" t="s">
        <v>328</v>
      </c>
      <c r="E62" s="30">
        <v>1.7</v>
      </c>
      <c r="F62" s="30">
        <v>1.7</v>
      </c>
      <c r="G62" s="21">
        <f t="shared" si="1"/>
        <v>0</v>
      </c>
      <c r="H62" s="29">
        <f>G8/C243*C62</f>
        <v>0.15017249264490604</v>
      </c>
      <c r="I62" s="26">
        <f t="shared" si="0"/>
        <v>0.15017249264490604</v>
      </c>
      <c r="J62" s="4"/>
      <c r="K62" s="366"/>
      <c r="L62" s="91"/>
      <c r="M62" s="477"/>
    </row>
    <row r="63" spans="1:21" x14ac:dyDescent="0.25">
      <c r="A63" s="7">
        <v>50</v>
      </c>
      <c r="B63" s="17" t="s">
        <v>462</v>
      </c>
      <c r="C63" s="11">
        <v>55</v>
      </c>
      <c r="D63" s="16" t="s">
        <v>328</v>
      </c>
      <c r="E63" s="30">
        <v>5.4</v>
      </c>
      <c r="F63" s="30">
        <v>6.2</v>
      </c>
      <c r="G63" s="21">
        <f t="shared" si="1"/>
        <v>0.79999999999999982</v>
      </c>
      <c r="H63" s="29">
        <f>G8/C243*C63</f>
        <v>0.19343061113512486</v>
      </c>
      <c r="I63" s="26">
        <f t="shared" si="0"/>
        <v>0.99343061113512465</v>
      </c>
      <c r="J63" s="4"/>
      <c r="K63" s="366"/>
      <c r="L63" s="55"/>
      <c r="M63" s="477"/>
    </row>
    <row r="64" spans="1:21" x14ac:dyDescent="0.25">
      <c r="A64" s="7">
        <v>51</v>
      </c>
      <c r="B64" s="17" t="s">
        <v>463</v>
      </c>
      <c r="C64" s="11">
        <v>59</v>
      </c>
      <c r="D64" s="16" t="s">
        <v>328</v>
      </c>
      <c r="E64" s="30">
        <v>4.5999999999999996</v>
      </c>
      <c r="F64" s="30">
        <v>5.2</v>
      </c>
      <c r="G64" s="21">
        <f t="shared" si="1"/>
        <v>0.60000000000000053</v>
      </c>
      <c r="H64" s="29">
        <f>G8/C243*C64</f>
        <v>0.20749829194495212</v>
      </c>
      <c r="I64" s="26">
        <f t="shared" si="0"/>
        <v>0.80749829194495271</v>
      </c>
      <c r="J64" s="4"/>
      <c r="K64" s="366"/>
      <c r="L64" s="386"/>
      <c r="M64" s="477"/>
    </row>
    <row r="65" spans="1:13" x14ac:dyDescent="0.25">
      <c r="A65" s="7">
        <v>52</v>
      </c>
      <c r="B65" s="17" t="s">
        <v>464</v>
      </c>
      <c r="C65" s="11">
        <v>62</v>
      </c>
      <c r="D65" s="16" t="s">
        <v>328</v>
      </c>
      <c r="E65" s="30">
        <v>7.6</v>
      </c>
      <c r="F65" s="30">
        <v>8.8000000000000007</v>
      </c>
      <c r="G65" s="21">
        <f t="shared" si="1"/>
        <v>1.2000000000000011</v>
      </c>
      <c r="H65" s="29">
        <f>G8/C243*C65</f>
        <v>0.21804905255232254</v>
      </c>
      <c r="I65" s="26">
        <f t="shared" si="0"/>
        <v>1.4180490525523237</v>
      </c>
      <c r="J65" s="4"/>
      <c r="K65" s="366"/>
      <c r="L65" s="55"/>
      <c r="M65" s="477"/>
    </row>
    <row r="66" spans="1:13" x14ac:dyDescent="0.25">
      <c r="A66" s="7">
        <v>53</v>
      </c>
      <c r="B66" s="17" t="s">
        <v>465</v>
      </c>
      <c r="C66" s="11">
        <v>68.900000000000006</v>
      </c>
      <c r="D66" s="16" t="s">
        <v>328</v>
      </c>
      <c r="E66" s="30">
        <v>2.4</v>
      </c>
      <c r="F66" s="30">
        <v>2.4</v>
      </c>
      <c r="G66" s="21">
        <f t="shared" si="1"/>
        <v>0</v>
      </c>
      <c r="H66" s="29">
        <f>G8/C243*C66</f>
        <v>0.2423158019492746</v>
      </c>
      <c r="I66" s="26">
        <f t="shared" si="0"/>
        <v>0.2423158019492746</v>
      </c>
      <c r="J66" s="4"/>
      <c r="K66" s="366"/>
      <c r="L66" s="55"/>
      <c r="M66" s="477"/>
    </row>
    <row r="67" spans="1:13" x14ac:dyDescent="0.25">
      <c r="A67" s="7">
        <v>54</v>
      </c>
      <c r="B67" s="17" t="s">
        <v>466</v>
      </c>
      <c r="C67" s="11">
        <v>42.8</v>
      </c>
      <c r="D67" s="16" t="s">
        <v>328</v>
      </c>
      <c r="E67" s="30">
        <v>4.9000000000000004</v>
      </c>
      <c r="F67" s="30">
        <v>5.7</v>
      </c>
      <c r="G67" s="21">
        <f t="shared" si="1"/>
        <v>0.79999999999999982</v>
      </c>
      <c r="H67" s="29">
        <f>G8/C243*C67</f>
        <v>0.15052418466515169</v>
      </c>
      <c r="I67" s="26">
        <f t="shared" si="0"/>
        <v>0.95052418466515154</v>
      </c>
      <c r="J67" s="4"/>
      <c r="K67" s="366"/>
      <c r="L67" s="55"/>
      <c r="M67" s="477"/>
    </row>
    <row r="68" spans="1:13" x14ac:dyDescent="0.25">
      <c r="A68" s="7">
        <v>55</v>
      </c>
      <c r="B68" s="17" t="s">
        <v>467</v>
      </c>
      <c r="C68" s="11">
        <v>55.2</v>
      </c>
      <c r="D68" s="16" t="s">
        <v>328</v>
      </c>
      <c r="E68" s="30">
        <v>3.3</v>
      </c>
      <c r="F68" s="30">
        <v>3.4</v>
      </c>
      <c r="G68" s="21">
        <f t="shared" si="1"/>
        <v>0.10000000000000009</v>
      </c>
      <c r="H68" s="29">
        <f>G8/C243*C68</f>
        <v>0.19413399517561622</v>
      </c>
      <c r="I68" s="26">
        <f t="shared" si="0"/>
        <v>0.29413399517561634</v>
      </c>
      <c r="J68" s="4"/>
      <c r="K68" s="366"/>
      <c r="L68" s="55"/>
      <c r="M68" s="477"/>
    </row>
    <row r="69" spans="1:13" x14ac:dyDescent="0.25">
      <c r="A69" s="7">
        <v>56</v>
      </c>
      <c r="B69" s="17" t="s">
        <v>468</v>
      </c>
      <c r="C69" s="11">
        <v>59.3</v>
      </c>
      <c r="D69" s="16" t="s">
        <v>328</v>
      </c>
      <c r="E69" s="30">
        <v>6.3</v>
      </c>
      <c r="F69" s="30">
        <v>6.9</v>
      </c>
      <c r="G69" s="21">
        <f t="shared" si="1"/>
        <v>0.60000000000000053</v>
      </c>
      <c r="H69" s="29">
        <f>G8/C243*C69</f>
        <v>0.20855336800568913</v>
      </c>
      <c r="I69" s="26">
        <f t="shared" si="0"/>
        <v>0.80855336800568967</v>
      </c>
      <c r="J69" s="4"/>
      <c r="K69" s="366"/>
      <c r="L69" s="55"/>
      <c r="M69" s="477"/>
    </row>
    <row r="70" spans="1:13" x14ac:dyDescent="0.25">
      <c r="A70" s="7">
        <v>57</v>
      </c>
      <c r="B70" s="17" t="s">
        <v>469</v>
      </c>
      <c r="C70" s="11">
        <v>62.2</v>
      </c>
      <c r="D70" s="16" t="s">
        <v>328</v>
      </c>
      <c r="E70" s="30">
        <v>10.3</v>
      </c>
      <c r="F70" s="30">
        <v>11.3</v>
      </c>
      <c r="G70" s="21">
        <f t="shared" si="1"/>
        <v>1</v>
      </c>
      <c r="H70" s="29">
        <f>G8/C243*C70</f>
        <v>0.21875243659281393</v>
      </c>
      <c r="I70" s="26">
        <f t="shared" si="0"/>
        <v>1.218752436592814</v>
      </c>
      <c r="J70" s="4"/>
      <c r="K70" s="366"/>
      <c r="L70" s="55"/>
      <c r="M70" s="477"/>
    </row>
    <row r="71" spans="1:13" x14ac:dyDescent="0.25">
      <c r="A71" s="7">
        <v>58</v>
      </c>
      <c r="B71" s="17" t="s">
        <v>470</v>
      </c>
      <c r="C71" s="11">
        <v>69.099999999999994</v>
      </c>
      <c r="D71" s="16" t="s">
        <v>328</v>
      </c>
      <c r="E71" s="30">
        <v>2.4</v>
      </c>
      <c r="F71" s="30">
        <v>2.5</v>
      </c>
      <c r="G71" s="21">
        <f t="shared" si="1"/>
        <v>0.10000000000000009</v>
      </c>
      <c r="H71" s="29">
        <f>G8/C243*C71</f>
        <v>0.24301918598976593</v>
      </c>
      <c r="I71" s="26">
        <f t="shared" si="0"/>
        <v>0.343019185989766</v>
      </c>
      <c r="J71" s="4"/>
      <c r="K71" s="366"/>
      <c r="L71" s="55"/>
      <c r="M71" s="477"/>
    </row>
    <row r="72" spans="1:13" x14ac:dyDescent="0.25">
      <c r="A72" s="7">
        <v>59</v>
      </c>
      <c r="B72" s="17" t="s">
        <v>471</v>
      </c>
      <c r="C72" s="11">
        <v>42.5</v>
      </c>
      <c r="D72" s="16" t="s">
        <v>328</v>
      </c>
      <c r="E72" s="30">
        <v>6.7</v>
      </c>
      <c r="F72" s="30">
        <v>7.5</v>
      </c>
      <c r="G72" s="21">
        <f t="shared" si="1"/>
        <v>0.79999999999999982</v>
      </c>
      <c r="H72" s="29">
        <f>G8/C243*C72</f>
        <v>0.14946910860441465</v>
      </c>
      <c r="I72" s="26">
        <f t="shared" si="0"/>
        <v>0.94946910860441447</v>
      </c>
      <c r="J72" s="4"/>
      <c r="K72" s="366"/>
      <c r="L72" s="55"/>
      <c r="M72" s="477"/>
    </row>
    <row r="73" spans="1:13" x14ac:dyDescent="0.25">
      <c r="A73" s="7">
        <v>60</v>
      </c>
      <c r="B73" s="17" t="s">
        <v>472</v>
      </c>
      <c r="C73" s="11">
        <v>55.4</v>
      </c>
      <c r="D73" s="16" t="s">
        <v>328</v>
      </c>
      <c r="E73" s="30">
        <v>4</v>
      </c>
      <c r="F73" s="30">
        <v>4.9000000000000004</v>
      </c>
      <c r="G73" s="21">
        <f t="shared" si="1"/>
        <v>0.90000000000000036</v>
      </c>
      <c r="H73" s="29">
        <f>G8/C243*C73</f>
        <v>0.19483737921610758</v>
      </c>
      <c r="I73" s="26">
        <f t="shared" si="0"/>
        <v>1.0948373792161079</v>
      </c>
      <c r="J73" s="4"/>
      <c r="K73" s="366"/>
      <c r="L73" s="55"/>
      <c r="M73" s="477"/>
    </row>
    <row r="74" spans="1:13" x14ac:dyDescent="0.25">
      <c r="A74" s="7">
        <v>61</v>
      </c>
      <c r="B74" s="17" t="s">
        <v>473</v>
      </c>
      <c r="C74" s="11">
        <v>58.8</v>
      </c>
      <c r="D74" s="16" t="s">
        <v>328</v>
      </c>
      <c r="E74" s="30">
        <v>3.7</v>
      </c>
      <c r="F74" s="30">
        <v>3.8</v>
      </c>
      <c r="G74" s="21">
        <f t="shared" si="1"/>
        <v>9.9999999999999645E-2</v>
      </c>
      <c r="H74" s="29">
        <f>G8/C243*C74</f>
        <v>0.20679490790446073</v>
      </c>
      <c r="I74" s="26">
        <f t="shared" si="0"/>
        <v>0.3067949079044604</v>
      </c>
      <c r="J74" s="4"/>
      <c r="K74" s="366"/>
      <c r="L74" s="55"/>
      <c r="M74" s="477"/>
    </row>
    <row r="75" spans="1:13" x14ac:dyDescent="0.25">
      <c r="A75" s="7">
        <v>62</v>
      </c>
      <c r="B75" s="17" t="s">
        <v>474</v>
      </c>
      <c r="C75" s="11">
        <v>62.1</v>
      </c>
      <c r="D75" s="16" t="s">
        <v>328</v>
      </c>
      <c r="E75" s="30">
        <v>6.9</v>
      </c>
      <c r="F75" s="30">
        <v>6.9</v>
      </c>
      <c r="G75" s="21">
        <f t="shared" si="1"/>
        <v>0</v>
      </c>
      <c r="H75" s="29">
        <f>G8/C243*C75</f>
        <v>0.21840074457256825</v>
      </c>
      <c r="I75" s="26">
        <f t="shared" si="0"/>
        <v>0.21840074457256825</v>
      </c>
      <c r="J75" s="4"/>
      <c r="K75" s="366"/>
      <c r="L75" s="55"/>
      <c r="M75" s="477"/>
    </row>
    <row r="76" spans="1:13" x14ac:dyDescent="0.25">
      <c r="A76" s="7">
        <v>63</v>
      </c>
      <c r="B76" s="17" t="s">
        <v>475</v>
      </c>
      <c r="C76" s="11">
        <v>69</v>
      </c>
      <c r="D76" s="16" t="s">
        <v>328</v>
      </c>
      <c r="E76" s="30">
        <v>10.1</v>
      </c>
      <c r="F76" s="30">
        <v>11.1</v>
      </c>
      <c r="G76" s="21">
        <f t="shared" si="1"/>
        <v>1</v>
      </c>
      <c r="H76" s="29">
        <f>G8/C243*C76</f>
        <v>0.24266749396952025</v>
      </c>
      <c r="I76" s="26">
        <f t="shared" si="0"/>
        <v>1.2426674939695204</v>
      </c>
      <c r="J76" s="4"/>
      <c r="K76" s="366"/>
      <c r="L76" s="55"/>
      <c r="M76" s="477"/>
    </row>
    <row r="77" spans="1:13" x14ac:dyDescent="0.25">
      <c r="A77" s="7">
        <v>64</v>
      </c>
      <c r="B77" s="17" t="s">
        <v>476</v>
      </c>
      <c r="C77" s="11">
        <v>42.2</v>
      </c>
      <c r="D77" s="16" t="s">
        <v>328</v>
      </c>
      <c r="E77" s="30">
        <v>3.8</v>
      </c>
      <c r="F77" s="30">
        <v>4.2</v>
      </c>
      <c r="G77" s="21">
        <f t="shared" si="1"/>
        <v>0.40000000000000036</v>
      </c>
      <c r="H77" s="29">
        <f>G8/C243*C77</f>
        <v>0.14841403254367763</v>
      </c>
      <c r="I77" s="26">
        <f t="shared" si="0"/>
        <v>0.54841403254367793</v>
      </c>
      <c r="J77" s="4"/>
      <c r="K77" s="366"/>
      <c r="L77" s="55"/>
      <c r="M77" s="477"/>
    </row>
    <row r="78" spans="1:13" x14ac:dyDescent="0.25">
      <c r="A78" s="7">
        <v>65</v>
      </c>
      <c r="B78" s="17" t="s">
        <v>477</v>
      </c>
      <c r="C78" s="11">
        <v>55.5</v>
      </c>
      <c r="D78" s="16" t="s">
        <v>328</v>
      </c>
      <c r="E78" s="30">
        <v>4</v>
      </c>
      <c r="F78" s="30">
        <v>4.5999999999999996</v>
      </c>
      <c r="G78" s="21">
        <f t="shared" si="1"/>
        <v>0.59999999999999964</v>
      </c>
      <c r="H78" s="29">
        <f>G8/C243*C78</f>
        <v>0.19518907123635326</v>
      </c>
      <c r="I78" s="26">
        <f t="shared" ref="I78:I141" si="2">G78+H78</f>
        <v>0.79518907123635296</v>
      </c>
      <c r="J78" s="4"/>
      <c r="K78" s="366"/>
      <c r="L78" s="55"/>
      <c r="M78" s="477"/>
    </row>
    <row r="79" spans="1:13" x14ac:dyDescent="0.25">
      <c r="A79" s="7">
        <v>66</v>
      </c>
      <c r="B79" s="17" t="s">
        <v>478</v>
      </c>
      <c r="C79" s="11">
        <v>59.3</v>
      </c>
      <c r="D79" s="16" t="s">
        <v>328</v>
      </c>
      <c r="E79" s="30">
        <v>7</v>
      </c>
      <c r="F79" s="30">
        <v>7.9</v>
      </c>
      <c r="G79" s="21">
        <f t="shared" si="1"/>
        <v>0.90000000000000036</v>
      </c>
      <c r="H79" s="29">
        <f>G8/C243*C79</f>
        <v>0.20855336800568913</v>
      </c>
      <c r="I79" s="26">
        <f t="shared" si="2"/>
        <v>1.1085533680056896</v>
      </c>
      <c r="J79" s="4"/>
      <c r="K79" s="366"/>
      <c r="L79" s="55"/>
      <c r="M79" s="477"/>
    </row>
    <row r="80" spans="1:13" x14ac:dyDescent="0.25">
      <c r="A80" s="7">
        <v>67</v>
      </c>
      <c r="B80" s="17" t="s">
        <v>479</v>
      </c>
      <c r="C80" s="11">
        <v>62.6</v>
      </c>
      <c r="D80" s="16" t="s">
        <v>328</v>
      </c>
      <c r="E80" s="30">
        <v>11.6</v>
      </c>
      <c r="F80" s="30">
        <v>13.1</v>
      </c>
      <c r="G80" s="21">
        <f t="shared" ref="G80:G143" si="3">F80-E80</f>
        <v>1.5</v>
      </c>
      <c r="H80" s="29">
        <f>G8/C243*C80</f>
        <v>0.22015920467379665</v>
      </c>
      <c r="I80" s="26">
        <f t="shared" si="2"/>
        <v>1.7201592046737966</v>
      </c>
      <c r="J80" s="4"/>
      <c r="K80" s="366"/>
      <c r="L80" s="55"/>
      <c r="M80" s="477"/>
    </row>
    <row r="81" spans="1:21" x14ac:dyDescent="0.25">
      <c r="A81" s="7">
        <v>68</v>
      </c>
      <c r="B81" s="17" t="s">
        <v>480</v>
      </c>
      <c r="C81" s="11">
        <v>69.2</v>
      </c>
      <c r="D81" s="16" t="s">
        <v>328</v>
      </c>
      <c r="E81" s="30">
        <v>6.3</v>
      </c>
      <c r="F81" s="30">
        <v>7.1</v>
      </c>
      <c r="G81" s="21">
        <f t="shared" si="3"/>
        <v>0.79999999999999982</v>
      </c>
      <c r="H81" s="29">
        <f>G8/C243*C81</f>
        <v>0.24337087801001164</v>
      </c>
      <c r="I81" s="26">
        <f t="shared" si="2"/>
        <v>1.0433708780100115</v>
      </c>
      <c r="J81" s="4"/>
      <c r="K81" s="366"/>
      <c r="L81" s="55"/>
      <c r="M81" s="477"/>
    </row>
    <row r="82" spans="1:21" x14ac:dyDescent="0.25">
      <c r="A82" s="7">
        <v>69</v>
      </c>
      <c r="B82" s="17" t="s">
        <v>481</v>
      </c>
      <c r="C82" s="11">
        <v>42.3</v>
      </c>
      <c r="D82" s="16" t="s">
        <v>328</v>
      </c>
      <c r="E82" s="30">
        <v>5.6</v>
      </c>
      <c r="F82" s="30">
        <v>6.2</v>
      </c>
      <c r="G82" s="21">
        <f t="shared" si="3"/>
        <v>0.60000000000000053</v>
      </c>
      <c r="H82" s="29">
        <f>G8/C243*C82</f>
        <v>0.14876572456392329</v>
      </c>
      <c r="I82" s="26">
        <f t="shared" si="2"/>
        <v>0.74876572456392387</v>
      </c>
      <c r="J82" s="4"/>
      <c r="K82" s="366"/>
      <c r="L82" s="55"/>
      <c r="M82" s="477"/>
    </row>
    <row r="83" spans="1:21" x14ac:dyDescent="0.25">
      <c r="A83" s="7">
        <v>70</v>
      </c>
      <c r="B83" s="17" t="s">
        <v>482</v>
      </c>
      <c r="C83" s="11">
        <v>54.9</v>
      </c>
      <c r="D83" s="16" t="s">
        <v>328</v>
      </c>
      <c r="E83" s="30">
        <v>8.1</v>
      </c>
      <c r="F83" s="30">
        <v>9.1999999999999993</v>
      </c>
      <c r="G83" s="21">
        <f t="shared" si="3"/>
        <v>1.0999999999999996</v>
      </c>
      <c r="H83" s="29">
        <f>G8/C243*C83</f>
        <v>0.19307891911487915</v>
      </c>
      <c r="I83" s="26">
        <f t="shared" si="2"/>
        <v>1.2930789191148788</v>
      </c>
      <c r="J83" s="4"/>
      <c r="K83" s="366"/>
      <c r="L83" s="55"/>
      <c r="M83" s="477"/>
    </row>
    <row r="84" spans="1:21" x14ac:dyDescent="0.25">
      <c r="A84" s="7">
        <v>71</v>
      </c>
      <c r="B84" s="17" t="s">
        <v>483</v>
      </c>
      <c r="C84" s="11">
        <v>58.9</v>
      </c>
      <c r="D84" s="16" t="s">
        <v>328</v>
      </c>
      <c r="E84" s="30">
        <v>5.6</v>
      </c>
      <c r="F84" s="30">
        <v>5.6</v>
      </c>
      <c r="G84" s="21">
        <f t="shared" si="3"/>
        <v>0</v>
      </c>
      <c r="H84" s="29">
        <f>G8/C243*C84</f>
        <v>0.20714659992470641</v>
      </c>
      <c r="I84" s="26">
        <f t="shared" si="2"/>
        <v>0.20714659992470641</v>
      </c>
      <c r="J84" s="4"/>
      <c r="K84" s="366"/>
      <c r="L84" s="55"/>
      <c r="M84" s="477"/>
    </row>
    <row r="85" spans="1:21" x14ac:dyDescent="0.25">
      <c r="A85" s="7">
        <v>72</v>
      </c>
      <c r="B85" s="17" t="s">
        <v>484</v>
      </c>
      <c r="C85" s="11">
        <v>62.2</v>
      </c>
      <c r="D85" s="16" t="s">
        <v>328</v>
      </c>
      <c r="E85" s="30">
        <v>6.4</v>
      </c>
      <c r="F85" s="30">
        <v>6.8</v>
      </c>
      <c r="G85" s="21">
        <f t="shared" si="3"/>
        <v>0.39999999999999947</v>
      </c>
      <c r="H85" s="29">
        <f>G8/C243*C85</f>
        <v>0.21875243659281393</v>
      </c>
      <c r="I85" s="26">
        <f t="shared" si="2"/>
        <v>0.61875243659281343</v>
      </c>
      <c r="J85" s="4"/>
      <c r="K85" s="366"/>
      <c r="L85" s="55"/>
      <c r="M85" s="477"/>
    </row>
    <row r="86" spans="1:21" x14ac:dyDescent="0.25">
      <c r="A86" s="7">
        <v>73</v>
      </c>
      <c r="B86" s="17" t="s">
        <v>485</v>
      </c>
      <c r="C86" s="11">
        <v>68.8</v>
      </c>
      <c r="D86" s="16" t="s">
        <v>328</v>
      </c>
      <c r="E86" s="30">
        <v>6.8</v>
      </c>
      <c r="F86" s="30">
        <v>8</v>
      </c>
      <c r="G86" s="21">
        <f t="shared" si="3"/>
        <v>1.2000000000000002</v>
      </c>
      <c r="H86" s="29">
        <f>G8/C243*C86</f>
        <v>0.24196410992902889</v>
      </c>
      <c r="I86" s="26">
        <f t="shared" si="2"/>
        <v>1.441964109929029</v>
      </c>
      <c r="J86" s="4"/>
      <c r="K86" s="366"/>
      <c r="L86" s="55"/>
      <c r="M86" s="477"/>
    </row>
    <row r="87" spans="1:21" x14ac:dyDescent="0.25">
      <c r="A87" s="7">
        <v>74</v>
      </c>
      <c r="B87" s="17" t="s">
        <v>486</v>
      </c>
      <c r="C87" s="11">
        <v>42.7</v>
      </c>
      <c r="D87" s="16" t="s">
        <v>328</v>
      </c>
      <c r="E87" s="30">
        <v>4.9000000000000004</v>
      </c>
      <c r="F87" s="30">
        <v>5.6</v>
      </c>
      <c r="G87" s="21">
        <f t="shared" si="3"/>
        <v>0.69999999999999929</v>
      </c>
      <c r="H87" s="29">
        <f>G8/C243*C87</f>
        <v>0.15017249264490604</v>
      </c>
      <c r="I87" s="26">
        <f t="shared" si="2"/>
        <v>0.85017249264490535</v>
      </c>
      <c r="J87" s="4"/>
      <c r="K87" s="366"/>
      <c r="L87" s="55"/>
      <c r="M87" s="477"/>
    </row>
    <row r="88" spans="1:21" x14ac:dyDescent="0.25">
      <c r="A88" s="7">
        <v>75</v>
      </c>
      <c r="B88" s="17" t="s">
        <v>487</v>
      </c>
      <c r="C88" s="11">
        <v>54.7</v>
      </c>
      <c r="D88" s="16" t="s">
        <v>328</v>
      </c>
      <c r="E88" s="30">
        <v>4.2</v>
      </c>
      <c r="F88" s="30">
        <v>4.8</v>
      </c>
      <c r="G88" s="21">
        <f t="shared" si="3"/>
        <v>0.59999999999999964</v>
      </c>
      <c r="H88" s="29">
        <f>G8/C243*C88</f>
        <v>0.19237553507438782</v>
      </c>
      <c r="I88" s="26">
        <f t="shared" si="2"/>
        <v>0.79237553507438752</v>
      </c>
      <c r="J88" s="4"/>
      <c r="K88" s="366"/>
      <c r="L88" s="55"/>
      <c r="M88" s="477"/>
    </row>
    <row r="89" spans="1:21" x14ac:dyDescent="0.25">
      <c r="A89" s="7">
        <v>76</v>
      </c>
      <c r="B89" s="17" t="s">
        <v>488</v>
      </c>
      <c r="C89" s="11">
        <v>59.4</v>
      </c>
      <c r="D89" s="16" t="s">
        <v>328</v>
      </c>
      <c r="E89" s="30">
        <v>2.7</v>
      </c>
      <c r="F89" s="30">
        <v>3.5</v>
      </c>
      <c r="G89" s="21">
        <f t="shared" si="3"/>
        <v>0.79999999999999982</v>
      </c>
      <c r="H89" s="29">
        <f>G8/C243*C89</f>
        <v>0.20890506002593484</v>
      </c>
      <c r="I89" s="26">
        <f t="shared" si="2"/>
        <v>1.0089050600259346</v>
      </c>
      <c r="J89" s="4"/>
      <c r="K89" s="366"/>
      <c r="L89" s="55"/>
      <c r="M89" s="477"/>
    </row>
    <row r="90" spans="1:21" x14ac:dyDescent="0.25">
      <c r="A90" s="7">
        <v>77</v>
      </c>
      <c r="B90" s="17" t="s">
        <v>489</v>
      </c>
      <c r="C90" s="11">
        <v>62.1</v>
      </c>
      <c r="D90" s="16" t="s">
        <v>328</v>
      </c>
      <c r="E90" s="30">
        <v>9.6</v>
      </c>
      <c r="F90" s="30">
        <v>10.5</v>
      </c>
      <c r="G90" s="21">
        <f t="shared" si="3"/>
        <v>0.90000000000000036</v>
      </c>
      <c r="H90" s="29">
        <f>G8/C243*C90</f>
        <v>0.21840074457256825</v>
      </c>
      <c r="I90" s="26">
        <f t="shared" si="2"/>
        <v>1.1184007445725686</v>
      </c>
      <c r="J90" s="4"/>
      <c r="K90" s="366"/>
      <c r="L90" s="55"/>
      <c r="M90" s="477"/>
    </row>
    <row r="91" spans="1:21" x14ac:dyDescent="0.25">
      <c r="A91" s="7">
        <v>78</v>
      </c>
      <c r="B91" s="17" t="s">
        <v>490</v>
      </c>
      <c r="C91" s="11">
        <v>69.099999999999994</v>
      </c>
      <c r="D91" s="16" t="s">
        <v>328</v>
      </c>
      <c r="E91" s="30">
        <v>6.7</v>
      </c>
      <c r="F91" s="30">
        <v>6.7</v>
      </c>
      <c r="G91" s="21">
        <f t="shared" si="3"/>
        <v>0</v>
      </c>
      <c r="H91" s="29">
        <f>G8/C243*C91</f>
        <v>0.24301918598976593</v>
      </c>
      <c r="I91" s="26">
        <f t="shared" si="2"/>
        <v>0.24301918598976593</v>
      </c>
      <c r="J91" s="4"/>
      <c r="K91" s="366"/>
      <c r="L91" s="55"/>
      <c r="M91" s="477"/>
    </row>
    <row r="92" spans="1:21" x14ac:dyDescent="0.25">
      <c r="A92" s="7">
        <v>79</v>
      </c>
      <c r="B92" s="17" t="s">
        <v>491</v>
      </c>
      <c r="C92" s="11">
        <v>42.1</v>
      </c>
      <c r="D92" s="16" t="s">
        <v>328</v>
      </c>
      <c r="E92" s="30">
        <v>2.8</v>
      </c>
      <c r="F92" s="30">
        <v>2.9</v>
      </c>
      <c r="G92" s="21">
        <f t="shared" si="3"/>
        <v>0.10000000000000009</v>
      </c>
      <c r="H92" s="29">
        <f>G8/C243*C92</f>
        <v>0.14806234052343192</v>
      </c>
      <c r="I92" s="26">
        <f t="shared" si="2"/>
        <v>0.24806234052343201</v>
      </c>
      <c r="J92" s="4"/>
      <c r="K92" s="366"/>
      <c r="L92" s="55"/>
      <c r="M92" s="477"/>
    </row>
    <row r="93" spans="1:21" x14ac:dyDescent="0.25">
      <c r="A93" s="7">
        <v>80</v>
      </c>
      <c r="B93" s="17" t="s">
        <v>492</v>
      </c>
      <c r="C93" s="11">
        <v>55</v>
      </c>
      <c r="D93" s="16" t="s">
        <v>328</v>
      </c>
      <c r="E93" s="30">
        <v>5.2</v>
      </c>
      <c r="F93" s="30">
        <v>6.3</v>
      </c>
      <c r="G93" s="21">
        <f t="shared" si="3"/>
        <v>1.0999999999999996</v>
      </c>
      <c r="H93" s="29">
        <f>G8/C243*C93</f>
        <v>0.19343061113512486</v>
      </c>
      <c r="I93" s="26">
        <f t="shared" si="2"/>
        <v>1.2934306111351246</v>
      </c>
      <c r="J93" s="4"/>
      <c r="K93" s="366"/>
      <c r="L93" s="55"/>
      <c r="M93" s="477"/>
    </row>
    <row r="94" spans="1:21" x14ac:dyDescent="0.25">
      <c r="A94" s="7">
        <v>81</v>
      </c>
      <c r="B94" s="17" t="s">
        <v>493</v>
      </c>
      <c r="C94" s="11">
        <v>59.3</v>
      </c>
      <c r="D94" s="16" t="s">
        <v>328</v>
      </c>
      <c r="E94" s="30">
        <v>3.3</v>
      </c>
      <c r="F94" s="30">
        <v>3.4</v>
      </c>
      <c r="G94" s="21">
        <f t="shared" si="3"/>
        <v>0.10000000000000009</v>
      </c>
      <c r="H94" s="29">
        <f>G8/C243*C94</f>
        <v>0.20855336800568913</v>
      </c>
      <c r="I94" s="26">
        <f t="shared" si="2"/>
        <v>0.30855336800568922</v>
      </c>
      <c r="J94" s="4"/>
      <c r="K94" s="366"/>
      <c r="L94" s="55"/>
      <c r="M94" s="477"/>
    </row>
    <row r="95" spans="1:21" x14ac:dyDescent="0.25">
      <c r="A95" s="7">
        <v>82</v>
      </c>
      <c r="B95" s="17" t="s">
        <v>494</v>
      </c>
      <c r="C95" s="11">
        <v>62.6</v>
      </c>
      <c r="D95" s="16" t="s">
        <v>328</v>
      </c>
      <c r="E95" s="30">
        <v>7.1</v>
      </c>
      <c r="F95" s="30">
        <v>7.8</v>
      </c>
      <c r="G95" s="21">
        <f t="shared" si="3"/>
        <v>0.70000000000000018</v>
      </c>
      <c r="H95" s="29">
        <f>G8/C243*C95</f>
        <v>0.22015920467379665</v>
      </c>
      <c r="I95" s="26">
        <f t="shared" si="2"/>
        <v>0.92015920467379686</v>
      </c>
      <c r="J95" s="4"/>
      <c r="K95" s="366"/>
      <c r="L95" s="55"/>
      <c r="M95" s="477"/>
      <c r="U95" s="46"/>
    </row>
    <row r="96" spans="1:21" x14ac:dyDescent="0.25">
      <c r="A96" s="7">
        <v>83</v>
      </c>
      <c r="B96" s="17" t="s">
        <v>495</v>
      </c>
      <c r="C96" s="11">
        <v>68.5</v>
      </c>
      <c r="D96" s="16" t="s">
        <v>328</v>
      </c>
      <c r="E96" s="30">
        <v>2.7</v>
      </c>
      <c r="F96" s="30">
        <v>2.7</v>
      </c>
      <c r="G96" s="21">
        <f t="shared" si="3"/>
        <v>0</v>
      </c>
      <c r="H96" s="29">
        <f>G8/C243*C96</f>
        <v>0.24090903386829185</v>
      </c>
      <c r="I96" s="26">
        <f t="shared" si="2"/>
        <v>0.24090903386829185</v>
      </c>
      <c r="J96" s="4"/>
      <c r="L96" s="55"/>
      <c r="M96" s="94"/>
      <c r="N96" s="6"/>
      <c r="T96" s="95"/>
    </row>
    <row r="97" spans="1:21" x14ac:dyDescent="0.25">
      <c r="A97" s="7">
        <v>84</v>
      </c>
      <c r="B97" s="17" t="s">
        <v>496</v>
      </c>
      <c r="C97" s="11">
        <v>42.2</v>
      </c>
      <c r="D97" s="16" t="s">
        <v>328</v>
      </c>
      <c r="E97" s="30">
        <v>2.6</v>
      </c>
      <c r="F97" s="30">
        <v>3</v>
      </c>
      <c r="G97" s="21">
        <f t="shared" si="3"/>
        <v>0.39999999999999991</v>
      </c>
      <c r="H97" s="29">
        <f>G8/C243*C97</f>
        <v>0.14841403254367763</v>
      </c>
      <c r="I97" s="26">
        <f t="shared" si="2"/>
        <v>0.54841403254367749</v>
      </c>
      <c r="J97" s="4"/>
      <c r="K97" s="366"/>
      <c r="L97" s="55"/>
      <c r="M97" s="477"/>
      <c r="T97" s="95"/>
      <c r="U97" s="56"/>
    </row>
    <row r="98" spans="1:21" x14ac:dyDescent="0.25">
      <c r="A98" s="7">
        <v>85</v>
      </c>
      <c r="B98" s="109" t="s">
        <v>497</v>
      </c>
      <c r="C98" s="11">
        <v>54.9</v>
      </c>
      <c r="D98" s="16" t="s">
        <v>328</v>
      </c>
      <c r="E98" s="30">
        <v>5.7</v>
      </c>
      <c r="F98" s="30">
        <v>6.2</v>
      </c>
      <c r="G98" s="21">
        <f t="shared" si="3"/>
        <v>0.5</v>
      </c>
      <c r="H98" s="29">
        <f>G8/C243*C98</f>
        <v>0.19307891911487915</v>
      </c>
      <c r="I98" s="26">
        <f t="shared" si="2"/>
        <v>0.69307891911487918</v>
      </c>
      <c r="J98" s="4"/>
      <c r="K98" s="366"/>
      <c r="L98" s="55"/>
      <c r="M98" s="477"/>
      <c r="T98" s="95"/>
      <c r="U98" s="56"/>
    </row>
    <row r="99" spans="1:21" x14ac:dyDescent="0.25">
      <c r="A99" s="7">
        <v>86</v>
      </c>
      <c r="B99" s="17" t="s">
        <v>498</v>
      </c>
      <c r="C99" s="11">
        <v>59.2</v>
      </c>
      <c r="D99" s="16" t="s">
        <v>328</v>
      </c>
      <c r="E99" s="30">
        <v>0.4</v>
      </c>
      <c r="F99" s="30">
        <v>0.4</v>
      </c>
      <c r="G99" s="21">
        <f t="shared" si="3"/>
        <v>0</v>
      </c>
      <c r="H99" s="29">
        <f>G8/C243*C99</f>
        <v>0.20820167598544348</v>
      </c>
      <c r="I99" s="26">
        <f t="shared" si="2"/>
        <v>0.20820167598544348</v>
      </c>
      <c r="J99" s="4"/>
      <c r="K99" s="366"/>
      <c r="L99" s="55"/>
      <c r="M99" s="477"/>
      <c r="T99" s="95"/>
      <c r="U99" s="56"/>
    </row>
    <row r="100" spans="1:21" x14ac:dyDescent="0.25">
      <c r="A100" s="7">
        <v>87</v>
      </c>
      <c r="B100" s="17" t="s">
        <v>499</v>
      </c>
      <c r="C100" s="11">
        <v>62.9</v>
      </c>
      <c r="D100" s="16" t="s">
        <v>328</v>
      </c>
      <c r="E100" s="30">
        <v>8.9</v>
      </c>
      <c r="F100" s="30">
        <v>10.1</v>
      </c>
      <c r="G100" s="21">
        <f t="shared" si="3"/>
        <v>1.1999999999999993</v>
      </c>
      <c r="H100" s="29">
        <f>G8/C243*C100</f>
        <v>0.2212142807345337</v>
      </c>
      <c r="I100" s="26">
        <f t="shared" si="2"/>
        <v>1.4212142807345329</v>
      </c>
      <c r="J100" s="4"/>
      <c r="K100" s="366"/>
      <c r="L100" s="55"/>
      <c r="M100" s="477"/>
      <c r="T100" s="95"/>
      <c r="U100" s="96"/>
    </row>
    <row r="101" spans="1:21" x14ac:dyDescent="0.25">
      <c r="A101" s="7">
        <v>88</v>
      </c>
      <c r="B101" s="17" t="s">
        <v>500</v>
      </c>
      <c r="C101" s="11">
        <v>68.900000000000006</v>
      </c>
      <c r="D101" s="16" t="s">
        <v>328</v>
      </c>
      <c r="E101" s="30">
        <v>8.6</v>
      </c>
      <c r="F101" s="30">
        <v>9.6</v>
      </c>
      <c r="G101" s="21">
        <f t="shared" si="3"/>
        <v>1</v>
      </c>
      <c r="H101" s="29">
        <f>G8/C243*C101</f>
        <v>0.2423158019492746</v>
      </c>
      <c r="I101" s="26">
        <f t="shared" si="2"/>
        <v>1.2423158019492746</v>
      </c>
      <c r="J101" s="4"/>
      <c r="K101" s="366"/>
      <c r="L101" s="55"/>
      <c r="M101" s="477"/>
      <c r="T101" s="95"/>
      <c r="U101" s="96"/>
    </row>
    <row r="102" spans="1:21" x14ac:dyDescent="0.25">
      <c r="A102" s="7">
        <v>89</v>
      </c>
      <c r="B102" s="17" t="s">
        <v>501</v>
      </c>
      <c r="C102" s="11">
        <v>42.3</v>
      </c>
      <c r="D102" s="16" t="s">
        <v>328</v>
      </c>
      <c r="E102" s="30">
        <v>4.3</v>
      </c>
      <c r="F102" s="30">
        <v>5</v>
      </c>
      <c r="G102" s="21">
        <f t="shared" si="3"/>
        <v>0.70000000000000018</v>
      </c>
      <c r="H102" s="29">
        <f>G8/C243*C102</f>
        <v>0.14876572456392329</v>
      </c>
      <c r="I102" s="26">
        <f t="shared" si="2"/>
        <v>0.84876572456392352</v>
      </c>
      <c r="J102" s="4"/>
      <c r="K102" s="366"/>
      <c r="L102" s="55"/>
      <c r="M102" s="477"/>
      <c r="T102" s="95"/>
      <c r="U102" s="96"/>
    </row>
    <row r="103" spans="1:21" x14ac:dyDescent="0.25">
      <c r="A103" s="7">
        <v>90</v>
      </c>
      <c r="B103" s="17" t="s">
        <v>502</v>
      </c>
      <c r="C103" s="11">
        <v>55.4</v>
      </c>
      <c r="D103" s="16" t="s">
        <v>328</v>
      </c>
      <c r="E103" s="30">
        <v>6</v>
      </c>
      <c r="F103" s="30">
        <v>6.4</v>
      </c>
      <c r="G103" s="21">
        <f t="shared" si="3"/>
        <v>0.40000000000000036</v>
      </c>
      <c r="H103" s="29">
        <f>G8/C243*C103</f>
        <v>0.19483737921610758</v>
      </c>
      <c r="I103" s="26">
        <f t="shared" si="2"/>
        <v>0.59483737921610791</v>
      </c>
      <c r="J103" s="4"/>
      <c r="K103" s="366"/>
      <c r="L103" s="55"/>
      <c r="M103" s="477"/>
      <c r="T103" s="95"/>
      <c r="U103" s="96"/>
    </row>
    <row r="104" spans="1:21" x14ac:dyDescent="0.25">
      <c r="A104" s="7">
        <v>91</v>
      </c>
      <c r="B104" s="17" t="s">
        <v>503</v>
      </c>
      <c r="C104" s="11">
        <v>59.2</v>
      </c>
      <c r="D104" s="16" t="s">
        <v>328</v>
      </c>
      <c r="E104" s="30">
        <v>5.7</v>
      </c>
      <c r="F104" s="30">
        <v>6.1</v>
      </c>
      <c r="G104" s="21">
        <f t="shared" si="3"/>
        <v>0.39999999999999947</v>
      </c>
      <c r="H104" s="29">
        <f>G8/C243*C104</f>
        <v>0.20820167598544348</v>
      </c>
      <c r="I104" s="26">
        <f t="shared" si="2"/>
        <v>0.60820167598544295</v>
      </c>
      <c r="J104" s="4"/>
      <c r="K104" s="366"/>
      <c r="L104" s="55"/>
      <c r="M104" s="477"/>
    </row>
    <row r="105" spans="1:21" x14ac:dyDescent="0.25">
      <c r="A105" s="7">
        <v>92</v>
      </c>
      <c r="B105" s="17" t="s">
        <v>504</v>
      </c>
      <c r="C105" s="11">
        <v>62.6</v>
      </c>
      <c r="D105" s="16" t="s">
        <v>328</v>
      </c>
      <c r="E105" s="30">
        <v>6</v>
      </c>
      <c r="F105" s="30">
        <v>6.4</v>
      </c>
      <c r="G105" s="21">
        <f t="shared" si="3"/>
        <v>0.40000000000000036</v>
      </c>
      <c r="H105" s="29">
        <f>G8/C243*C105</f>
        <v>0.22015920467379665</v>
      </c>
      <c r="I105" s="26">
        <f t="shared" si="2"/>
        <v>0.62015920467379704</v>
      </c>
      <c r="J105" s="4"/>
      <c r="K105" s="366"/>
      <c r="L105" s="55"/>
      <c r="M105" s="477"/>
    </row>
    <row r="106" spans="1:21" x14ac:dyDescent="0.25">
      <c r="A106" s="7">
        <v>93</v>
      </c>
      <c r="B106" s="17" t="s">
        <v>505</v>
      </c>
      <c r="C106" s="11">
        <v>69.099999999999994</v>
      </c>
      <c r="D106" s="16" t="s">
        <v>328</v>
      </c>
      <c r="E106" s="30">
        <v>6.8</v>
      </c>
      <c r="F106" s="30">
        <v>6.9</v>
      </c>
      <c r="G106" s="21">
        <f t="shared" si="3"/>
        <v>0.10000000000000053</v>
      </c>
      <c r="H106" s="29">
        <f>G8/C243*C106</f>
        <v>0.24301918598976593</v>
      </c>
      <c r="I106" s="26">
        <f t="shared" si="2"/>
        <v>0.34301918598976644</v>
      </c>
      <c r="J106" s="4"/>
      <c r="K106" s="366"/>
      <c r="L106" s="55"/>
      <c r="M106" s="477"/>
    </row>
    <row r="107" spans="1:21" x14ac:dyDescent="0.25">
      <c r="A107" s="7">
        <v>94</v>
      </c>
      <c r="B107" s="17" t="s">
        <v>506</v>
      </c>
      <c r="C107" s="11">
        <v>42.4</v>
      </c>
      <c r="D107" s="16" t="s">
        <v>328</v>
      </c>
      <c r="E107" s="30">
        <v>2.2999999999999998</v>
      </c>
      <c r="F107" s="30">
        <v>2.5</v>
      </c>
      <c r="G107" s="21">
        <f t="shared" si="3"/>
        <v>0.20000000000000018</v>
      </c>
      <c r="H107" s="29">
        <f>G8/C243*C107</f>
        <v>0.14911741658416897</v>
      </c>
      <c r="I107" s="26">
        <f t="shared" si="2"/>
        <v>0.34911741658416917</v>
      </c>
      <c r="J107" s="4"/>
      <c r="K107" s="366"/>
      <c r="L107" s="55"/>
      <c r="M107" s="477"/>
    </row>
    <row r="108" spans="1:21" x14ac:dyDescent="0.25">
      <c r="A108" s="7">
        <v>95</v>
      </c>
      <c r="B108" s="17" t="s">
        <v>507</v>
      </c>
      <c r="C108" s="11">
        <v>55.1</v>
      </c>
      <c r="D108" s="16" t="s">
        <v>328</v>
      </c>
      <c r="E108" s="30">
        <v>3.8</v>
      </c>
      <c r="F108" s="30">
        <v>4.7</v>
      </c>
      <c r="G108" s="21">
        <f t="shared" si="3"/>
        <v>0.90000000000000036</v>
      </c>
      <c r="H108" s="29">
        <f>G8/C243*C108</f>
        <v>0.19378230315537054</v>
      </c>
      <c r="I108" s="26">
        <f t="shared" si="2"/>
        <v>1.0937823031553708</v>
      </c>
      <c r="J108" s="4"/>
      <c r="K108" s="366"/>
      <c r="L108" s="55"/>
      <c r="M108" s="477"/>
      <c r="R108" s="46"/>
    </row>
    <row r="109" spans="1:21" x14ac:dyDescent="0.25">
      <c r="A109" s="7">
        <v>96</v>
      </c>
      <c r="B109" s="17" t="s">
        <v>508</v>
      </c>
      <c r="C109" s="11">
        <v>59.5</v>
      </c>
      <c r="D109" s="16" t="s">
        <v>328</v>
      </c>
      <c r="E109" s="30">
        <v>2.1</v>
      </c>
      <c r="F109" s="30">
        <v>2.1</v>
      </c>
      <c r="G109" s="21">
        <f t="shared" si="3"/>
        <v>0</v>
      </c>
      <c r="H109" s="29">
        <f>G8/C243*C109</f>
        <v>0.20925675204618052</v>
      </c>
      <c r="I109" s="26">
        <f t="shared" si="2"/>
        <v>0.20925675204618052</v>
      </c>
      <c r="J109" s="4"/>
      <c r="K109" s="366"/>
      <c r="L109" s="55"/>
      <c r="M109" s="477"/>
      <c r="Q109" s="95"/>
      <c r="R109" s="127"/>
    </row>
    <row r="110" spans="1:21" x14ac:dyDescent="0.25">
      <c r="A110" s="7">
        <v>97</v>
      </c>
      <c r="B110" s="17" t="s">
        <v>509</v>
      </c>
      <c r="C110" s="11">
        <v>62.8</v>
      </c>
      <c r="D110" s="16" t="s">
        <v>328</v>
      </c>
      <c r="E110" s="30">
        <v>6.6</v>
      </c>
      <c r="F110" s="30">
        <v>7.3</v>
      </c>
      <c r="G110" s="21">
        <f t="shared" si="3"/>
        <v>0.70000000000000018</v>
      </c>
      <c r="H110" s="29">
        <f>G8/C243*C110</f>
        <v>0.22086258871428799</v>
      </c>
      <c r="I110" s="26">
        <f t="shared" si="2"/>
        <v>0.92086258871428817</v>
      </c>
      <c r="J110" s="4"/>
      <c r="K110" s="366"/>
      <c r="L110" s="55"/>
      <c r="M110" s="477"/>
      <c r="Q110" s="95"/>
      <c r="R110" s="56"/>
    </row>
    <row r="111" spans="1:21" x14ac:dyDescent="0.25">
      <c r="A111" s="7">
        <v>98</v>
      </c>
      <c r="B111" s="17" t="s">
        <v>510</v>
      </c>
      <c r="C111" s="11">
        <v>68.8</v>
      </c>
      <c r="D111" s="16" t="s">
        <v>328</v>
      </c>
      <c r="E111" s="30">
        <v>5.0999999999999996</v>
      </c>
      <c r="F111" s="30">
        <v>5.7</v>
      </c>
      <c r="G111" s="21">
        <f t="shared" si="3"/>
        <v>0.60000000000000053</v>
      </c>
      <c r="H111" s="29">
        <f>G8/C243*C111</f>
        <v>0.24196410992902889</v>
      </c>
      <c r="I111" s="26">
        <f t="shared" si="2"/>
        <v>0.84196410992902937</v>
      </c>
      <c r="J111" s="4"/>
      <c r="K111" s="366"/>
      <c r="L111" s="55"/>
      <c r="M111" s="477"/>
      <c r="Q111" s="95"/>
      <c r="R111" s="56"/>
    </row>
    <row r="112" spans="1:21" x14ac:dyDescent="0.25">
      <c r="A112" s="7">
        <v>99</v>
      </c>
      <c r="B112" s="17" t="s">
        <v>511</v>
      </c>
      <c r="C112" s="11">
        <v>42.2</v>
      </c>
      <c r="D112" s="16" t="s">
        <v>328</v>
      </c>
      <c r="E112" s="30">
        <v>3.4</v>
      </c>
      <c r="F112" s="30">
        <v>3.8</v>
      </c>
      <c r="G112" s="21">
        <f t="shared" si="3"/>
        <v>0.39999999999999991</v>
      </c>
      <c r="H112" s="29">
        <f>G8/C243*C112</f>
        <v>0.14841403254367763</v>
      </c>
      <c r="I112" s="26">
        <f t="shared" si="2"/>
        <v>0.54841403254367749</v>
      </c>
      <c r="J112" s="4"/>
      <c r="K112" s="366"/>
      <c r="L112" s="55"/>
      <c r="M112" s="477"/>
      <c r="Q112" s="95"/>
      <c r="R112" s="56"/>
    </row>
    <row r="113" spans="1:18" x14ac:dyDescent="0.25">
      <c r="A113" s="7">
        <v>100</v>
      </c>
      <c r="B113" s="17" t="s">
        <v>512</v>
      </c>
      <c r="C113" s="11">
        <v>55.2</v>
      </c>
      <c r="D113" s="16" t="s">
        <v>328</v>
      </c>
      <c r="E113" s="30">
        <v>3.9</v>
      </c>
      <c r="F113" s="30">
        <v>3.9</v>
      </c>
      <c r="G113" s="21">
        <f t="shared" si="3"/>
        <v>0</v>
      </c>
      <c r="H113" s="29">
        <f>G8/C243*C113</f>
        <v>0.19413399517561622</v>
      </c>
      <c r="I113" s="26">
        <f t="shared" si="2"/>
        <v>0.19413399517561622</v>
      </c>
      <c r="J113" s="4"/>
      <c r="K113" s="366"/>
      <c r="L113" s="55"/>
      <c r="M113" s="477"/>
      <c r="Q113" s="95"/>
      <c r="R113" s="128"/>
    </row>
    <row r="114" spans="1:18" x14ac:dyDescent="0.25">
      <c r="A114" s="7">
        <v>101</v>
      </c>
      <c r="B114" s="17" t="s">
        <v>513</v>
      </c>
      <c r="C114" s="11">
        <v>58.1</v>
      </c>
      <c r="D114" s="16" t="s">
        <v>328</v>
      </c>
      <c r="E114" s="30">
        <v>5.3</v>
      </c>
      <c r="F114" s="30">
        <v>5.4</v>
      </c>
      <c r="G114" s="21">
        <f t="shared" si="3"/>
        <v>0.10000000000000053</v>
      </c>
      <c r="H114" s="29">
        <f>G8/C243*C114</f>
        <v>0.20433306376274099</v>
      </c>
      <c r="I114" s="26">
        <f t="shared" si="2"/>
        <v>0.3043330637627415</v>
      </c>
      <c r="L114" s="55"/>
      <c r="M114" s="477"/>
      <c r="Q114" s="95"/>
      <c r="R114" s="128"/>
    </row>
    <row r="115" spans="1:18" x14ac:dyDescent="0.25">
      <c r="A115" s="7">
        <v>102</v>
      </c>
      <c r="B115" s="17" t="s">
        <v>514</v>
      </c>
      <c r="C115" s="11">
        <v>61.9</v>
      </c>
      <c r="D115" s="16" t="s">
        <v>328</v>
      </c>
      <c r="E115" s="30">
        <v>7.8</v>
      </c>
      <c r="F115" s="30">
        <v>8.3000000000000007</v>
      </c>
      <c r="G115" s="21">
        <f t="shared" si="3"/>
        <v>0.50000000000000089</v>
      </c>
      <c r="H115" s="29">
        <f>G8/C243*C115</f>
        <v>0.21769736053207686</v>
      </c>
      <c r="I115" s="26">
        <f t="shared" si="2"/>
        <v>0.71769736053207778</v>
      </c>
      <c r="J115" s="4"/>
      <c r="K115" s="366"/>
      <c r="L115" s="55"/>
      <c r="M115" s="477"/>
      <c r="Q115" s="95"/>
      <c r="R115" s="128"/>
    </row>
    <row r="116" spans="1:18" x14ac:dyDescent="0.25">
      <c r="A116" s="7">
        <v>103</v>
      </c>
      <c r="B116" s="17" t="s">
        <v>515</v>
      </c>
      <c r="C116" s="11">
        <v>69.3</v>
      </c>
      <c r="D116" s="16" t="s">
        <v>328</v>
      </c>
      <c r="E116" s="30">
        <v>0.8</v>
      </c>
      <c r="F116" s="30">
        <v>0.8</v>
      </c>
      <c r="G116" s="21">
        <f t="shared" si="3"/>
        <v>0</v>
      </c>
      <c r="H116" s="29">
        <f>G8/C243*C116</f>
        <v>0.2437225700302573</v>
      </c>
      <c r="I116" s="26">
        <f t="shared" si="2"/>
        <v>0.2437225700302573</v>
      </c>
      <c r="J116" s="4"/>
      <c r="K116" s="366"/>
      <c r="L116" s="55"/>
      <c r="M116" s="477"/>
      <c r="Q116" s="95"/>
      <c r="R116" s="96"/>
    </row>
    <row r="117" spans="1:18" x14ac:dyDescent="0.25">
      <c r="A117" s="7">
        <v>104</v>
      </c>
      <c r="B117" s="17" t="s">
        <v>516</v>
      </c>
      <c r="C117" s="11">
        <v>42.4</v>
      </c>
      <c r="D117" s="16" t="s">
        <v>328</v>
      </c>
      <c r="E117" s="30">
        <v>0</v>
      </c>
      <c r="F117" s="30">
        <v>0</v>
      </c>
      <c r="G117" s="21">
        <f t="shared" si="3"/>
        <v>0</v>
      </c>
      <c r="H117" s="29">
        <f>G8/C243*C117</f>
        <v>0.14911741658416897</v>
      </c>
      <c r="I117" s="26">
        <f t="shared" si="2"/>
        <v>0.14911741658416897</v>
      </c>
      <c r="J117" s="4"/>
      <c r="K117" s="366"/>
      <c r="L117" s="55"/>
      <c r="M117" s="477"/>
      <c r="Q117" s="95"/>
      <c r="R117" s="96"/>
    </row>
    <row r="118" spans="1:18" x14ac:dyDescent="0.25">
      <c r="A118" s="7">
        <v>105</v>
      </c>
      <c r="B118" s="17" t="s">
        <v>517</v>
      </c>
      <c r="C118" s="11">
        <v>55</v>
      </c>
      <c r="D118" s="16" t="s">
        <v>328</v>
      </c>
      <c r="E118" s="30">
        <v>5.2</v>
      </c>
      <c r="F118" s="30">
        <v>5.6</v>
      </c>
      <c r="G118" s="21">
        <f t="shared" si="3"/>
        <v>0.39999999999999947</v>
      </c>
      <c r="H118" s="29">
        <f>G8/C243*C118</f>
        <v>0.19343061113512486</v>
      </c>
      <c r="I118" s="26">
        <f t="shared" si="2"/>
        <v>0.5934306111351243</v>
      </c>
      <c r="J118" s="4"/>
      <c r="K118" s="366"/>
      <c r="L118" s="55"/>
      <c r="M118" s="477"/>
    </row>
    <row r="119" spans="1:18" x14ac:dyDescent="0.25">
      <c r="A119" s="7">
        <v>106</v>
      </c>
      <c r="B119" s="17" t="s">
        <v>518</v>
      </c>
      <c r="C119" s="11">
        <v>59.2</v>
      </c>
      <c r="D119" s="16" t="s">
        <v>328</v>
      </c>
      <c r="E119" s="30">
        <v>8.1999999999999993</v>
      </c>
      <c r="F119" s="30">
        <v>9.6999999999999993</v>
      </c>
      <c r="G119" s="21">
        <f t="shared" si="3"/>
        <v>1.5</v>
      </c>
      <c r="H119" s="29">
        <f>G8/C243*C119</f>
        <v>0.20820167598544348</v>
      </c>
      <c r="I119" s="26">
        <f t="shared" si="2"/>
        <v>1.7082016759854435</v>
      </c>
      <c r="J119" s="4"/>
      <c r="K119" s="366"/>
      <c r="L119" s="55"/>
      <c r="M119" s="477"/>
    </row>
    <row r="120" spans="1:18" x14ac:dyDescent="0.25">
      <c r="A120" s="7">
        <v>107</v>
      </c>
      <c r="B120" s="17" t="s">
        <v>519</v>
      </c>
      <c r="C120" s="11">
        <v>62.8</v>
      </c>
      <c r="D120" s="16" t="s">
        <v>328</v>
      </c>
      <c r="E120" s="30">
        <v>7.7</v>
      </c>
      <c r="F120" s="30">
        <v>9</v>
      </c>
      <c r="G120" s="21">
        <f t="shared" si="3"/>
        <v>1.2999999999999998</v>
      </c>
      <c r="H120" s="29">
        <f>G8/C243*C120</f>
        <v>0.22086258871428799</v>
      </c>
      <c r="I120" s="26">
        <f t="shared" si="2"/>
        <v>1.5208625887142877</v>
      </c>
      <c r="J120" s="4"/>
      <c r="K120" s="366"/>
      <c r="L120" s="55"/>
      <c r="M120" s="477"/>
    </row>
    <row r="121" spans="1:18" x14ac:dyDescent="0.25">
      <c r="A121" s="7">
        <v>108</v>
      </c>
      <c r="B121" s="17" t="s">
        <v>514</v>
      </c>
      <c r="C121" s="11">
        <v>68.599999999999994</v>
      </c>
      <c r="D121" s="16" t="s">
        <v>328</v>
      </c>
      <c r="E121" s="30">
        <v>6.4</v>
      </c>
      <c r="F121" s="30">
        <v>7.5</v>
      </c>
      <c r="G121" s="21">
        <f t="shared" si="3"/>
        <v>1.0999999999999996</v>
      </c>
      <c r="H121" s="29">
        <f>G8/C243*C121</f>
        <v>0.24126072588853753</v>
      </c>
      <c r="I121" s="26">
        <f t="shared" si="2"/>
        <v>1.3412607258885372</v>
      </c>
      <c r="J121" s="4"/>
      <c r="K121" s="366"/>
      <c r="L121" s="55"/>
      <c r="M121" s="477"/>
      <c r="P121" s="44"/>
    </row>
    <row r="122" spans="1:18" x14ac:dyDescent="0.25">
      <c r="A122" s="7">
        <v>109</v>
      </c>
      <c r="B122" s="17" t="s">
        <v>520</v>
      </c>
      <c r="C122" s="11">
        <v>42.5</v>
      </c>
      <c r="D122" s="16" t="s">
        <v>328</v>
      </c>
      <c r="E122" s="30">
        <v>4.5999999999999996</v>
      </c>
      <c r="F122" s="30">
        <v>4.5999999999999996</v>
      </c>
      <c r="G122" s="21">
        <f t="shared" si="3"/>
        <v>0</v>
      </c>
      <c r="H122" s="29">
        <f>G8/C243*C122</f>
        <v>0.14946910860441465</v>
      </c>
      <c r="I122" s="26">
        <f t="shared" si="2"/>
        <v>0.14946910860441465</v>
      </c>
      <c r="J122" s="4"/>
      <c r="K122" s="366"/>
      <c r="L122" s="55"/>
      <c r="M122" s="477"/>
      <c r="P122" s="44"/>
    </row>
    <row r="123" spans="1:18" x14ac:dyDescent="0.25">
      <c r="A123" s="7">
        <v>110</v>
      </c>
      <c r="B123" s="17" t="s">
        <v>521</v>
      </c>
      <c r="C123" s="11">
        <v>54.1</v>
      </c>
      <c r="D123" s="16" t="s">
        <v>328</v>
      </c>
      <c r="E123" s="30">
        <v>9.1</v>
      </c>
      <c r="F123" s="30">
        <v>10.3</v>
      </c>
      <c r="G123" s="21">
        <f t="shared" si="3"/>
        <v>1.2000000000000011</v>
      </c>
      <c r="H123" s="29">
        <f>G8/C243*C123</f>
        <v>0.19026538295291373</v>
      </c>
      <c r="I123" s="26">
        <f t="shared" si="2"/>
        <v>1.3902653829529148</v>
      </c>
      <c r="J123" s="4"/>
      <c r="K123" s="366"/>
      <c r="L123" s="55"/>
      <c r="M123" s="477"/>
      <c r="P123" s="44"/>
      <c r="R123" s="46"/>
    </row>
    <row r="124" spans="1:18" x14ac:dyDescent="0.25">
      <c r="A124" s="7">
        <v>111</v>
      </c>
      <c r="B124" s="17" t="s">
        <v>373</v>
      </c>
      <c r="C124" s="11">
        <v>54.3</v>
      </c>
      <c r="D124" s="16" t="s">
        <v>328</v>
      </c>
      <c r="E124" s="30">
        <v>6.2</v>
      </c>
      <c r="F124" s="30">
        <v>6.2</v>
      </c>
      <c r="G124" s="21">
        <f t="shared" si="3"/>
        <v>0</v>
      </c>
      <c r="H124" s="29">
        <f>G8/C243*C124</f>
        <v>0.19096876699340506</v>
      </c>
      <c r="I124" s="26">
        <f t="shared" si="2"/>
        <v>0.19096876699340506</v>
      </c>
      <c r="J124" s="4"/>
      <c r="K124" s="366"/>
      <c r="L124" s="55"/>
      <c r="M124" s="477"/>
      <c r="Q124" s="95"/>
    </row>
    <row r="125" spans="1:18" x14ac:dyDescent="0.25">
      <c r="A125" s="7">
        <v>112</v>
      </c>
      <c r="B125" s="17" t="s">
        <v>374</v>
      </c>
      <c r="C125" s="11">
        <v>52</v>
      </c>
      <c r="D125" s="16" t="s">
        <v>328</v>
      </c>
      <c r="E125" s="30">
        <v>5.2</v>
      </c>
      <c r="F125" s="30">
        <v>6</v>
      </c>
      <c r="G125" s="21">
        <f t="shared" si="3"/>
        <v>0.79999999999999982</v>
      </c>
      <c r="H125" s="29">
        <f>G8/C243*C125</f>
        <v>0.18287985052775441</v>
      </c>
      <c r="I125" s="26">
        <f t="shared" si="2"/>
        <v>0.98287985052775428</v>
      </c>
      <c r="J125" s="4"/>
      <c r="K125" s="366"/>
      <c r="L125" s="55"/>
      <c r="M125" s="477"/>
      <c r="Q125" s="95"/>
      <c r="R125" s="56"/>
    </row>
    <row r="126" spans="1:18" x14ac:dyDescent="0.25">
      <c r="A126" s="7">
        <v>113</v>
      </c>
      <c r="B126" s="17" t="s">
        <v>375</v>
      </c>
      <c r="C126" s="11">
        <v>46.8</v>
      </c>
      <c r="D126" s="16" t="s">
        <v>328</v>
      </c>
      <c r="E126" s="30">
        <v>7.2</v>
      </c>
      <c r="F126" s="30">
        <v>8.1</v>
      </c>
      <c r="G126" s="21">
        <f t="shared" si="3"/>
        <v>0.89999999999999947</v>
      </c>
      <c r="H126" s="29">
        <f>G8/C243*C126</f>
        <v>0.16459186547497895</v>
      </c>
      <c r="I126" s="26">
        <f t="shared" si="2"/>
        <v>1.0645918654749784</v>
      </c>
      <c r="J126" s="4"/>
      <c r="K126" s="366"/>
      <c r="L126" s="55"/>
      <c r="M126" s="477"/>
      <c r="Q126" s="95"/>
      <c r="R126" s="56"/>
    </row>
    <row r="127" spans="1:18" x14ac:dyDescent="0.25">
      <c r="A127" s="7">
        <v>114</v>
      </c>
      <c r="B127" s="17" t="s">
        <v>376</v>
      </c>
      <c r="C127" s="11">
        <v>73.3</v>
      </c>
      <c r="D127" s="16" t="s">
        <v>328</v>
      </c>
      <c r="E127" s="30">
        <v>6.3</v>
      </c>
      <c r="F127" s="30">
        <v>6.7</v>
      </c>
      <c r="G127" s="21">
        <f t="shared" si="3"/>
        <v>0.40000000000000036</v>
      </c>
      <c r="H127" s="29">
        <f>G8/C243*C127</f>
        <v>0.25779025084008456</v>
      </c>
      <c r="I127" s="26">
        <f t="shared" si="2"/>
        <v>0.65779025084008491</v>
      </c>
      <c r="J127" s="4"/>
      <c r="K127" s="366"/>
      <c r="L127" s="55"/>
      <c r="M127" s="477"/>
      <c r="O127" s="46"/>
      <c r="P127" s="44"/>
      <c r="Q127" s="95"/>
      <c r="R127" s="56"/>
    </row>
    <row r="128" spans="1:18" x14ac:dyDescent="0.25">
      <c r="A128" s="7">
        <v>115</v>
      </c>
      <c r="B128" s="17" t="s">
        <v>377</v>
      </c>
      <c r="C128" s="11">
        <v>54.3</v>
      </c>
      <c r="D128" s="16" t="s">
        <v>328</v>
      </c>
      <c r="E128" s="30">
        <v>5.7</v>
      </c>
      <c r="F128" s="30">
        <v>6.5</v>
      </c>
      <c r="G128" s="21">
        <f t="shared" si="3"/>
        <v>0.79999999999999982</v>
      </c>
      <c r="H128" s="29">
        <f>G8/C243*C128</f>
        <v>0.19096876699340506</v>
      </c>
      <c r="I128" s="26">
        <f t="shared" si="2"/>
        <v>0.99096876699340486</v>
      </c>
      <c r="J128" s="4"/>
      <c r="K128" s="366"/>
      <c r="L128" s="55"/>
      <c r="M128" s="477"/>
      <c r="N128" s="95"/>
      <c r="O128" s="45"/>
      <c r="P128" s="45"/>
      <c r="Q128" s="95"/>
      <c r="R128" s="96"/>
    </row>
    <row r="129" spans="1:22" x14ac:dyDescent="0.25">
      <c r="A129" s="7">
        <v>116</v>
      </c>
      <c r="B129" s="17" t="s">
        <v>378</v>
      </c>
      <c r="C129" s="11">
        <v>51.8</v>
      </c>
      <c r="D129" s="16" t="s">
        <v>328</v>
      </c>
      <c r="E129" s="30">
        <v>5.8</v>
      </c>
      <c r="F129" s="30">
        <v>6.2</v>
      </c>
      <c r="G129" s="21">
        <f t="shared" si="3"/>
        <v>0.40000000000000036</v>
      </c>
      <c r="H129" s="29">
        <f>G8/C243*C129</f>
        <v>0.18217646648726302</v>
      </c>
      <c r="I129" s="26">
        <f t="shared" si="2"/>
        <v>0.5821764664872634</v>
      </c>
      <c r="J129" s="4"/>
      <c r="K129" s="366"/>
      <c r="L129" s="55"/>
      <c r="M129" s="477"/>
      <c r="N129" s="95"/>
      <c r="O129" s="97"/>
      <c r="P129" s="97"/>
      <c r="Q129" s="95"/>
      <c r="R129" s="96"/>
      <c r="U129" s="478"/>
      <c r="V129" s="478"/>
    </row>
    <row r="130" spans="1:22" x14ac:dyDescent="0.25">
      <c r="A130" s="7">
        <v>117</v>
      </c>
      <c r="B130" s="17" t="s">
        <v>379</v>
      </c>
      <c r="C130" s="11">
        <v>47.2</v>
      </c>
      <c r="D130" s="16" t="s">
        <v>328</v>
      </c>
      <c r="E130" s="30">
        <v>6.3</v>
      </c>
      <c r="F130" s="30">
        <v>7.3</v>
      </c>
      <c r="G130" s="21">
        <f t="shared" si="3"/>
        <v>1</v>
      </c>
      <c r="H130" s="29">
        <f>G8/C243*C130</f>
        <v>0.1659986335559617</v>
      </c>
      <c r="I130" s="26">
        <f t="shared" si="2"/>
        <v>1.1659986335559618</v>
      </c>
      <c r="J130" s="4"/>
      <c r="K130" s="366"/>
      <c r="L130" s="55"/>
      <c r="M130" s="477"/>
      <c r="N130" s="95"/>
      <c r="O130" s="97"/>
      <c r="P130" s="97"/>
      <c r="Q130" s="95"/>
      <c r="R130" s="96"/>
      <c r="U130" s="478"/>
      <c r="V130" s="478"/>
    </row>
    <row r="131" spans="1:22" x14ac:dyDescent="0.25">
      <c r="A131" s="7">
        <v>118</v>
      </c>
      <c r="B131" s="17" t="s">
        <v>380</v>
      </c>
      <c r="C131" s="11">
        <v>72.8</v>
      </c>
      <c r="D131" s="16" t="s">
        <v>328</v>
      </c>
      <c r="E131" s="30">
        <v>8.3000000000000007</v>
      </c>
      <c r="F131" s="30">
        <v>9.1999999999999993</v>
      </c>
      <c r="G131" s="21">
        <f t="shared" si="3"/>
        <v>0.89999999999999858</v>
      </c>
      <c r="H131" s="29">
        <f>G8/C243*C131</f>
        <v>0.25603179073885612</v>
      </c>
      <c r="I131" s="26">
        <f t="shared" si="2"/>
        <v>1.1560317907388546</v>
      </c>
      <c r="J131" s="4"/>
      <c r="K131" s="366"/>
      <c r="L131" s="55"/>
      <c r="M131" s="477"/>
      <c r="N131" s="95"/>
      <c r="O131" s="97"/>
      <c r="P131" s="97"/>
      <c r="Q131" s="95"/>
      <c r="R131" s="96"/>
    </row>
    <row r="132" spans="1:22" x14ac:dyDescent="0.25">
      <c r="A132" s="7">
        <v>119</v>
      </c>
      <c r="B132" s="17" t="s">
        <v>381</v>
      </c>
      <c r="C132" s="11">
        <v>54.2</v>
      </c>
      <c r="D132" s="16" t="s">
        <v>328</v>
      </c>
      <c r="E132" s="30">
        <v>7.3</v>
      </c>
      <c r="F132" s="30">
        <v>8.6999999999999993</v>
      </c>
      <c r="G132" s="21">
        <f t="shared" si="3"/>
        <v>1.3999999999999995</v>
      </c>
      <c r="H132" s="29">
        <f>G8/C243*C132</f>
        <v>0.19061707497315941</v>
      </c>
      <c r="I132" s="26">
        <f t="shared" si="2"/>
        <v>1.590617074973159</v>
      </c>
      <c r="J132" s="4"/>
      <c r="K132" s="366"/>
      <c r="L132" s="55"/>
      <c r="M132" s="477"/>
      <c r="N132" s="95"/>
      <c r="O132" s="97"/>
      <c r="P132" s="97"/>
    </row>
    <row r="133" spans="1:22" x14ac:dyDescent="0.25">
      <c r="A133" s="7">
        <v>120</v>
      </c>
      <c r="B133" s="17" t="s">
        <v>382</v>
      </c>
      <c r="C133" s="11">
        <v>51.9</v>
      </c>
      <c r="D133" s="16" t="s">
        <v>328</v>
      </c>
      <c r="E133" s="30">
        <v>5.0999999999999996</v>
      </c>
      <c r="F133" s="30">
        <v>5.0999999999999996</v>
      </c>
      <c r="G133" s="21">
        <f t="shared" si="3"/>
        <v>0</v>
      </c>
      <c r="H133" s="29">
        <f>G8/C243*C133</f>
        <v>0.18252815850750873</v>
      </c>
      <c r="I133" s="26">
        <f t="shared" si="2"/>
        <v>0.18252815850750873</v>
      </c>
      <c r="J133" s="4"/>
      <c r="K133" s="366"/>
      <c r="L133" s="55"/>
      <c r="M133" s="477"/>
      <c r="N133" s="95"/>
      <c r="O133" s="97"/>
      <c r="P133" s="97"/>
    </row>
    <row r="134" spans="1:22" x14ac:dyDescent="0.25">
      <c r="A134" s="7">
        <v>121</v>
      </c>
      <c r="B134" s="17" t="s">
        <v>383</v>
      </c>
      <c r="C134" s="11">
        <v>47.2</v>
      </c>
      <c r="D134" s="16" t="s">
        <v>328</v>
      </c>
      <c r="E134" s="30">
        <v>3.9</v>
      </c>
      <c r="F134" s="30">
        <v>4.0999999999999996</v>
      </c>
      <c r="G134" s="21">
        <f t="shared" si="3"/>
        <v>0.19999999999999973</v>
      </c>
      <c r="H134" s="29">
        <f>G8/C243*C134</f>
        <v>0.1659986335559617</v>
      </c>
      <c r="I134" s="26">
        <f t="shared" si="2"/>
        <v>0.36599863355596141</v>
      </c>
      <c r="J134" s="4"/>
      <c r="K134" s="366"/>
      <c r="L134" s="55"/>
      <c r="M134" s="477"/>
      <c r="N134" s="95"/>
      <c r="O134" s="97"/>
      <c r="P134" s="97"/>
    </row>
    <row r="135" spans="1:22" x14ac:dyDescent="0.25">
      <c r="A135" s="7">
        <v>122</v>
      </c>
      <c r="B135" s="17" t="s">
        <v>384</v>
      </c>
      <c r="C135" s="11">
        <v>72.7</v>
      </c>
      <c r="D135" s="16" t="s">
        <v>328</v>
      </c>
      <c r="E135" s="30">
        <v>1.9</v>
      </c>
      <c r="F135" s="30">
        <v>2</v>
      </c>
      <c r="G135" s="21">
        <f t="shared" si="3"/>
        <v>0.10000000000000009</v>
      </c>
      <c r="H135" s="29">
        <f>G8/C243*C135</f>
        <v>0.25568009871861047</v>
      </c>
      <c r="I135" s="26">
        <f t="shared" si="2"/>
        <v>0.35568009871861056</v>
      </c>
      <c r="J135" s="4"/>
      <c r="K135" s="366"/>
      <c r="L135" s="55"/>
      <c r="M135" s="477"/>
      <c r="N135" s="95"/>
      <c r="O135" s="98"/>
      <c r="P135" s="97"/>
    </row>
    <row r="136" spans="1:22" x14ac:dyDescent="0.25">
      <c r="A136" s="7">
        <v>123</v>
      </c>
      <c r="B136" s="17" t="s">
        <v>385</v>
      </c>
      <c r="C136" s="11">
        <v>54.3</v>
      </c>
      <c r="D136" s="16" t="s">
        <v>328</v>
      </c>
      <c r="E136" s="30">
        <v>4.5999999999999996</v>
      </c>
      <c r="F136" s="30">
        <v>4.5999999999999996</v>
      </c>
      <c r="G136" s="21">
        <f t="shared" si="3"/>
        <v>0</v>
      </c>
      <c r="H136" s="29">
        <f>G8/C243*C136</f>
        <v>0.19096876699340506</v>
      </c>
      <c r="I136" s="26">
        <f t="shared" si="2"/>
        <v>0.19096876699340506</v>
      </c>
      <c r="J136" s="4"/>
      <c r="K136" s="366"/>
      <c r="L136" s="55"/>
      <c r="M136" s="477"/>
      <c r="N136" s="95"/>
      <c r="O136" s="97"/>
      <c r="P136" s="97"/>
    </row>
    <row r="137" spans="1:22" x14ac:dyDescent="0.25">
      <c r="A137" s="7">
        <v>124</v>
      </c>
      <c r="B137" s="17" t="s">
        <v>386</v>
      </c>
      <c r="C137" s="11">
        <v>52.1</v>
      </c>
      <c r="D137" s="16" t="s">
        <v>328</v>
      </c>
      <c r="E137" s="30">
        <v>5.0999999999999996</v>
      </c>
      <c r="F137" s="30">
        <v>5.6</v>
      </c>
      <c r="G137" s="21">
        <f t="shared" si="3"/>
        <v>0.5</v>
      </c>
      <c r="H137" s="29">
        <f>G8/C243*C137</f>
        <v>0.18323154254800009</v>
      </c>
      <c r="I137" s="26">
        <f t="shared" si="2"/>
        <v>0.68323154254800011</v>
      </c>
      <c r="J137" s="4"/>
      <c r="K137" s="366"/>
      <c r="L137" s="55"/>
      <c r="M137" s="477"/>
      <c r="N137" s="95"/>
      <c r="O137" s="97"/>
      <c r="P137" s="97"/>
    </row>
    <row r="138" spans="1:22" x14ac:dyDescent="0.25">
      <c r="A138" s="7">
        <v>125</v>
      </c>
      <c r="B138" s="17" t="s">
        <v>387</v>
      </c>
      <c r="C138" s="11">
        <v>47.2</v>
      </c>
      <c r="D138" s="16" t="s">
        <v>328</v>
      </c>
      <c r="E138" s="30">
        <v>6</v>
      </c>
      <c r="F138" s="30">
        <v>6.9</v>
      </c>
      <c r="G138" s="21">
        <f t="shared" si="3"/>
        <v>0.90000000000000036</v>
      </c>
      <c r="H138" s="29">
        <f>G8/C243*C138</f>
        <v>0.1659986335559617</v>
      </c>
      <c r="I138" s="26">
        <f t="shared" si="2"/>
        <v>1.0659986335559621</v>
      </c>
      <c r="J138" s="4"/>
      <c r="K138" s="366"/>
      <c r="L138" s="55"/>
      <c r="M138" s="477"/>
    </row>
    <row r="139" spans="1:22" x14ac:dyDescent="0.25">
      <c r="A139" s="7">
        <v>126</v>
      </c>
      <c r="B139" s="17" t="s">
        <v>388</v>
      </c>
      <c r="C139" s="11">
        <v>72.400000000000006</v>
      </c>
      <c r="D139" s="16" t="s">
        <v>328</v>
      </c>
      <c r="E139" s="30">
        <v>7.3</v>
      </c>
      <c r="F139" s="30">
        <v>7.7</v>
      </c>
      <c r="G139" s="21">
        <f t="shared" si="3"/>
        <v>0.40000000000000036</v>
      </c>
      <c r="H139" s="29">
        <f>G8/C243*C139</f>
        <v>0.25462502265787346</v>
      </c>
      <c r="I139" s="26">
        <f t="shared" si="2"/>
        <v>0.65462502265787381</v>
      </c>
      <c r="J139" s="4"/>
      <c r="K139" s="366"/>
      <c r="L139" s="55"/>
      <c r="M139" s="477"/>
    </row>
    <row r="140" spans="1:22" ht="15.75" customHeight="1" x14ac:dyDescent="0.25">
      <c r="A140" s="7">
        <v>127</v>
      </c>
      <c r="B140" s="17" t="s">
        <v>389</v>
      </c>
      <c r="C140" s="11">
        <v>54.3</v>
      </c>
      <c r="D140" s="16" t="s">
        <v>328</v>
      </c>
      <c r="E140" s="30">
        <v>6.1</v>
      </c>
      <c r="F140" s="30">
        <v>6.6</v>
      </c>
      <c r="G140" s="21">
        <f t="shared" si="3"/>
        <v>0.5</v>
      </c>
      <c r="H140" s="29">
        <f>G8/C243*C140</f>
        <v>0.19096876699340506</v>
      </c>
      <c r="I140" s="26">
        <f t="shared" si="2"/>
        <v>0.69096876699340504</v>
      </c>
      <c r="J140" s="4"/>
      <c r="K140" s="366"/>
      <c r="L140" s="55"/>
      <c r="M140" s="55"/>
      <c r="N140" s="55"/>
      <c r="O140" s="55"/>
      <c r="P140" s="55"/>
    </row>
    <row r="141" spans="1:22" x14ac:dyDescent="0.25">
      <c r="A141" s="7">
        <v>128</v>
      </c>
      <c r="B141" s="17" t="s">
        <v>390</v>
      </c>
      <c r="C141" s="11">
        <v>51.8</v>
      </c>
      <c r="D141" s="16" t="s">
        <v>328</v>
      </c>
      <c r="E141" s="30">
        <v>3.8</v>
      </c>
      <c r="F141" s="30">
        <v>3.8</v>
      </c>
      <c r="G141" s="21">
        <f t="shared" si="3"/>
        <v>0</v>
      </c>
      <c r="H141" s="29">
        <f>G8/C243*C141</f>
        <v>0.18217646648726302</v>
      </c>
      <c r="I141" s="26">
        <f t="shared" si="2"/>
        <v>0.18217646648726302</v>
      </c>
      <c r="J141" s="4"/>
      <c r="K141" s="366"/>
      <c r="L141" s="55"/>
      <c r="M141" s="477"/>
    </row>
    <row r="142" spans="1:22" x14ac:dyDescent="0.25">
      <c r="A142" s="7">
        <v>129</v>
      </c>
      <c r="B142" s="17" t="s">
        <v>391</v>
      </c>
      <c r="C142" s="11">
        <v>48</v>
      </c>
      <c r="D142" s="16" t="s">
        <v>328</v>
      </c>
      <c r="E142" s="30">
        <v>4.7</v>
      </c>
      <c r="F142" s="30">
        <v>4.7</v>
      </c>
      <c r="G142" s="21">
        <f t="shared" si="3"/>
        <v>0</v>
      </c>
      <c r="H142" s="29">
        <f>G8/C243*C142</f>
        <v>0.16881216971792715</v>
      </c>
      <c r="I142" s="26">
        <f t="shared" ref="I142:I205" si="4">G142+H142</f>
        <v>0.16881216971792715</v>
      </c>
      <c r="J142" s="4"/>
      <c r="K142" s="366"/>
      <c r="L142" s="55"/>
      <c r="M142" s="477"/>
    </row>
    <row r="143" spans="1:22" x14ac:dyDescent="0.25">
      <c r="A143" s="7">
        <v>130</v>
      </c>
      <c r="B143" s="17" t="s">
        <v>392</v>
      </c>
      <c r="C143" s="11">
        <v>73</v>
      </c>
      <c r="D143" s="16" t="s">
        <v>328</v>
      </c>
      <c r="E143" s="30">
        <v>4.7</v>
      </c>
      <c r="F143" s="30">
        <v>6.1</v>
      </c>
      <c r="G143" s="21">
        <f t="shared" si="3"/>
        <v>1.3999999999999995</v>
      </c>
      <c r="H143" s="29">
        <f>G8/C243*C143</f>
        <v>0.25673517477934754</v>
      </c>
      <c r="I143" s="26">
        <f t="shared" si="4"/>
        <v>1.6567351747793471</v>
      </c>
      <c r="J143" s="4"/>
      <c r="K143" s="366"/>
      <c r="L143" s="55"/>
      <c r="M143" s="477"/>
    </row>
    <row r="144" spans="1:22" x14ac:dyDescent="0.25">
      <c r="A144" s="7">
        <v>131</v>
      </c>
      <c r="B144" s="17" t="s">
        <v>393</v>
      </c>
      <c r="C144" s="11">
        <v>54.8</v>
      </c>
      <c r="D144" s="16" t="s">
        <v>328</v>
      </c>
      <c r="E144" s="30">
        <v>2.6</v>
      </c>
      <c r="F144" s="30">
        <v>2.6</v>
      </c>
      <c r="G144" s="21">
        <f t="shared" ref="G144:G207" si="5">F144-E144</f>
        <v>0</v>
      </c>
      <c r="H144" s="29">
        <f>G8/C243*C144</f>
        <v>0.19272722709463347</v>
      </c>
      <c r="I144" s="26">
        <f t="shared" si="4"/>
        <v>0.19272722709463347</v>
      </c>
      <c r="J144" s="4"/>
      <c r="K144" s="366"/>
      <c r="L144" s="55"/>
      <c r="M144" s="477"/>
    </row>
    <row r="145" spans="1:16" x14ac:dyDescent="0.25">
      <c r="A145" s="7">
        <v>132</v>
      </c>
      <c r="B145" s="17" t="s">
        <v>394</v>
      </c>
      <c r="C145" s="11">
        <v>52.6</v>
      </c>
      <c r="D145" s="16" t="s">
        <v>328</v>
      </c>
      <c r="E145" s="30">
        <v>2.1</v>
      </c>
      <c r="F145" s="30">
        <v>2.1</v>
      </c>
      <c r="G145" s="21">
        <f t="shared" si="5"/>
        <v>0</v>
      </c>
      <c r="H145" s="29">
        <f>G8/C243*C145</f>
        <v>0.18499000264922849</v>
      </c>
      <c r="I145" s="26">
        <f t="shared" si="4"/>
        <v>0.18499000264922849</v>
      </c>
      <c r="J145" s="57"/>
      <c r="K145" s="366"/>
      <c r="L145" s="55"/>
      <c r="M145" s="477"/>
    </row>
    <row r="146" spans="1:16" x14ac:dyDescent="0.25">
      <c r="A146" s="7">
        <v>133</v>
      </c>
      <c r="B146" s="17" t="s">
        <v>395</v>
      </c>
      <c r="C146" s="11">
        <v>47.6</v>
      </c>
      <c r="D146" s="16" t="s">
        <v>328</v>
      </c>
      <c r="E146" s="30">
        <v>3.9</v>
      </c>
      <c r="F146" s="30">
        <v>4.4000000000000004</v>
      </c>
      <c r="G146" s="21">
        <f t="shared" si="5"/>
        <v>0.50000000000000044</v>
      </c>
      <c r="H146" s="29">
        <f>G8/C243*C146</f>
        <v>0.16740540163694442</v>
      </c>
      <c r="I146" s="26">
        <f t="shared" si="4"/>
        <v>0.66740540163694484</v>
      </c>
      <c r="J146" s="57"/>
      <c r="K146" s="366"/>
      <c r="L146" s="55"/>
      <c r="M146" s="477"/>
    </row>
    <row r="147" spans="1:16" ht="15" customHeight="1" x14ac:dyDescent="0.25">
      <c r="A147" s="7">
        <v>134</v>
      </c>
      <c r="B147" s="17" t="s">
        <v>396</v>
      </c>
      <c r="C147" s="11">
        <v>73</v>
      </c>
      <c r="D147" s="16" t="s">
        <v>328</v>
      </c>
      <c r="E147" s="30">
        <v>5.5</v>
      </c>
      <c r="F147" s="30">
        <v>5.6</v>
      </c>
      <c r="G147" s="21">
        <f t="shared" si="5"/>
        <v>9.9999999999999645E-2</v>
      </c>
      <c r="H147" s="29">
        <f>G8/C243*C147</f>
        <v>0.25673517477934754</v>
      </c>
      <c r="I147" s="26">
        <f t="shared" si="4"/>
        <v>0.35673517477934719</v>
      </c>
      <c r="J147" s="57"/>
      <c r="K147" s="366"/>
      <c r="L147" s="55"/>
      <c r="M147" s="99"/>
    </row>
    <row r="148" spans="1:16" x14ac:dyDescent="0.25">
      <c r="A148" s="7">
        <v>135</v>
      </c>
      <c r="B148" s="17" t="s">
        <v>397</v>
      </c>
      <c r="C148" s="11">
        <v>54.9</v>
      </c>
      <c r="D148" s="16" t="s">
        <v>328</v>
      </c>
      <c r="E148" s="30">
        <v>5.8</v>
      </c>
      <c r="F148" s="30">
        <v>6.9</v>
      </c>
      <c r="G148" s="21">
        <f t="shared" si="5"/>
        <v>1.1000000000000005</v>
      </c>
      <c r="H148" s="29">
        <f>G8/C243*C148</f>
        <v>0.19307891911487915</v>
      </c>
      <c r="I148" s="26">
        <f t="shared" si="4"/>
        <v>1.2930789191148797</v>
      </c>
      <c r="J148" s="57"/>
      <c r="K148" s="366"/>
      <c r="L148" s="55"/>
      <c r="M148" s="477"/>
    </row>
    <row r="149" spans="1:16" x14ac:dyDescent="0.25">
      <c r="A149" s="7">
        <v>136</v>
      </c>
      <c r="B149" s="17" t="s">
        <v>398</v>
      </c>
      <c r="C149" s="11">
        <v>52.3</v>
      </c>
      <c r="D149" s="16" t="s">
        <v>328</v>
      </c>
      <c r="E149" s="30">
        <v>5.6</v>
      </c>
      <c r="F149" s="30">
        <v>6.2</v>
      </c>
      <c r="G149" s="21">
        <f t="shared" si="5"/>
        <v>0.60000000000000053</v>
      </c>
      <c r="H149" s="29">
        <f>G8/C243*C149</f>
        <v>0.18393492658849145</v>
      </c>
      <c r="I149" s="26">
        <f t="shared" si="4"/>
        <v>0.78393492658849195</v>
      </c>
      <c r="J149" s="4"/>
      <c r="K149" s="366"/>
      <c r="L149" s="55"/>
      <c r="M149" s="477"/>
    </row>
    <row r="150" spans="1:16" x14ac:dyDescent="0.25">
      <c r="A150" s="7">
        <v>137</v>
      </c>
      <c r="B150" s="17" t="s">
        <v>399</v>
      </c>
      <c r="C150" s="11">
        <v>47.6</v>
      </c>
      <c r="D150" s="16" t="s">
        <v>328</v>
      </c>
      <c r="E150" s="30">
        <v>5.9</v>
      </c>
      <c r="F150" s="30">
        <v>7.1</v>
      </c>
      <c r="G150" s="21">
        <f t="shared" si="5"/>
        <v>1.1999999999999993</v>
      </c>
      <c r="H150" s="29">
        <f>G8/C243*C150</f>
        <v>0.16740540163694442</v>
      </c>
      <c r="I150" s="26">
        <f t="shared" si="4"/>
        <v>1.3674054016369437</v>
      </c>
      <c r="J150" s="4"/>
      <c r="K150" s="366"/>
      <c r="L150" s="55"/>
      <c r="M150" s="477"/>
    </row>
    <row r="151" spans="1:16" x14ac:dyDescent="0.25">
      <c r="A151" s="7">
        <v>138</v>
      </c>
      <c r="B151" s="17" t="s">
        <v>400</v>
      </c>
      <c r="C151" s="11">
        <v>72.8</v>
      </c>
      <c r="D151" s="16" t="s">
        <v>328</v>
      </c>
      <c r="E151" s="30">
        <v>5.6</v>
      </c>
      <c r="F151" s="30">
        <v>6.9</v>
      </c>
      <c r="G151" s="21">
        <f t="shared" si="5"/>
        <v>1.3000000000000007</v>
      </c>
      <c r="H151" s="29">
        <f>G8/C243*C151</f>
        <v>0.25603179073885612</v>
      </c>
      <c r="I151" s="26">
        <f t="shared" si="4"/>
        <v>1.5560317907388568</v>
      </c>
      <c r="J151" s="4"/>
      <c r="K151" s="366"/>
      <c r="L151" s="55"/>
      <c r="M151" s="44"/>
      <c r="N151" s="99"/>
      <c r="O151" s="99"/>
    </row>
    <row r="152" spans="1:16" x14ac:dyDescent="0.25">
      <c r="A152" s="7">
        <v>139</v>
      </c>
      <c r="B152" s="17" t="s">
        <v>401</v>
      </c>
      <c r="C152" s="11">
        <v>54.9</v>
      </c>
      <c r="D152" s="16" t="s">
        <v>328</v>
      </c>
      <c r="E152" s="30">
        <v>4.8</v>
      </c>
      <c r="F152" s="30">
        <v>5</v>
      </c>
      <c r="G152" s="21">
        <f t="shared" si="5"/>
        <v>0.20000000000000018</v>
      </c>
      <c r="H152" s="29">
        <f>G8/C243*C152</f>
        <v>0.19307891911487915</v>
      </c>
      <c r="I152" s="26">
        <f t="shared" si="4"/>
        <v>0.39307891911487935</v>
      </c>
      <c r="J152" s="4"/>
      <c r="K152" s="366"/>
      <c r="L152" s="55"/>
      <c r="M152" s="44"/>
    </row>
    <row r="153" spans="1:16" x14ac:dyDescent="0.25">
      <c r="A153" s="7">
        <v>140</v>
      </c>
      <c r="B153" s="17" t="s">
        <v>402</v>
      </c>
      <c r="C153" s="11">
        <v>52.4</v>
      </c>
      <c r="D153" s="16" t="s">
        <v>328</v>
      </c>
      <c r="E153" s="30">
        <v>1.1000000000000001</v>
      </c>
      <c r="F153" s="30">
        <v>1.1000000000000001</v>
      </c>
      <c r="G153" s="21">
        <f t="shared" si="5"/>
        <v>0</v>
      </c>
      <c r="H153" s="29">
        <f>G8/C243*C153</f>
        <v>0.18428661860873713</v>
      </c>
      <c r="I153" s="26">
        <f t="shared" si="4"/>
        <v>0.18428661860873713</v>
      </c>
      <c r="J153" s="4"/>
      <c r="K153" s="366"/>
      <c r="L153" s="55"/>
      <c r="M153" s="477"/>
    </row>
    <row r="154" spans="1:16" x14ac:dyDescent="0.25">
      <c r="A154" s="7">
        <v>141</v>
      </c>
      <c r="B154" s="17" t="s">
        <v>403</v>
      </c>
      <c r="C154" s="11">
        <v>47.2</v>
      </c>
      <c r="D154" s="16" t="s">
        <v>328</v>
      </c>
      <c r="E154" s="30">
        <v>3.6</v>
      </c>
      <c r="F154" s="30">
        <v>4.0999999999999996</v>
      </c>
      <c r="G154" s="21">
        <f t="shared" si="5"/>
        <v>0.49999999999999956</v>
      </c>
      <c r="H154" s="29">
        <f>G8/C243*C154</f>
        <v>0.1659986335559617</v>
      </c>
      <c r="I154" s="26">
        <f t="shared" si="4"/>
        <v>0.66599863355596123</v>
      </c>
      <c r="J154" s="4"/>
      <c r="K154" s="366"/>
      <c r="L154" s="55"/>
      <c r="M154" s="100"/>
    </row>
    <row r="155" spans="1:16" x14ac:dyDescent="0.25">
      <c r="A155" s="7">
        <v>142</v>
      </c>
      <c r="B155" s="17" t="s">
        <v>404</v>
      </c>
      <c r="C155" s="11">
        <v>72.5</v>
      </c>
      <c r="D155" s="16" t="s">
        <v>328</v>
      </c>
      <c r="E155" s="30">
        <v>5.9</v>
      </c>
      <c r="F155" s="30">
        <v>6.4</v>
      </c>
      <c r="G155" s="21">
        <f t="shared" si="5"/>
        <v>0.5</v>
      </c>
      <c r="H155" s="29">
        <f>G8/C243*C155</f>
        <v>0.25497671467811911</v>
      </c>
      <c r="I155" s="26">
        <f t="shared" si="4"/>
        <v>0.75497671467811911</v>
      </c>
      <c r="J155" s="4"/>
      <c r="K155" s="366"/>
      <c r="L155" s="55"/>
      <c r="M155" s="477"/>
      <c r="P155" s="44"/>
    </row>
    <row r="156" spans="1:16" x14ac:dyDescent="0.25">
      <c r="A156" s="7">
        <v>143</v>
      </c>
      <c r="B156" s="17" t="s">
        <v>405</v>
      </c>
      <c r="C156" s="11">
        <v>54.8</v>
      </c>
      <c r="D156" s="16" t="s">
        <v>328</v>
      </c>
      <c r="E156" s="30">
        <v>7.2</v>
      </c>
      <c r="F156" s="30">
        <v>7.3</v>
      </c>
      <c r="G156" s="21">
        <f t="shared" si="5"/>
        <v>9.9999999999999645E-2</v>
      </c>
      <c r="H156" s="29">
        <f>G8/C243*C156</f>
        <v>0.19272722709463347</v>
      </c>
      <c r="I156" s="26">
        <f t="shared" si="4"/>
        <v>0.29272722709463311</v>
      </c>
      <c r="J156" s="4"/>
      <c r="K156" s="366"/>
      <c r="L156" s="55"/>
      <c r="M156" s="477"/>
      <c r="P156" s="44"/>
    </row>
    <row r="157" spans="1:16" x14ac:dyDescent="0.25">
      <c r="A157" s="7">
        <v>144</v>
      </c>
      <c r="B157" s="17" t="s">
        <v>406</v>
      </c>
      <c r="C157" s="11">
        <v>51.9</v>
      </c>
      <c r="D157" s="16" t="s">
        <v>328</v>
      </c>
      <c r="E157" s="30">
        <v>3.5</v>
      </c>
      <c r="F157" s="30">
        <v>3.8</v>
      </c>
      <c r="G157" s="21">
        <f t="shared" si="5"/>
        <v>0.29999999999999982</v>
      </c>
      <c r="H157" s="29">
        <f>G8/C243*C157</f>
        <v>0.18252815850750873</v>
      </c>
      <c r="I157" s="26">
        <f t="shared" si="4"/>
        <v>0.48252815850750852</v>
      </c>
      <c r="J157" s="4"/>
      <c r="K157" s="366"/>
      <c r="L157" s="55"/>
      <c r="M157" s="477"/>
    </row>
    <row r="158" spans="1:16" x14ac:dyDescent="0.25">
      <c r="A158" s="7">
        <v>145</v>
      </c>
      <c r="B158" s="17" t="s">
        <v>407</v>
      </c>
      <c r="C158" s="11">
        <v>47</v>
      </c>
      <c r="D158" s="16" t="s">
        <v>328</v>
      </c>
      <c r="E158" s="30">
        <v>6.5</v>
      </c>
      <c r="F158" s="30">
        <v>7.1</v>
      </c>
      <c r="G158" s="21">
        <f t="shared" si="5"/>
        <v>0.59999999999999964</v>
      </c>
      <c r="H158" s="29">
        <f>G8/C243*C158</f>
        <v>0.16529524951547031</v>
      </c>
      <c r="I158" s="26">
        <f t="shared" si="4"/>
        <v>0.7652952495154699</v>
      </c>
      <c r="J158" s="4"/>
      <c r="K158" s="366"/>
      <c r="L158" s="55"/>
      <c r="M158" s="477"/>
      <c r="N158" s="100"/>
      <c r="O158" s="100"/>
      <c r="P158" s="100"/>
    </row>
    <row r="159" spans="1:16" x14ac:dyDescent="0.25">
      <c r="A159" s="39">
        <v>146</v>
      </c>
      <c r="B159" s="17" t="s">
        <v>408</v>
      </c>
      <c r="C159" s="11">
        <v>73.2</v>
      </c>
      <c r="D159" s="16" t="s">
        <v>328</v>
      </c>
      <c r="E159" s="30">
        <v>2.4</v>
      </c>
      <c r="F159" s="30">
        <v>2.4</v>
      </c>
      <c r="G159" s="21">
        <f t="shared" si="5"/>
        <v>0</v>
      </c>
      <c r="H159" s="29">
        <f>G8/C243*C159</f>
        <v>0.2574385588198389</v>
      </c>
      <c r="I159" s="26">
        <f t="shared" si="4"/>
        <v>0.2574385588198389</v>
      </c>
      <c r="J159" s="4"/>
      <c r="K159" s="366"/>
      <c r="L159" s="55"/>
      <c r="M159" s="477"/>
    </row>
    <row r="160" spans="1:16" x14ac:dyDescent="0.25">
      <c r="A160" s="7">
        <v>147</v>
      </c>
      <c r="B160" s="17" t="s">
        <v>409</v>
      </c>
      <c r="C160" s="11">
        <v>54.7</v>
      </c>
      <c r="D160" s="16" t="s">
        <v>328</v>
      </c>
      <c r="E160" s="30">
        <v>8.5</v>
      </c>
      <c r="F160" s="30">
        <v>9.5</v>
      </c>
      <c r="G160" s="21">
        <f t="shared" si="5"/>
        <v>1</v>
      </c>
      <c r="H160" s="29">
        <f>G8/C243*C160</f>
        <v>0.19237553507438782</v>
      </c>
      <c r="I160" s="26">
        <f t="shared" si="4"/>
        <v>1.1923755350743879</v>
      </c>
      <c r="J160" s="4"/>
      <c r="K160" s="366"/>
      <c r="L160" s="55"/>
      <c r="M160" s="477"/>
    </row>
    <row r="161" spans="1:13" x14ac:dyDescent="0.25">
      <c r="A161" s="7">
        <v>148</v>
      </c>
      <c r="B161" s="17" t="s">
        <v>410</v>
      </c>
      <c r="C161" s="11">
        <v>52.4</v>
      </c>
      <c r="D161" s="16" t="s">
        <v>328</v>
      </c>
      <c r="E161" s="30">
        <v>3.6</v>
      </c>
      <c r="F161" s="30">
        <v>4.0999999999999996</v>
      </c>
      <c r="G161" s="21">
        <f t="shared" si="5"/>
        <v>0.49999999999999956</v>
      </c>
      <c r="H161" s="29">
        <f>G8/C243*C161</f>
        <v>0.18428661860873713</v>
      </c>
      <c r="I161" s="26">
        <f t="shared" si="4"/>
        <v>0.68428661860873663</v>
      </c>
      <c r="J161" s="4"/>
      <c r="K161" s="366"/>
      <c r="L161" s="55"/>
      <c r="M161" s="477"/>
    </row>
    <row r="162" spans="1:13" x14ac:dyDescent="0.25">
      <c r="A162" s="7">
        <v>149</v>
      </c>
      <c r="B162" s="17" t="s">
        <v>411</v>
      </c>
      <c r="C162" s="11">
        <v>47.4</v>
      </c>
      <c r="D162" s="16" t="s">
        <v>328</v>
      </c>
      <c r="E162" s="30">
        <v>4.5</v>
      </c>
      <c r="F162" s="30">
        <v>4.8</v>
      </c>
      <c r="G162" s="21">
        <f t="shared" si="5"/>
        <v>0.29999999999999982</v>
      </c>
      <c r="H162" s="29">
        <f>G8/C243*C162</f>
        <v>0.16670201759645303</v>
      </c>
      <c r="I162" s="26">
        <f t="shared" si="4"/>
        <v>0.46670201759645286</v>
      </c>
      <c r="J162" s="4"/>
      <c r="K162" s="366"/>
      <c r="L162" s="55"/>
      <c r="M162" s="477"/>
    </row>
    <row r="163" spans="1:13" x14ac:dyDescent="0.25">
      <c r="A163" s="7">
        <v>150</v>
      </c>
      <c r="B163" s="17" t="s">
        <v>412</v>
      </c>
      <c r="C163" s="11">
        <v>73.2</v>
      </c>
      <c r="D163" s="16" t="s">
        <v>328</v>
      </c>
      <c r="E163" s="30">
        <v>8.6999999999999993</v>
      </c>
      <c r="F163" s="30">
        <v>10</v>
      </c>
      <c r="G163" s="21">
        <f t="shared" si="5"/>
        <v>1.3000000000000007</v>
      </c>
      <c r="H163" s="29">
        <f>G8/C243*C163</f>
        <v>0.2574385588198389</v>
      </c>
      <c r="I163" s="26">
        <f t="shared" si="4"/>
        <v>1.5574385588198396</v>
      </c>
      <c r="J163" s="4"/>
      <c r="K163" s="366"/>
      <c r="L163" s="6"/>
      <c r="M163" s="477"/>
    </row>
    <row r="164" spans="1:13" x14ac:dyDescent="0.25">
      <c r="A164" s="7">
        <v>151</v>
      </c>
      <c r="B164" s="17" t="s">
        <v>526</v>
      </c>
      <c r="C164" s="11">
        <v>39.299999999999997</v>
      </c>
      <c r="D164" s="16" t="s">
        <v>328</v>
      </c>
      <c r="E164" s="30">
        <v>5.7</v>
      </c>
      <c r="F164" s="30">
        <v>6.4</v>
      </c>
      <c r="G164" s="21">
        <f t="shared" si="5"/>
        <v>0.70000000000000018</v>
      </c>
      <c r="H164" s="29">
        <f>G8/C243*C164</f>
        <v>0.13821496395655283</v>
      </c>
      <c r="I164" s="26">
        <f t="shared" si="4"/>
        <v>0.83821496395655304</v>
      </c>
      <c r="J164" s="4"/>
      <c r="K164" s="366"/>
      <c r="L164" s="55"/>
      <c r="M164" s="477"/>
    </row>
    <row r="165" spans="1:13" x14ac:dyDescent="0.25">
      <c r="A165" s="7">
        <v>152</v>
      </c>
      <c r="B165" s="17" t="s">
        <v>527</v>
      </c>
      <c r="C165" s="11">
        <v>67.099999999999994</v>
      </c>
      <c r="D165" s="16" t="s">
        <v>328</v>
      </c>
      <c r="E165" s="30">
        <v>7.3</v>
      </c>
      <c r="F165" s="30">
        <v>7.9</v>
      </c>
      <c r="G165" s="21">
        <f t="shared" si="5"/>
        <v>0.60000000000000053</v>
      </c>
      <c r="H165" s="29">
        <f>G8/C243*C165</f>
        <v>0.23598534558485229</v>
      </c>
      <c r="I165" s="26">
        <f t="shared" si="4"/>
        <v>0.83598534558485282</v>
      </c>
      <c r="J165" s="4"/>
      <c r="K165" s="366"/>
      <c r="L165" s="55"/>
      <c r="M165" s="477"/>
    </row>
    <row r="166" spans="1:13" x14ac:dyDescent="0.25">
      <c r="A166" s="7">
        <v>153</v>
      </c>
      <c r="B166" s="17" t="s">
        <v>528</v>
      </c>
      <c r="C166" s="11">
        <v>99.4</v>
      </c>
      <c r="D166" s="16" t="s">
        <v>328</v>
      </c>
      <c r="E166" s="30">
        <v>15.4</v>
      </c>
      <c r="F166" s="30">
        <v>17.2</v>
      </c>
      <c r="G166" s="21">
        <f t="shared" si="5"/>
        <v>1.7999999999999989</v>
      </c>
      <c r="H166" s="29">
        <f>G8/C243*C166</f>
        <v>0.3495818681242075</v>
      </c>
      <c r="I166" s="26">
        <f t="shared" si="4"/>
        <v>2.1495818681242063</v>
      </c>
      <c r="J166" s="4"/>
      <c r="K166" s="366"/>
      <c r="L166" s="55"/>
      <c r="M166" s="477"/>
    </row>
    <row r="167" spans="1:13" x14ac:dyDescent="0.25">
      <c r="A167" s="7">
        <v>154</v>
      </c>
      <c r="B167" s="17" t="s">
        <v>529</v>
      </c>
      <c r="C167" s="11">
        <v>39.6</v>
      </c>
      <c r="D167" s="16" t="s">
        <v>328</v>
      </c>
      <c r="E167" s="30">
        <v>2.5</v>
      </c>
      <c r="F167" s="30">
        <v>2.6</v>
      </c>
      <c r="G167" s="21">
        <f t="shared" si="5"/>
        <v>0.10000000000000009</v>
      </c>
      <c r="H167" s="29">
        <f>G8/C243*C167</f>
        <v>0.1392700400172899</v>
      </c>
      <c r="I167" s="26">
        <f t="shared" si="4"/>
        <v>0.23927004001728999</v>
      </c>
      <c r="J167" s="4"/>
      <c r="K167" s="366"/>
      <c r="L167" s="55"/>
      <c r="M167" s="477"/>
    </row>
    <row r="168" spans="1:13" x14ac:dyDescent="0.25">
      <c r="A168" s="7">
        <v>155</v>
      </c>
      <c r="B168" s="17" t="s">
        <v>530</v>
      </c>
      <c r="C168" s="11">
        <v>67</v>
      </c>
      <c r="D168" s="16" t="s">
        <v>328</v>
      </c>
      <c r="E168" s="30">
        <v>7</v>
      </c>
      <c r="F168" s="30">
        <v>8</v>
      </c>
      <c r="G168" s="21">
        <f t="shared" si="5"/>
        <v>1</v>
      </c>
      <c r="H168" s="29">
        <f>G8/C243*C168</f>
        <v>0.23563365356460664</v>
      </c>
      <c r="I168" s="26">
        <f t="shared" si="4"/>
        <v>1.2356336535646066</v>
      </c>
      <c r="J168" s="4"/>
      <c r="K168" s="366"/>
      <c r="L168" s="55"/>
      <c r="M168" s="477"/>
    </row>
    <row r="169" spans="1:13" x14ac:dyDescent="0.25">
      <c r="A169" s="7">
        <v>156</v>
      </c>
      <c r="B169" s="17" t="s">
        <v>531</v>
      </c>
      <c r="C169" s="11">
        <v>98.8</v>
      </c>
      <c r="D169" s="16" t="s">
        <v>328</v>
      </c>
      <c r="E169" s="30">
        <v>10.1</v>
      </c>
      <c r="F169" s="30">
        <v>10.9</v>
      </c>
      <c r="G169" s="21">
        <f t="shared" si="5"/>
        <v>0.80000000000000071</v>
      </c>
      <c r="H169" s="29">
        <f>G8/C243*C169</f>
        <v>0.34747171600273336</v>
      </c>
      <c r="I169" s="26">
        <f t="shared" si="4"/>
        <v>1.1474717160027341</v>
      </c>
      <c r="J169" s="4"/>
      <c r="K169" s="366"/>
      <c r="L169" s="55"/>
      <c r="M169" s="477"/>
    </row>
    <row r="170" spans="1:13" x14ac:dyDescent="0.25">
      <c r="A170" s="7">
        <v>157</v>
      </c>
      <c r="B170" s="17" t="s">
        <v>532</v>
      </c>
      <c r="C170" s="11">
        <v>39.4</v>
      </c>
      <c r="D170" s="16" t="s">
        <v>328</v>
      </c>
      <c r="E170" s="30">
        <v>4.0999999999999996</v>
      </c>
      <c r="F170" s="30">
        <v>4.5</v>
      </c>
      <c r="G170" s="21">
        <f t="shared" si="5"/>
        <v>0.40000000000000036</v>
      </c>
      <c r="H170" s="29">
        <f>G8/C243*C170</f>
        <v>0.13856665597679851</v>
      </c>
      <c r="I170" s="26">
        <f t="shared" si="4"/>
        <v>0.53856665597679887</v>
      </c>
      <c r="J170" s="4"/>
      <c r="K170" s="366"/>
      <c r="L170" s="55"/>
      <c r="M170" s="477"/>
    </row>
    <row r="171" spans="1:13" x14ac:dyDescent="0.25">
      <c r="A171" s="7">
        <v>158</v>
      </c>
      <c r="B171" s="17" t="s">
        <v>533</v>
      </c>
      <c r="C171" s="11">
        <v>67.5</v>
      </c>
      <c r="D171" s="16" t="s">
        <v>328</v>
      </c>
      <c r="E171" s="30">
        <v>5.8</v>
      </c>
      <c r="F171" s="30">
        <v>6.3</v>
      </c>
      <c r="G171" s="21">
        <f t="shared" si="5"/>
        <v>0.5</v>
      </c>
      <c r="H171" s="29">
        <f>G8/C243*C171</f>
        <v>0.23739211366583504</v>
      </c>
      <c r="I171" s="26">
        <f t="shared" si="4"/>
        <v>0.73739211366583501</v>
      </c>
      <c r="J171" s="4"/>
      <c r="K171" s="366"/>
      <c r="L171" s="55"/>
      <c r="M171" s="477"/>
    </row>
    <row r="172" spans="1:13" x14ac:dyDescent="0.25">
      <c r="A172" s="7">
        <v>159</v>
      </c>
      <c r="B172" s="17" t="s">
        <v>534</v>
      </c>
      <c r="C172" s="11">
        <v>99.1</v>
      </c>
      <c r="D172" s="16" t="s">
        <v>328</v>
      </c>
      <c r="E172" s="30">
        <v>4.3</v>
      </c>
      <c r="F172" s="30">
        <v>5.3</v>
      </c>
      <c r="G172" s="21">
        <f t="shared" si="5"/>
        <v>1</v>
      </c>
      <c r="H172" s="29">
        <f>G8/C243*C172</f>
        <v>0.34852679206347037</v>
      </c>
      <c r="I172" s="26">
        <f t="shared" si="4"/>
        <v>1.3485267920634705</v>
      </c>
      <c r="J172" s="4"/>
      <c r="K172" s="366"/>
      <c r="L172" s="55"/>
      <c r="M172" s="477"/>
    </row>
    <row r="173" spans="1:13" x14ac:dyDescent="0.25">
      <c r="A173" s="7">
        <v>160</v>
      </c>
      <c r="B173" s="17" t="s">
        <v>535</v>
      </c>
      <c r="C173" s="11">
        <v>40.1</v>
      </c>
      <c r="D173" s="16" t="s">
        <v>328</v>
      </c>
      <c r="E173" s="30">
        <v>3.3</v>
      </c>
      <c r="F173" s="30">
        <v>3.9</v>
      </c>
      <c r="G173" s="21">
        <f t="shared" si="5"/>
        <v>0.60000000000000009</v>
      </c>
      <c r="H173" s="29">
        <f>G8/C243*C173</f>
        <v>0.14102850011851831</v>
      </c>
      <c r="I173" s="26">
        <f t="shared" si="4"/>
        <v>0.7410285001185184</v>
      </c>
      <c r="J173" s="4"/>
      <c r="K173" s="366"/>
      <c r="L173" s="55"/>
      <c r="M173" s="477"/>
    </row>
    <row r="174" spans="1:13" x14ac:dyDescent="0.25">
      <c r="A174" s="7">
        <v>161</v>
      </c>
      <c r="B174" s="17" t="s">
        <v>536</v>
      </c>
      <c r="C174" s="11">
        <v>67.099999999999994</v>
      </c>
      <c r="D174" s="16" t="s">
        <v>328</v>
      </c>
      <c r="E174" s="30">
        <v>2.2999999999999998</v>
      </c>
      <c r="F174" s="30">
        <v>2.2999999999999998</v>
      </c>
      <c r="G174" s="21">
        <f t="shared" si="5"/>
        <v>0</v>
      </c>
      <c r="H174" s="29">
        <f>G8/C243*C174</f>
        <v>0.23598534558485229</v>
      </c>
      <c r="I174" s="26">
        <f t="shared" si="4"/>
        <v>0.23598534558485229</v>
      </c>
      <c r="J174" s="4"/>
      <c r="K174" s="366"/>
      <c r="L174" s="55"/>
      <c r="M174" s="477"/>
    </row>
    <row r="175" spans="1:13" x14ac:dyDescent="0.25">
      <c r="A175" s="7">
        <v>162</v>
      </c>
      <c r="B175" s="17" t="s">
        <v>537</v>
      </c>
      <c r="C175" s="11">
        <v>99.1</v>
      </c>
      <c r="D175" s="16" t="s">
        <v>328</v>
      </c>
      <c r="E175" s="30">
        <v>13.1</v>
      </c>
      <c r="F175" s="30">
        <v>14.9</v>
      </c>
      <c r="G175" s="21">
        <f t="shared" si="5"/>
        <v>1.8000000000000007</v>
      </c>
      <c r="H175" s="29">
        <f>G8/C243*C175</f>
        <v>0.34852679206347037</v>
      </c>
      <c r="I175" s="26">
        <f t="shared" si="4"/>
        <v>2.1485267920634712</v>
      </c>
      <c r="J175" s="4"/>
      <c r="K175" s="366"/>
      <c r="L175" s="55"/>
      <c r="M175" s="477"/>
    </row>
    <row r="176" spans="1:13" x14ac:dyDescent="0.25">
      <c r="A176" s="7">
        <v>163</v>
      </c>
      <c r="B176" s="17" t="s">
        <v>538</v>
      </c>
      <c r="C176" s="11">
        <v>39.4</v>
      </c>
      <c r="D176" s="16" t="s">
        <v>328</v>
      </c>
      <c r="E176" s="30">
        <v>4.7</v>
      </c>
      <c r="F176" s="30">
        <v>4.9000000000000004</v>
      </c>
      <c r="G176" s="21">
        <f t="shared" si="5"/>
        <v>0.20000000000000018</v>
      </c>
      <c r="H176" s="29">
        <f>G8/C243*C176</f>
        <v>0.13856665597679851</v>
      </c>
      <c r="I176" s="26">
        <f t="shared" si="4"/>
        <v>0.33856665597679869</v>
      </c>
      <c r="J176" s="4"/>
      <c r="K176" s="366"/>
      <c r="L176" s="55"/>
      <c r="M176" s="477"/>
    </row>
    <row r="177" spans="1:16" x14ac:dyDescent="0.25">
      <c r="A177" s="7">
        <v>164</v>
      </c>
      <c r="B177" s="17" t="s">
        <v>539</v>
      </c>
      <c r="C177" s="11">
        <v>67.2</v>
      </c>
      <c r="D177" s="16" t="s">
        <v>328</v>
      </c>
      <c r="E177" s="30">
        <v>0.7</v>
      </c>
      <c r="F177" s="30">
        <v>0.7</v>
      </c>
      <c r="G177" s="21">
        <f t="shared" si="5"/>
        <v>0</v>
      </c>
      <c r="H177" s="29">
        <f>G8/C243*C177</f>
        <v>0.236337037605098</v>
      </c>
      <c r="I177" s="26">
        <f t="shared" si="4"/>
        <v>0.236337037605098</v>
      </c>
      <c r="J177" s="4"/>
      <c r="K177" s="366"/>
      <c r="L177" s="55"/>
      <c r="M177" s="477"/>
    </row>
    <row r="178" spans="1:16" x14ac:dyDescent="0.25">
      <c r="A178" s="7">
        <v>165</v>
      </c>
      <c r="B178" s="17" t="s">
        <v>540</v>
      </c>
      <c r="C178" s="11">
        <v>99.5</v>
      </c>
      <c r="D178" s="16" t="s">
        <v>328</v>
      </c>
      <c r="E178" s="30">
        <v>12.1</v>
      </c>
      <c r="F178" s="30">
        <v>13.5</v>
      </c>
      <c r="G178" s="21">
        <f t="shared" si="5"/>
        <v>1.4000000000000004</v>
      </c>
      <c r="H178" s="29">
        <f>G8/C243*C178</f>
        <v>0.34993356014445315</v>
      </c>
      <c r="I178" s="26">
        <f t="shared" si="4"/>
        <v>1.7499335601444534</v>
      </c>
      <c r="J178" s="4"/>
      <c r="K178" s="366"/>
      <c r="L178" s="55"/>
      <c r="M178" s="477"/>
    </row>
    <row r="179" spans="1:16" x14ac:dyDescent="0.25">
      <c r="A179" s="7">
        <v>166</v>
      </c>
      <c r="B179" s="17" t="s">
        <v>541</v>
      </c>
      <c r="C179" s="11">
        <v>39.4</v>
      </c>
      <c r="D179" s="16" t="s">
        <v>328</v>
      </c>
      <c r="E179" s="30">
        <v>3.4</v>
      </c>
      <c r="F179" s="30">
        <v>3.8</v>
      </c>
      <c r="G179" s="21">
        <f t="shared" si="5"/>
        <v>0.39999999999999991</v>
      </c>
      <c r="H179" s="29">
        <f>G8/C243*C179</f>
        <v>0.13856665597679851</v>
      </c>
      <c r="I179" s="26">
        <f t="shared" si="4"/>
        <v>0.53856665597679843</v>
      </c>
      <c r="J179" s="4"/>
      <c r="K179" s="366"/>
      <c r="L179" s="55"/>
      <c r="M179" s="477"/>
    </row>
    <row r="180" spans="1:16" x14ac:dyDescent="0.25">
      <c r="A180" s="7">
        <v>167</v>
      </c>
      <c r="B180" s="17" t="s">
        <v>542</v>
      </c>
      <c r="C180" s="11">
        <v>67.3</v>
      </c>
      <c r="D180" s="16" t="s">
        <v>328</v>
      </c>
      <c r="E180" s="30">
        <v>5.6</v>
      </c>
      <c r="F180" s="30">
        <v>6.9</v>
      </c>
      <c r="G180" s="21">
        <f t="shared" si="5"/>
        <v>1.3000000000000007</v>
      </c>
      <c r="H180" s="29">
        <f>G8/C243*C180</f>
        <v>0.23668872962534368</v>
      </c>
      <c r="I180" s="26">
        <f t="shared" si="4"/>
        <v>1.5366887296253444</v>
      </c>
      <c r="J180" s="4"/>
      <c r="K180" s="366"/>
      <c r="L180" s="55"/>
      <c r="M180" s="477"/>
    </row>
    <row r="181" spans="1:16" x14ac:dyDescent="0.25">
      <c r="A181" s="7">
        <v>168</v>
      </c>
      <c r="B181" s="17" t="s">
        <v>543</v>
      </c>
      <c r="C181" s="11">
        <v>99.4</v>
      </c>
      <c r="D181" s="16" t="s">
        <v>328</v>
      </c>
      <c r="E181" s="30">
        <v>5.8</v>
      </c>
      <c r="F181" s="30">
        <v>5.8</v>
      </c>
      <c r="G181" s="21">
        <f t="shared" si="5"/>
        <v>0</v>
      </c>
      <c r="H181" s="29">
        <f>G8/C243*C181</f>
        <v>0.3495818681242075</v>
      </c>
      <c r="I181" s="26">
        <f t="shared" si="4"/>
        <v>0.3495818681242075</v>
      </c>
      <c r="J181" s="4"/>
      <c r="K181" s="366"/>
      <c r="L181" s="55"/>
      <c r="M181" s="477"/>
    </row>
    <row r="182" spans="1:16" x14ac:dyDescent="0.25">
      <c r="A182" s="7">
        <v>169</v>
      </c>
      <c r="B182" s="17" t="s">
        <v>544</v>
      </c>
      <c r="C182" s="11">
        <v>39.5</v>
      </c>
      <c r="D182" s="16" t="s">
        <v>328</v>
      </c>
      <c r="E182" s="30">
        <v>1</v>
      </c>
      <c r="F182" s="30">
        <v>1</v>
      </c>
      <c r="G182" s="21">
        <f t="shared" si="5"/>
        <v>0</v>
      </c>
      <c r="H182" s="29">
        <f>G8/C243*C182</f>
        <v>0.13891834799704419</v>
      </c>
      <c r="I182" s="26">
        <f t="shared" si="4"/>
        <v>0.13891834799704419</v>
      </c>
      <c r="J182" s="4"/>
      <c r="K182" s="366"/>
      <c r="L182" s="55"/>
      <c r="M182" s="477"/>
    </row>
    <row r="183" spans="1:16" x14ac:dyDescent="0.25">
      <c r="A183" s="7">
        <v>170</v>
      </c>
      <c r="B183" s="17" t="s">
        <v>545</v>
      </c>
      <c r="C183" s="11">
        <v>67.400000000000006</v>
      </c>
      <c r="D183" s="16" t="s">
        <v>328</v>
      </c>
      <c r="E183" s="30">
        <v>2</v>
      </c>
      <c r="F183" s="30">
        <v>2</v>
      </c>
      <c r="G183" s="21">
        <f t="shared" si="5"/>
        <v>0</v>
      </c>
      <c r="H183" s="29">
        <f>G8/C243*C183</f>
        <v>0.23704042164558939</v>
      </c>
      <c r="I183" s="26">
        <f t="shared" si="4"/>
        <v>0.23704042164558939</v>
      </c>
      <c r="J183" s="4"/>
      <c r="K183" s="366"/>
      <c r="L183" s="55"/>
      <c r="M183" s="477"/>
    </row>
    <row r="184" spans="1:16" x14ac:dyDescent="0.25">
      <c r="A184" s="7">
        <v>171</v>
      </c>
      <c r="B184" s="17" t="s">
        <v>546</v>
      </c>
      <c r="C184" s="11">
        <v>99.5</v>
      </c>
      <c r="D184" s="16" t="s">
        <v>328</v>
      </c>
      <c r="E184" s="30">
        <v>12</v>
      </c>
      <c r="F184" s="30">
        <v>13.3</v>
      </c>
      <c r="G184" s="21">
        <f t="shared" si="5"/>
        <v>1.3000000000000007</v>
      </c>
      <c r="H184" s="29">
        <f>G8/C243*C184</f>
        <v>0.34993356014445315</v>
      </c>
      <c r="I184" s="26">
        <f t="shared" si="4"/>
        <v>1.6499335601444538</v>
      </c>
      <c r="J184" s="4"/>
      <c r="K184" s="366"/>
      <c r="L184" s="55"/>
      <c r="M184" s="477"/>
    </row>
    <row r="185" spans="1:16" x14ac:dyDescent="0.25">
      <c r="A185" s="7">
        <v>172</v>
      </c>
      <c r="B185" s="17" t="s">
        <v>547</v>
      </c>
      <c r="C185" s="11">
        <v>39.5</v>
      </c>
      <c r="D185" s="16" t="s">
        <v>328</v>
      </c>
      <c r="E185" s="30">
        <v>4</v>
      </c>
      <c r="F185" s="30">
        <v>5</v>
      </c>
      <c r="G185" s="21">
        <f t="shared" si="5"/>
        <v>1</v>
      </c>
      <c r="H185" s="29">
        <f>G8/C243*C185</f>
        <v>0.13891834799704419</v>
      </c>
      <c r="I185" s="26">
        <f t="shared" si="4"/>
        <v>1.1389183479970442</v>
      </c>
      <c r="J185" s="4"/>
      <c r="K185" s="366"/>
      <c r="L185" s="55"/>
      <c r="M185" s="477"/>
    </row>
    <row r="186" spans="1:16" x14ac:dyDescent="0.25">
      <c r="A186" s="7">
        <v>173</v>
      </c>
      <c r="B186" s="17" t="s">
        <v>548</v>
      </c>
      <c r="C186" s="11">
        <v>67.8</v>
      </c>
      <c r="D186" s="16" t="s">
        <v>328</v>
      </c>
      <c r="E186" s="30">
        <v>6.7</v>
      </c>
      <c r="F186" s="30">
        <v>7.9</v>
      </c>
      <c r="G186" s="21">
        <f t="shared" si="5"/>
        <v>1.2000000000000002</v>
      </c>
      <c r="H186" s="29">
        <f>G8/C243*C186</f>
        <v>0.23844718972657208</v>
      </c>
      <c r="I186" s="26">
        <f t="shared" si="4"/>
        <v>1.4384471897265723</v>
      </c>
      <c r="J186" s="4"/>
      <c r="K186" s="366"/>
      <c r="L186" s="55"/>
      <c r="M186" s="477"/>
    </row>
    <row r="187" spans="1:16" x14ac:dyDescent="0.25">
      <c r="A187" s="7">
        <v>174</v>
      </c>
      <c r="B187" s="17" t="s">
        <v>549</v>
      </c>
      <c r="C187" s="11">
        <v>99.3</v>
      </c>
      <c r="D187" s="16" t="s">
        <v>328</v>
      </c>
      <c r="E187" s="30">
        <v>9.4</v>
      </c>
      <c r="F187" s="30">
        <v>11.4</v>
      </c>
      <c r="G187" s="21">
        <f t="shared" si="5"/>
        <v>2</v>
      </c>
      <c r="H187" s="29">
        <f>G8/C243*C187</f>
        <v>0.34923017610396179</v>
      </c>
      <c r="I187" s="26">
        <f t="shared" si="4"/>
        <v>2.349230176103962</v>
      </c>
      <c r="J187" s="4"/>
      <c r="K187" s="366"/>
      <c r="L187" s="55"/>
      <c r="M187" s="477"/>
    </row>
    <row r="188" spans="1:16" x14ac:dyDescent="0.25">
      <c r="A188" s="7">
        <v>175</v>
      </c>
      <c r="B188" s="17" t="s">
        <v>550</v>
      </c>
      <c r="C188" s="11">
        <v>39.6</v>
      </c>
      <c r="D188" s="16" t="s">
        <v>328</v>
      </c>
      <c r="E188" s="30">
        <v>4.3</v>
      </c>
      <c r="F188" s="30">
        <v>5</v>
      </c>
      <c r="G188" s="21">
        <f t="shared" si="5"/>
        <v>0.70000000000000018</v>
      </c>
      <c r="H188" s="29">
        <f>G8/C243*C188</f>
        <v>0.1392700400172899</v>
      </c>
      <c r="I188" s="26">
        <f t="shared" si="4"/>
        <v>0.83927004001729011</v>
      </c>
      <c r="J188" s="101"/>
      <c r="K188" s="58"/>
      <c r="L188" s="55"/>
      <c r="M188" s="477"/>
    </row>
    <row r="189" spans="1:16" ht="14.25" customHeight="1" x14ac:dyDescent="0.25">
      <c r="A189" s="7">
        <v>176</v>
      </c>
      <c r="B189" s="17" t="s">
        <v>615</v>
      </c>
      <c r="C189" s="11">
        <v>68.099999999999994</v>
      </c>
      <c r="D189" s="16" t="s">
        <v>328</v>
      </c>
      <c r="E189" s="30">
        <v>6.6</v>
      </c>
      <c r="F189" s="30">
        <v>7.1</v>
      </c>
      <c r="G189" s="21">
        <f t="shared" si="5"/>
        <v>0.5</v>
      </c>
      <c r="H189" s="29">
        <f>G8/C243*C189</f>
        <v>0.2395022657873091</v>
      </c>
      <c r="I189" s="26">
        <f t="shared" si="4"/>
        <v>0.73950226578730915</v>
      </c>
      <c r="J189" s="101"/>
      <c r="K189" s="58"/>
      <c r="L189" s="55"/>
      <c r="M189" s="703"/>
      <c r="N189" s="703"/>
      <c r="O189" s="703"/>
      <c r="P189" s="703"/>
    </row>
    <row r="190" spans="1:16" x14ac:dyDescent="0.25">
      <c r="A190" s="7">
        <v>177</v>
      </c>
      <c r="B190" s="17" t="s">
        <v>551</v>
      </c>
      <c r="C190" s="11">
        <v>99.4</v>
      </c>
      <c r="D190" s="16" t="s">
        <v>328</v>
      </c>
      <c r="E190" s="30">
        <v>5.0999999999999996</v>
      </c>
      <c r="F190" s="30">
        <v>5.0999999999999996</v>
      </c>
      <c r="G190" s="21">
        <f t="shared" si="5"/>
        <v>0</v>
      </c>
      <c r="H190" s="29">
        <f>G8/C243*C190</f>
        <v>0.3495818681242075</v>
      </c>
      <c r="I190" s="26">
        <f t="shared" si="4"/>
        <v>0.3495818681242075</v>
      </c>
      <c r="J190" s="101"/>
      <c r="K190" s="58"/>
      <c r="L190" s="55"/>
      <c r="M190" s="477"/>
    </row>
    <row r="191" spans="1:16" x14ac:dyDescent="0.25">
      <c r="A191" s="7">
        <v>178</v>
      </c>
      <c r="B191" s="17" t="s">
        <v>413</v>
      </c>
      <c r="C191" s="11">
        <v>42.3</v>
      </c>
      <c r="D191" s="16" t="s">
        <v>328</v>
      </c>
      <c r="E191" s="30">
        <v>0.9</v>
      </c>
      <c r="F191" s="30">
        <v>1</v>
      </c>
      <c r="G191" s="21">
        <f t="shared" si="5"/>
        <v>9.9999999999999978E-2</v>
      </c>
      <c r="H191" s="29">
        <f>G8/C243*C191</f>
        <v>0.14876572456392329</v>
      </c>
      <c r="I191" s="26">
        <f t="shared" si="4"/>
        <v>0.24876572456392326</v>
      </c>
      <c r="J191" s="101"/>
      <c r="K191" s="58"/>
      <c r="L191" s="44"/>
      <c r="M191" s="44"/>
    </row>
    <row r="192" spans="1:16" x14ac:dyDescent="0.25">
      <c r="A192" s="7">
        <v>179</v>
      </c>
      <c r="B192" s="17" t="s">
        <v>414</v>
      </c>
      <c r="C192" s="11">
        <v>68.900000000000006</v>
      </c>
      <c r="D192" s="16" t="s">
        <v>328</v>
      </c>
      <c r="E192" s="30">
        <v>7.7</v>
      </c>
      <c r="F192" s="30">
        <v>7.7</v>
      </c>
      <c r="G192" s="21">
        <f t="shared" si="5"/>
        <v>0</v>
      </c>
      <c r="H192" s="29">
        <f>G8/C243*C192</f>
        <v>0.2423158019492746</v>
      </c>
      <c r="I192" s="26">
        <f t="shared" si="4"/>
        <v>0.2423158019492746</v>
      </c>
      <c r="J192" s="57"/>
      <c r="K192" s="58"/>
      <c r="L192" s="55"/>
      <c r="M192" s="477"/>
    </row>
    <row r="193" spans="1:19" ht="15" customHeight="1" x14ac:dyDescent="0.25">
      <c r="A193" s="7">
        <v>180</v>
      </c>
      <c r="B193" s="17" t="s">
        <v>415</v>
      </c>
      <c r="C193" s="11">
        <v>99.3</v>
      </c>
      <c r="D193" s="16" t="s">
        <v>328</v>
      </c>
      <c r="E193" s="30">
        <v>14.7</v>
      </c>
      <c r="F193" s="30">
        <v>16.7</v>
      </c>
      <c r="G193" s="21">
        <f t="shared" si="5"/>
        <v>2</v>
      </c>
      <c r="H193" s="29">
        <f>G8/C243*C193</f>
        <v>0.34923017610396179</v>
      </c>
      <c r="I193" s="26">
        <f t="shared" si="4"/>
        <v>2.349230176103962</v>
      </c>
      <c r="J193" s="57"/>
      <c r="K193" s="58"/>
      <c r="L193" s="705"/>
      <c r="M193" s="706"/>
      <c r="N193" s="706"/>
      <c r="O193" s="706"/>
    </row>
    <row r="194" spans="1:19" x14ac:dyDescent="0.25">
      <c r="A194" s="7">
        <v>181</v>
      </c>
      <c r="B194" s="17" t="s">
        <v>416</v>
      </c>
      <c r="C194" s="11">
        <v>42.4</v>
      </c>
      <c r="D194" s="16" t="s">
        <v>328</v>
      </c>
      <c r="E194" s="30">
        <v>4.3</v>
      </c>
      <c r="F194" s="30">
        <v>5.0999999999999996</v>
      </c>
      <c r="G194" s="21">
        <f t="shared" si="5"/>
        <v>0.79999999999999982</v>
      </c>
      <c r="H194" s="29">
        <f>G8/C243*C194</f>
        <v>0.14911741658416897</v>
      </c>
      <c r="I194" s="26">
        <f t="shared" si="4"/>
        <v>0.94911741658416882</v>
      </c>
      <c r="J194" s="101"/>
      <c r="K194" s="58"/>
      <c r="L194" s="55"/>
      <c r="M194" s="477"/>
    </row>
    <row r="195" spans="1:19" x14ac:dyDescent="0.25">
      <c r="A195" s="7">
        <v>182</v>
      </c>
      <c r="B195" s="17" t="s">
        <v>417</v>
      </c>
      <c r="C195" s="11">
        <v>69.3</v>
      </c>
      <c r="D195" s="16" t="s">
        <v>328</v>
      </c>
      <c r="E195" s="30">
        <v>4.8</v>
      </c>
      <c r="F195" s="30">
        <v>4.8</v>
      </c>
      <c r="G195" s="21">
        <f t="shared" si="5"/>
        <v>0</v>
      </c>
      <c r="H195" s="29">
        <f>G8/C243*C195</f>
        <v>0.2437225700302573</v>
      </c>
      <c r="I195" s="26">
        <f t="shared" si="4"/>
        <v>0.2437225700302573</v>
      </c>
      <c r="J195" s="101"/>
      <c r="K195" s="368"/>
      <c r="L195" s="55"/>
      <c r="M195" s="477"/>
      <c r="P195" s="95"/>
    </row>
    <row r="196" spans="1:19" x14ac:dyDescent="0.25">
      <c r="A196" s="7">
        <v>183</v>
      </c>
      <c r="B196" s="17" t="s">
        <v>418</v>
      </c>
      <c r="C196" s="11">
        <v>99.3</v>
      </c>
      <c r="D196" s="16" t="s">
        <v>328</v>
      </c>
      <c r="E196" s="30">
        <v>4.0999999999999996</v>
      </c>
      <c r="F196" s="30">
        <v>5.0999999999999996</v>
      </c>
      <c r="G196" s="21">
        <f t="shared" si="5"/>
        <v>1</v>
      </c>
      <c r="H196" s="29">
        <f>G8/C243*C196</f>
        <v>0.34923017610396179</v>
      </c>
      <c r="I196" s="26">
        <f t="shared" si="4"/>
        <v>1.3492301761039618</v>
      </c>
      <c r="J196" s="101"/>
      <c r="K196" s="58"/>
      <c r="L196" s="55"/>
      <c r="M196" s="477"/>
      <c r="P196" s="103"/>
      <c r="Q196" s="104"/>
      <c r="R196" s="103"/>
    </row>
    <row r="197" spans="1:19" x14ac:dyDescent="0.25">
      <c r="A197" s="7">
        <v>184</v>
      </c>
      <c r="B197" s="17" t="s">
        <v>419</v>
      </c>
      <c r="C197" s="11">
        <v>42.3</v>
      </c>
      <c r="D197" s="16" t="s">
        <v>328</v>
      </c>
      <c r="E197" s="30">
        <v>2.4</v>
      </c>
      <c r="F197" s="30">
        <v>2.4</v>
      </c>
      <c r="G197" s="21">
        <f t="shared" si="5"/>
        <v>0</v>
      </c>
      <c r="H197" s="29">
        <f>G8/C243*C197</f>
        <v>0.14876572456392329</v>
      </c>
      <c r="I197" s="26">
        <f t="shared" si="4"/>
        <v>0.14876572456392329</v>
      </c>
      <c r="J197" s="4"/>
      <c r="K197" s="366"/>
      <c r="L197" s="55"/>
      <c r="M197" s="477"/>
      <c r="P197" s="95"/>
      <c r="Q197" s="56"/>
    </row>
    <row r="198" spans="1:19" x14ac:dyDescent="0.25">
      <c r="A198" s="7">
        <v>185</v>
      </c>
      <c r="B198" s="17" t="s">
        <v>420</v>
      </c>
      <c r="C198" s="11">
        <v>68.599999999999994</v>
      </c>
      <c r="D198" s="16" t="s">
        <v>328</v>
      </c>
      <c r="E198" s="30">
        <v>6</v>
      </c>
      <c r="F198" s="30">
        <v>6.9</v>
      </c>
      <c r="G198" s="21">
        <f t="shared" si="5"/>
        <v>0.90000000000000036</v>
      </c>
      <c r="H198" s="29">
        <f>G8/C243*C198</f>
        <v>0.24126072588853753</v>
      </c>
      <c r="I198" s="26">
        <f t="shared" si="4"/>
        <v>1.1412607258885379</v>
      </c>
      <c r="J198" s="4"/>
      <c r="K198" s="366"/>
      <c r="L198" s="55"/>
      <c r="M198" s="477"/>
      <c r="P198" s="95"/>
      <c r="Q198" s="56"/>
    </row>
    <row r="199" spans="1:19" x14ac:dyDescent="0.25">
      <c r="A199" s="7">
        <v>186</v>
      </c>
      <c r="B199" s="17" t="s">
        <v>421</v>
      </c>
      <c r="C199" s="11">
        <v>99.4</v>
      </c>
      <c r="D199" s="16" t="s">
        <v>328</v>
      </c>
      <c r="E199" s="30">
        <v>12.8</v>
      </c>
      <c r="F199" s="30">
        <v>14</v>
      </c>
      <c r="G199" s="21">
        <f t="shared" si="5"/>
        <v>1.1999999999999993</v>
      </c>
      <c r="H199" s="29">
        <f>G8/C243*C199</f>
        <v>0.3495818681242075</v>
      </c>
      <c r="I199" s="26">
        <f t="shared" si="4"/>
        <v>1.5495818681242068</v>
      </c>
      <c r="J199" s="4"/>
      <c r="K199" s="366"/>
      <c r="L199" s="55"/>
      <c r="M199" s="477"/>
      <c r="P199" s="95"/>
      <c r="Q199" s="96"/>
    </row>
    <row r="200" spans="1:19" ht="15" customHeight="1" x14ac:dyDescent="0.25">
      <c r="A200" s="7">
        <v>187</v>
      </c>
      <c r="B200" s="17" t="s">
        <v>422</v>
      </c>
      <c r="C200" s="11">
        <v>42.4</v>
      </c>
      <c r="D200" s="16" t="s">
        <v>328</v>
      </c>
      <c r="E200" s="30">
        <v>3.7</v>
      </c>
      <c r="F200" s="30">
        <v>3.8</v>
      </c>
      <c r="G200" s="21">
        <f t="shared" si="5"/>
        <v>9.9999999999999645E-2</v>
      </c>
      <c r="H200" s="29">
        <f>G8/C243*C200</f>
        <v>0.14911741658416897</v>
      </c>
      <c r="I200" s="26">
        <f t="shared" si="4"/>
        <v>0.24911741658416861</v>
      </c>
      <c r="J200" s="4"/>
      <c r="K200" s="366"/>
      <c r="L200" s="6"/>
      <c r="M200" s="99"/>
      <c r="P200" s="95"/>
      <c r="Q200" s="96"/>
    </row>
    <row r="201" spans="1:19" x14ac:dyDescent="0.25">
      <c r="A201" s="7">
        <v>188</v>
      </c>
      <c r="B201" s="17" t="s">
        <v>423</v>
      </c>
      <c r="C201" s="11">
        <v>69.3</v>
      </c>
      <c r="D201" s="16" t="s">
        <v>328</v>
      </c>
      <c r="E201" s="30">
        <v>6.6</v>
      </c>
      <c r="F201" s="30">
        <v>7.4</v>
      </c>
      <c r="G201" s="21">
        <f t="shared" si="5"/>
        <v>0.80000000000000071</v>
      </c>
      <c r="H201" s="29">
        <f>G8/C243*C201</f>
        <v>0.2437225700302573</v>
      </c>
      <c r="I201" s="26">
        <f t="shared" si="4"/>
        <v>1.0437225700302579</v>
      </c>
      <c r="J201" s="4"/>
      <c r="K201" s="366"/>
      <c r="L201" s="6"/>
      <c r="M201" s="105"/>
      <c r="P201" s="95"/>
      <c r="Q201" s="96"/>
    </row>
    <row r="202" spans="1:19" x14ac:dyDescent="0.25">
      <c r="A202" s="7">
        <v>189</v>
      </c>
      <c r="B202" s="17" t="s">
        <v>424</v>
      </c>
      <c r="C202" s="11">
        <v>99.1</v>
      </c>
      <c r="D202" s="16" t="s">
        <v>328</v>
      </c>
      <c r="E202" s="30">
        <v>4.7</v>
      </c>
      <c r="F202" s="30">
        <v>4.7</v>
      </c>
      <c r="G202" s="21">
        <f t="shared" si="5"/>
        <v>0</v>
      </c>
      <c r="H202" s="29">
        <f>G8/C243*C202</f>
        <v>0.34852679206347037</v>
      </c>
      <c r="I202" s="26">
        <f t="shared" si="4"/>
        <v>0.34852679206347037</v>
      </c>
      <c r="J202" s="57"/>
      <c r="K202" s="366"/>
      <c r="L202" s="6"/>
      <c r="M202" s="477"/>
      <c r="P202" s="95"/>
      <c r="Q202" s="96"/>
    </row>
    <row r="203" spans="1:19" x14ac:dyDescent="0.25">
      <c r="A203" s="7">
        <v>190</v>
      </c>
      <c r="B203" s="17" t="s">
        <v>425</v>
      </c>
      <c r="C203" s="11">
        <v>42.6</v>
      </c>
      <c r="D203" s="16" t="s">
        <v>328</v>
      </c>
      <c r="E203" s="30">
        <v>4.3</v>
      </c>
      <c r="F203" s="30">
        <v>5</v>
      </c>
      <c r="G203" s="21">
        <f t="shared" si="5"/>
        <v>0.70000000000000018</v>
      </c>
      <c r="H203" s="29">
        <f>G8/C243*C203</f>
        <v>0.14982080062466033</v>
      </c>
      <c r="I203" s="26">
        <f t="shared" si="4"/>
        <v>0.84982080062466048</v>
      </c>
      <c r="J203" s="57"/>
      <c r="K203" s="366"/>
      <c r="L203" s="55"/>
      <c r="M203" s="477"/>
    </row>
    <row r="204" spans="1:19" ht="15" customHeight="1" x14ac:dyDescent="0.25">
      <c r="A204" s="7">
        <v>191</v>
      </c>
      <c r="B204" s="17" t="s">
        <v>426</v>
      </c>
      <c r="C204" s="11">
        <v>69.2</v>
      </c>
      <c r="D204" s="16" t="s">
        <v>328</v>
      </c>
      <c r="E204" s="30">
        <v>7.7</v>
      </c>
      <c r="F204" s="30">
        <v>8.6999999999999993</v>
      </c>
      <c r="G204" s="21">
        <f t="shared" si="5"/>
        <v>0.99999999999999911</v>
      </c>
      <c r="H204" s="29">
        <f>G8/C243*C204</f>
        <v>0.24337087801001164</v>
      </c>
      <c r="I204" s="26">
        <f t="shared" si="4"/>
        <v>1.2433708780100108</v>
      </c>
      <c r="J204" s="57"/>
      <c r="K204" s="366"/>
      <c r="L204" s="55"/>
      <c r="M204" s="477"/>
      <c r="N204" s="99"/>
      <c r="O204" s="99"/>
      <c r="Q204" s="96"/>
    </row>
    <row r="205" spans="1:19" x14ac:dyDescent="0.25">
      <c r="A205" s="7">
        <v>192</v>
      </c>
      <c r="B205" s="17" t="s">
        <v>427</v>
      </c>
      <c r="C205" s="11">
        <v>99</v>
      </c>
      <c r="D205" s="16" t="s">
        <v>328</v>
      </c>
      <c r="E205" s="30">
        <v>6.8</v>
      </c>
      <c r="F205" s="30">
        <v>6.8</v>
      </c>
      <c r="G205" s="21">
        <f t="shared" si="5"/>
        <v>0</v>
      </c>
      <c r="H205" s="29">
        <f>G8/C243*C205</f>
        <v>0.34817510004322472</v>
      </c>
      <c r="I205" s="26">
        <f t="shared" si="4"/>
        <v>0.34817510004322472</v>
      </c>
      <c r="J205" s="57"/>
      <c r="K205" s="366"/>
      <c r="L205" s="55"/>
      <c r="M205" s="477"/>
      <c r="P205" s="44"/>
      <c r="Q205" s="96"/>
      <c r="S205" s="96"/>
    </row>
    <row r="206" spans="1:19" x14ac:dyDescent="0.25">
      <c r="A206" s="7">
        <v>193</v>
      </c>
      <c r="B206" s="17" t="s">
        <v>592</v>
      </c>
      <c r="C206" s="11">
        <v>42.4</v>
      </c>
      <c r="D206" s="16" t="s">
        <v>328</v>
      </c>
      <c r="E206" s="30">
        <v>0.4</v>
      </c>
      <c r="F206" s="30">
        <v>0.4</v>
      </c>
      <c r="G206" s="21">
        <f t="shared" si="5"/>
        <v>0</v>
      </c>
      <c r="H206" s="29">
        <f>G8/C243*C206</f>
        <v>0.14911741658416897</v>
      </c>
      <c r="I206" s="26">
        <f t="shared" ref="I206:I242" si="6">G206+H206</f>
        <v>0.14911741658416897</v>
      </c>
      <c r="J206" s="57"/>
      <c r="K206" s="366"/>
      <c r="L206" s="55"/>
      <c r="M206" s="477"/>
      <c r="P206" s="44"/>
      <c r="Q206" s="96"/>
      <c r="S206" s="96"/>
    </row>
    <row r="207" spans="1:19" x14ac:dyDescent="0.25">
      <c r="A207" s="7">
        <v>194</v>
      </c>
      <c r="B207" s="17" t="s">
        <v>593</v>
      </c>
      <c r="C207" s="11">
        <v>68.8</v>
      </c>
      <c r="D207" s="16" t="s">
        <v>328</v>
      </c>
      <c r="E207" s="30">
        <v>4.0999999999999996</v>
      </c>
      <c r="F207" s="30">
        <v>4.4000000000000004</v>
      </c>
      <c r="G207" s="21">
        <f t="shared" si="5"/>
        <v>0.30000000000000071</v>
      </c>
      <c r="H207" s="29">
        <f>G8/C243*C207</f>
        <v>0.24196410992902889</v>
      </c>
      <c r="I207" s="26">
        <f t="shared" si="6"/>
        <v>0.54196410992902955</v>
      </c>
      <c r="J207" s="57"/>
      <c r="K207" s="366"/>
      <c r="L207" s="55"/>
      <c r="M207" s="477"/>
      <c r="P207" s="44"/>
      <c r="Q207" s="96"/>
      <c r="S207" s="96"/>
    </row>
    <row r="208" spans="1:19" x14ac:dyDescent="0.25">
      <c r="A208" s="7">
        <v>195</v>
      </c>
      <c r="B208" s="17" t="s">
        <v>594</v>
      </c>
      <c r="C208" s="11">
        <v>100.7</v>
      </c>
      <c r="D208" s="16" t="s">
        <v>328</v>
      </c>
      <c r="E208" s="30">
        <v>10</v>
      </c>
      <c r="F208" s="30">
        <v>11.4</v>
      </c>
      <c r="G208" s="21">
        <f t="shared" ref="G208:G242" si="7">F208-E208</f>
        <v>1.4000000000000004</v>
      </c>
      <c r="H208" s="29">
        <f>G8/C243*C208</f>
        <v>0.35415386438740132</v>
      </c>
      <c r="I208" s="26">
        <f t="shared" si="6"/>
        <v>1.7541538643874017</v>
      </c>
      <c r="J208" s="57"/>
      <c r="K208" s="366"/>
      <c r="L208" s="55"/>
      <c r="M208" s="477"/>
      <c r="P208" s="44"/>
      <c r="Q208" s="96"/>
      <c r="S208" s="96"/>
    </row>
    <row r="209" spans="1:19" x14ac:dyDescent="0.25">
      <c r="A209" s="7">
        <v>196</v>
      </c>
      <c r="B209" s="17" t="s">
        <v>428</v>
      </c>
      <c r="C209" s="11">
        <v>42.6</v>
      </c>
      <c r="D209" s="16" t="s">
        <v>328</v>
      </c>
      <c r="E209" s="30">
        <v>8</v>
      </c>
      <c r="F209" s="30">
        <v>9</v>
      </c>
      <c r="G209" s="21">
        <f t="shared" si="7"/>
        <v>1</v>
      </c>
      <c r="H209" s="29">
        <f>G8/C243*C209</f>
        <v>0.14982080062466033</v>
      </c>
      <c r="I209" s="26">
        <f t="shared" si="6"/>
        <v>1.1498208006246604</v>
      </c>
      <c r="J209" s="57"/>
      <c r="K209" s="366"/>
      <c r="L209" s="55"/>
      <c r="M209" s="477"/>
      <c r="P209" s="95"/>
      <c r="Q209" s="96"/>
      <c r="R209" s="96"/>
      <c r="S209" s="96"/>
    </row>
    <row r="210" spans="1:19" x14ac:dyDescent="0.25">
      <c r="A210" s="7">
        <v>197</v>
      </c>
      <c r="B210" s="17" t="s">
        <v>429</v>
      </c>
      <c r="C210" s="11">
        <v>69.2</v>
      </c>
      <c r="D210" s="16" t="s">
        <v>328</v>
      </c>
      <c r="E210" s="30">
        <v>8.6999999999999993</v>
      </c>
      <c r="F210" s="30">
        <v>9.6999999999999993</v>
      </c>
      <c r="G210" s="21">
        <f t="shared" si="7"/>
        <v>1</v>
      </c>
      <c r="H210" s="29">
        <f>G8/C243*C210</f>
        <v>0.24337087801001164</v>
      </c>
      <c r="I210" s="26">
        <f t="shared" si="6"/>
        <v>1.2433708780100117</v>
      </c>
      <c r="J210" s="4"/>
      <c r="K210" s="366"/>
      <c r="L210" s="55"/>
      <c r="M210" s="477"/>
      <c r="P210" s="95"/>
      <c r="Q210" s="96"/>
    </row>
    <row r="211" spans="1:19" x14ac:dyDescent="0.25">
      <c r="A211" s="7">
        <v>198</v>
      </c>
      <c r="B211" s="17" t="s">
        <v>430</v>
      </c>
      <c r="C211" s="11">
        <v>99.5</v>
      </c>
      <c r="D211" s="16" t="s">
        <v>328</v>
      </c>
      <c r="E211" s="30">
        <v>5.3</v>
      </c>
      <c r="F211" s="30">
        <v>6.3</v>
      </c>
      <c r="G211" s="21">
        <f t="shared" si="7"/>
        <v>1</v>
      </c>
      <c r="H211" s="29">
        <f>G8/C243*C211</f>
        <v>0.34993356014445315</v>
      </c>
      <c r="I211" s="26">
        <f t="shared" si="6"/>
        <v>1.3499335601444531</v>
      </c>
      <c r="J211" s="4"/>
      <c r="K211" s="366"/>
      <c r="L211" s="55"/>
      <c r="M211" s="477"/>
      <c r="N211" s="478"/>
      <c r="O211" s="478"/>
      <c r="P211" s="95"/>
      <c r="Q211" s="96"/>
    </row>
    <row r="212" spans="1:19" x14ac:dyDescent="0.25">
      <c r="A212" s="7">
        <v>199</v>
      </c>
      <c r="B212" s="17" t="s">
        <v>431</v>
      </c>
      <c r="C212" s="11">
        <v>42.6</v>
      </c>
      <c r="D212" s="16" t="s">
        <v>328</v>
      </c>
      <c r="E212" s="30">
        <v>4.8</v>
      </c>
      <c r="F212" s="30">
        <v>5.7</v>
      </c>
      <c r="G212" s="21">
        <f t="shared" si="7"/>
        <v>0.90000000000000036</v>
      </c>
      <c r="H212" s="29">
        <f>G8/C243*C212</f>
        <v>0.14982080062466033</v>
      </c>
      <c r="I212" s="26">
        <f t="shared" si="6"/>
        <v>1.0498208006246608</v>
      </c>
      <c r="J212" s="4"/>
      <c r="K212" s="366"/>
      <c r="L212" s="55"/>
      <c r="M212" s="477"/>
      <c r="P212" s="95"/>
      <c r="Q212" s="96"/>
    </row>
    <row r="213" spans="1:19" x14ac:dyDescent="0.25">
      <c r="A213" s="7">
        <v>200</v>
      </c>
      <c r="B213" s="17" t="s">
        <v>432</v>
      </c>
      <c r="C213" s="11">
        <v>68.8</v>
      </c>
      <c r="D213" s="16" t="s">
        <v>328</v>
      </c>
      <c r="E213" s="30">
        <v>4.2</v>
      </c>
      <c r="F213" s="30">
        <v>4.7</v>
      </c>
      <c r="G213" s="21">
        <f t="shared" si="7"/>
        <v>0.5</v>
      </c>
      <c r="H213" s="29">
        <f>G8/C243*C213</f>
        <v>0.24196410992902889</v>
      </c>
      <c r="I213" s="26">
        <f t="shared" si="6"/>
        <v>0.74196410992902884</v>
      </c>
      <c r="J213" s="4"/>
      <c r="K213" s="366"/>
      <c r="L213" s="55"/>
      <c r="M213" s="477"/>
      <c r="N213" s="10"/>
      <c r="P213" s="95"/>
      <c r="Q213" s="96"/>
    </row>
    <row r="214" spans="1:19" x14ac:dyDescent="0.25">
      <c r="A214" s="7">
        <v>201</v>
      </c>
      <c r="B214" s="17" t="s">
        <v>433</v>
      </c>
      <c r="C214" s="11">
        <v>99.3</v>
      </c>
      <c r="D214" s="16" t="s">
        <v>328</v>
      </c>
      <c r="E214" s="30">
        <v>10</v>
      </c>
      <c r="F214" s="30">
        <v>11.9</v>
      </c>
      <c r="G214" s="21">
        <f t="shared" si="7"/>
        <v>1.9000000000000004</v>
      </c>
      <c r="H214" s="29">
        <f>G8/C243*C214</f>
        <v>0.34923017610396179</v>
      </c>
      <c r="I214" s="26">
        <f t="shared" si="6"/>
        <v>2.2492301761039624</v>
      </c>
      <c r="J214" s="4"/>
      <c r="K214" s="366"/>
      <c r="L214" s="55"/>
      <c r="M214" s="477"/>
      <c r="P214" s="95"/>
    </row>
    <row r="215" spans="1:19" x14ac:dyDescent="0.25">
      <c r="A215" s="7">
        <v>202</v>
      </c>
      <c r="B215" s="17" t="s">
        <v>558</v>
      </c>
      <c r="C215" s="11">
        <v>72.8</v>
      </c>
      <c r="D215" s="16" t="s">
        <v>328</v>
      </c>
      <c r="E215" s="30">
        <v>8.4</v>
      </c>
      <c r="F215" s="30">
        <v>8.6999999999999993</v>
      </c>
      <c r="G215" s="21">
        <f t="shared" si="7"/>
        <v>0.29999999999999893</v>
      </c>
      <c r="H215" s="29">
        <f>G8/C243*C215</f>
        <v>0.25603179073885612</v>
      </c>
      <c r="I215" s="26">
        <f t="shared" si="6"/>
        <v>0.556031790738855</v>
      </c>
      <c r="J215" s="4"/>
      <c r="K215" s="366"/>
      <c r="L215" s="55"/>
      <c r="M215" s="477"/>
      <c r="P215" s="95"/>
    </row>
    <row r="216" spans="1:19" x14ac:dyDescent="0.25">
      <c r="A216" s="7">
        <v>203</v>
      </c>
      <c r="B216" s="17" t="s">
        <v>559</v>
      </c>
      <c r="C216" s="11">
        <v>72.2</v>
      </c>
      <c r="D216" s="16" t="s">
        <v>328</v>
      </c>
      <c r="E216" s="30">
        <v>5.0999999999999996</v>
      </c>
      <c r="F216" s="30">
        <v>5.3</v>
      </c>
      <c r="G216" s="21">
        <f t="shared" si="7"/>
        <v>0.20000000000000018</v>
      </c>
      <c r="H216" s="29">
        <f>G8/C243*C216</f>
        <v>0.25392163861738209</v>
      </c>
      <c r="I216" s="26">
        <f t="shared" si="6"/>
        <v>0.45392163861738227</v>
      </c>
      <c r="J216" s="4"/>
      <c r="K216" s="366"/>
      <c r="L216" s="55"/>
      <c r="M216" s="477"/>
      <c r="P216" s="95"/>
    </row>
    <row r="217" spans="1:19" x14ac:dyDescent="0.25">
      <c r="A217" s="7">
        <v>204</v>
      </c>
      <c r="B217" s="17" t="s">
        <v>560</v>
      </c>
      <c r="C217" s="11">
        <v>45.9</v>
      </c>
      <c r="D217" s="16" t="s">
        <v>328</v>
      </c>
      <c r="E217" s="30">
        <v>1.2</v>
      </c>
      <c r="F217" s="30">
        <v>1.5</v>
      </c>
      <c r="G217" s="21">
        <f t="shared" si="7"/>
        <v>0.30000000000000004</v>
      </c>
      <c r="H217" s="29">
        <f>G8/C243*C217</f>
        <v>0.16142663729276782</v>
      </c>
      <c r="I217" s="26">
        <f t="shared" si="6"/>
        <v>0.46142663729276789</v>
      </c>
      <c r="J217" s="4"/>
      <c r="K217" s="366"/>
      <c r="L217" s="55"/>
      <c r="M217" s="477"/>
      <c r="P217" s="95"/>
    </row>
    <row r="218" spans="1:19" x14ac:dyDescent="0.25">
      <c r="A218" s="7">
        <v>205</v>
      </c>
      <c r="B218" s="17" t="s">
        <v>561</v>
      </c>
      <c r="C218" s="11">
        <v>45.2</v>
      </c>
      <c r="D218" s="16" t="s">
        <v>328</v>
      </c>
      <c r="E218" s="30">
        <v>5.4</v>
      </c>
      <c r="F218" s="30">
        <v>6.4</v>
      </c>
      <c r="G218" s="21">
        <f t="shared" si="7"/>
        <v>1</v>
      </c>
      <c r="H218" s="29">
        <f>G8/C243*C218</f>
        <v>0.15896479315104806</v>
      </c>
      <c r="I218" s="26">
        <f t="shared" si="6"/>
        <v>1.1589647931510481</v>
      </c>
      <c r="J218" s="4"/>
      <c r="K218" s="366"/>
      <c r="L218" s="55"/>
      <c r="M218" s="477"/>
    </row>
    <row r="219" spans="1:19" x14ac:dyDescent="0.25">
      <c r="A219" s="7">
        <v>206</v>
      </c>
      <c r="B219" s="17" t="s">
        <v>562</v>
      </c>
      <c r="C219" s="11">
        <v>72.400000000000006</v>
      </c>
      <c r="D219" s="16" t="s">
        <v>328</v>
      </c>
      <c r="E219" s="30">
        <v>2.2000000000000002</v>
      </c>
      <c r="F219" s="30">
        <v>2.2000000000000002</v>
      </c>
      <c r="G219" s="21">
        <f t="shared" si="7"/>
        <v>0</v>
      </c>
      <c r="H219" s="29">
        <f>G8/C243*C219</f>
        <v>0.25462502265787346</v>
      </c>
      <c r="I219" s="26">
        <f t="shared" si="6"/>
        <v>0.25462502265787346</v>
      </c>
      <c r="J219" s="4"/>
      <c r="K219" s="366"/>
      <c r="L219" s="55"/>
      <c r="M219" s="477"/>
    </row>
    <row r="220" spans="1:19" x14ac:dyDescent="0.25">
      <c r="A220" s="7">
        <v>207</v>
      </c>
      <c r="B220" s="17" t="s">
        <v>563</v>
      </c>
      <c r="C220" s="11">
        <v>72.3</v>
      </c>
      <c r="D220" s="16" t="s">
        <v>328</v>
      </c>
      <c r="E220" s="30">
        <v>8.8000000000000007</v>
      </c>
      <c r="F220" s="30">
        <v>10</v>
      </c>
      <c r="G220" s="21">
        <f t="shared" si="7"/>
        <v>1.1999999999999993</v>
      </c>
      <c r="H220" s="29">
        <f>G8/C243*C220</f>
        <v>0.25427333063762775</v>
      </c>
      <c r="I220" s="26">
        <f t="shared" si="6"/>
        <v>1.454273330637627</v>
      </c>
      <c r="J220" s="4"/>
      <c r="K220" s="366"/>
      <c r="L220" s="55"/>
      <c r="M220" s="477"/>
    </row>
    <row r="221" spans="1:19" x14ac:dyDescent="0.25">
      <c r="A221" s="7">
        <v>208</v>
      </c>
      <c r="B221" s="17" t="s">
        <v>564</v>
      </c>
      <c r="C221" s="11">
        <v>45.5</v>
      </c>
      <c r="D221" s="16" t="s">
        <v>328</v>
      </c>
      <c r="E221" s="30">
        <v>4.5</v>
      </c>
      <c r="F221" s="30">
        <v>5.0999999999999996</v>
      </c>
      <c r="G221" s="21">
        <f t="shared" si="7"/>
        <v>0.59999999999999964</v>
      </c>
      <c r="H221" s="29">
        <f>G8/C243*C221</f>
        <v>0.1600198692117851</v>
      </c>
      <c r="I221" s="26">
        <f t="shared" si="6"/>
        <v>0.76001986921178477</v>
      </c>
      <c r="J221" s="4"/>
      <c r="K221" s="366"/>
      <c r="L221" s="55"/>
      <c r="M221" s="477"/>
    </row>
    <row r="222" spans="1:19" x14ac:dyDescent="0.25">
      <c r="A222" s="7">
        <v>209</v>
      </c>
      <c r="B222" s="17" t="s">
        <v>565</v>
      </c>
      <c r="C222" s="11">
        <v>45.2</v>
      </c>
      <c r="D222" s="16" t="s">
        <v>328</v>
      </c>
      <c r="E222" s="30">
        <v>3.5</v>
      </c>
      <c r="F222" s="30">
        <v>4</v>
      </c>
      <c r="G222" s="21">
        <f t="shared" si="7"/>
        <v>0.5</v>
      </c>
      <c r="H222" s="29">
        <f>G8/C243*C222</f>
        <v>0.15896479315104806</v>
      </c>
      <c r="I222" s="26">
        <f t="shared" si="6"/>
        <v>0.65896479315104806</v>
      </c>
      <c r="J222" s="4"/>
      <c r="K222" s="366"/>
      <c r="L222" s="55"/>
      <c r="M222" s="477"/>
    </row>
    <row r="223" spans="1:19" x14ac:dyDescent="0.25">
      <c r="A223" s="7">
        <v>210</v>
      </c>
      <c r="B223" s="17" t="s">
        <v>566</v>
      </c>
      <c r="C223" s="11">
        <v>72.5</v>
      </c>
      <c r="D223" s="16" t="s">
        <v>328</v>
      </c>
      <c r="E223" s="30">
        <v>5.7</v>
      </c>
      <c r="F223" s="30">
        <v>5.7</v>
      </c>
      <c r="G223" s="21">
        <f t="shared" si="7"/>
        <v>0</v>
      </c>
      <c r="H223" s="29">
        <f>G8/C243*C223</f>
        <v>0.25497671467811911</v>
      </c>
      <c r="I223" s="26">
        <f t="shared" si="6"/>
        <v>0.25497671467811911</v>
      </c>
      <c r="J223" s="388"/>
      <c r="K223" s="366"/>
      <c r="L223" s="55"/>
      <c r="M223" s="477"/>
    </row>
    <row r="224" spans="1:19" x14ac:dyDescent="0.25">
      <c r="A224" s="7">
        <v>211</v>
      </c>
      <c r="B224" s="17" t="s">
        <v>567</v>
      </c>
      <c r="C224" s="11">
        <v>72.2</v>
      </c>
      <c r="D224" s="16" t="s">
        <v>328</v>
      </c>
      <c r="E224" s="30">
        <v>4.5</v>
      </c>
      <c r="F224" s="30">
        <v>4.5</v>
      </c>
      <c r="G224" s="21">
        <f t="shared" si="7"/>
        <v>0</v>
      </c>
      <c r="H224" s="29">
        <f>G8/C243*C224</f>
        <v>0.25392163861738209</v>
      </c>
      <c r="I224" s="26">
        <f t="shared" si="6"/>
        <v>0.25392163861738209</v>
      </c>
      <c r="J224" s="4"/>
      <c r="K224" s="366"/>
      <c r="L224" s="55"/>
      <c r="M224" s="477"/>
    </row>
    <row r="225" spans="1:14" x14ac:dyDescent="0.25">
      <c r="A225" s="7">
        <v>212</v>
      </c>
      <c r="B225" s="17" t="s">
        <v>568</v>
      </c>
      <c r="C225" s="11">
        <v>46</v>
      </c>
      <c r="D225" s="16" t="s">
        <v>328</v>
      </c>
      <c r="E225" s="30">
        <v>2</v>
      </c>
      <c r="F225" s="30">
        <v>2</v>
      </c>
      <c r="G225" s="21">
        <f t="shared" si="7"/>
        <v>0</v>
      </c>
      <c r="H225" s="29">
        <f>G8/C243*C225</f>
        <v>0.1617783293130135</v>
      </c>
      <c r="I225" s="26">
        <f t="shared" si="6"/>
        <v>0.1617783293130135</v>
      </c>
      <c r="J225" s="4"/>
      <c r="K225" s="366"/>
      <c r="L225" s="55"/>
      <c r="M225" s="477"/>
    </row>
    <row r="226" spans="1:14" x14ac:dyDescent="0.25">
      <c r="A226" s="7">
        <v>213</v>
      </c>
      <c r="B226" s="17" t="s">
        <v>569</v>
      </c>
      <c r="C226" s="11">
        <v>44.8</v>
      </c>
      <c r="D226" s="16" t="s">
        <v>328</v>
      </c>
      <c r="E226" s="30">
        <v>2.5</v>
      </c>
      <c r="F226" s="30">
        <v>2.7</v>
      </c>
      <c r="G226" s="21">
        <f t="shared" si="7"/>
        <v>0.20000000000000018</v>
      </c>
      <c r="H226" s="29">
        <f>G8/C243*C226</f>
        <v>0.15755802507006533</v>
      </c>
      <c r="I226" s="26">
        <f t="shared" si="6"/>
        <v>0.35755802507006551</v>
      </c>
      <c r="J226" s="4"/>
      <c r="K226" s="366"/>
      <c r="L226" s="55"/>
      <c r="M226" s="477"/>
    </row>
    <row r="227" spans="1:14" x14ac:dyDescent="0.25">
      <c r="A227" s="7">
        <v>214</v>
      </c>
      <c r="B227" s="17" t="s">
        <v>570</v>
      </c>
      <c r="C227" s="11">
        <v>73.099999999999994</v>
      </c>
      <c r="D227" s="16" t="s">
        <v>328</v>
      </c>
      <c r="E227" s="30">
        <v>7</v>
      </c>
      <c r="F227" s="30">
        <v>8</v>
      </c>
      <c r="G227" s="21">
        <f t="shared" si="7"/>
        <v>1</v>
      </c>
      <c r="H227" s="29">
        <f>G8/C243*C227</f>
        <v>0.25708686679959319</v>
      </c>
      <c r="I227" s="26">
        <f t="shared" si="6"/>
        <v>1.2570868667995931</v>
      </c>
      <c r="J227" s="4"/>
      <c r="K227" s="366"/>
      <c r="L227" s="55"/>
      <c r="M227" s="477"/>
    </row>
    <row r="228" spans="1:14" x14ac:dyDescent="0.25">
      <c r="A228" s="7">
        <v>215</v>
      </c>
      <c r="B228" s="17" t="s">
        <v>571</v>
      </c>
      <c r="C228" s="11">
        <v>72.400000000000006</v>
      </c>
      <c r="D228" s="16" t="s">
        <v>328</v>
      </c>
      <c r="E228" s="30">
        <v>1.7</v>
      </c>
      <c r="F228" s="30">
        <v>1.7</v>
      </c>
      <c r="G228" s="21">
        <f t="shared" si="7"/>
        <v>0</v>
      </c>
      <c r="H228" s="29">
        <f>G8/C243*C228</f>
        <v>0.25462502265787346</v>
      </c>
      <c r="I228" s="26">
        <f t="shared" si="6"/>
        <v>0.25462502265787346</v>
      </c>
      <c r="K228" s="366"/>
      <c r="L228" s="55"/>
      <c r="M228" s="477"/>
    </row>
    <row r="229" spans="1:14" x14ac:dyDescent="0.25">
      <c r="A229" s="7">
        <v>216</v>
      </c>
      <c r="B229" s="17" t="s">
        <v>572</v>
      </c>
      <c r="C229" s="11">
        <v>46</v>
      </c>
      <c r="D229" s="16" t="s">
        <v>328</v>
      </c>
      <c r="E229" s="30">
        <v>2.2000000000000002</v>
      </c>
      <c r="F229" s="30">
        <v>3.3</v>
      </c>
      <c r="G229" s="21">
        <f t="shared" si="7"/>
        <v>1.0999999999999996</v>
      </c>
      <c r="H229" s="29">
        <f>G8/C243*C229</f>
        <v>0.1617783293130135</v>
      </c>
      <c r="I229" s="26">
        <f t="shared" si="6"/>
        <v>1.2617783293130131</v>
      </c>
      <c r="J229" s="4"/>
      <c r="K229" s="366"/>
      <c r="L229" s="55"/>
      <c r="M229" s="477"/>
    </row>
    <row r="230" spans="1:14" x14ac:dyDescent="0.25">
      <c r="A230" s="7">
        <v>217</v>
      </c>
      <c r="B230" s="17" t="s">
        <v>573</v>
      </c>
      <c r="C230" s="11">
        <v>45.4</v>
      </c>
      <c r="D230" s="16" t="s">
        <v>328</v>
      </c>
      <c r="E230" s="30">
        <v>3.6</v>
      </c>
      <c r="F230" s="30">
        <v>4</v>
      </c>
      <c r="G230" s="21">
        <f t="shared" si="7"/>
        <v>0.39999999999999991</v>
      </c>
      <c r="H230" s="29">
        <f>G8/C243*C230</f>
        <v>0.15966817719153942</v>
      </c>
      <c r="I230" s="26">
        <f t="shared" si="6"/>
        <v>0.55966817719153927</v>
      </c>
      <c r="J230" s="4"/>
      <c r="K230" s="366"/>
      <c r="L230" s="55"/>
      <c r="M230" s="477"/>
    </row>
    <row r="231" spans="1:14" x14ac:dyDescent="0.25">
      <c r="A231" s="7">
        <v>218</v>
      </c>
      <c r="B231" s="17" t="s">
        <v>574</v>
      </c>
      <c r="C231" s="11">
        <v>73</v>
      </c>
      <c r="D231" s="16" t="s">
        <v>328</v>
      </c>
      <c r="E231" s="30">
        <v>3.7</v>
      </c>
      <c r="F231" s="30">
        <v>3.9</v>
      </c>
      <c r="G231" s="21">
        <f t="shared" si="7"/>
        <v>0.19999999999999973</v>
      </c>
      <c r="H231" s="29">
        <f>G8/C243*C231</f>
        <v>0.25673517477934754</v>
      </c>
      <c r="I231" s="26">
        <f t="shared" si="6"/>
        <v>0.45673517477934727</v>
      </c>
      <c r="J231" s="4"/>
      <c r="K231" s="366"/>
      <c r="L231" s="55"/>
      <c r="M231" s="477"/>
    </row>
    <row r="232" spans="1:14" x14ac:dyDescent="0.25">
      <c r="A232" s="7">
        <v>219</v>
      </c>
      <c r="B232" s="17" t="s">
        <v>575</v>
      </c>
      <c r="C232" s="11">
        <v>72.2</v>
      </c>
      <c r="D232" s="16" t="s">
        <v>328</v>
      </c>
      <c r="E232" s="30">
        <v>6.3</v>
      </c>
      <c r="F232" s="30">
        <v>7.3</v>
      </c>
      <c r="G232" s="21">
        <f t="shared" si="7"/>
        <v>1</v>
      </c>
      <c r="H232" s="29">
        <f>G8/C243*C232</f>
        <v>0.25392163861738209</v>
      </c>
      <c r="I232" s="26">
        <f t="shared" si="6"/>
        <v>1.2539216386173822</v>
      </c>
      <c r="J232" s="4"/>
      <c r="K232" s="366"/>
      <c r="L232" s="55"/>
      <c r="M232" s="477"/>
    </row>
    <row r="233" spans="1:14" x14ac:dyDescent="0.25">
      <c r="A233" s="7">
        <v>220</v>
      </c>
      <c r="B233" s="17" t="s">
        <v>576</v>
      </c>
      <c r="C233" s="11">
        <v>46.2</v>
      </c>
      <c r="D233" s="16" t="s">
        <v>328</v>
      </c>
      <c r="E233" s="30">
        <v>1.9</v>
      </c>
      <c r="F233" s="30">
        <v>1.9</v>
      </c>
      <c r="G233" s="21">
        <f t="shared" si="7"/>
        <v>0</v>
      </c>
      <c r="H233" s="29">
        <f>G8/C243*C233</f>
        <v>0.16248171335350489</v>
      </c>
      <c r="I233" s="26">
        <f t="shared" si="6"/>
        <v>0.16248171335350489</v>
      </c>
      <c r="J233" s="4"/>
      <c r="K233" s="366"/>
      <c r="L233" s="55"/>
      <c r="M233" s="477"/>
    </row>
    <row r="234" spans="1:14" x14ac:dyDescent="0.25">
      <c r="A234" s="7">
        <v>221</v>
      </c>
      <c r="B234" s="17" t="s">
        <v>577</v>
      </c>
      <c r="C234" s="11">
        <v>45.4</v>
      </c>
      <c r="D234" s="16" t="s">
        <v>328</v>
      </c>
      <c r="E234" s="30">
        <v>5.2</v>
      </c>
      <c r="F234" s="30">
        <v>5.9</v>
      </c>
      <c r="G234" s="21">
        <f t="shared" si="7"/>
        <v>0.70000000000000018</v>
      </c>
      <c r="H234" s="29">
        <f>G8/C243*C234</f>
        <v>0.15966817719153942</v>
      </c>
      <c r="I234" s="26">
        <f t="shared" si="6"/>
        <v>0.85966817719153954</v>
      </c>
      <c r="J234" s="4"/>
      <c r="K234" s="366"/>
      <c r="L234" s="55"/>
      <c r="M234" s="477"/>
    </row>
    <row r="235" spans="1:14" x14ac:dyDescent="0.25">
      <c r="A235" s="7">
        <v>222</v>
      </c>
      <c r="B235" s="17" t="s">
        <v>578</v>
      </c>
      <c r="C235" s="11">
        <v>72.900000000000006</v>
      </c>
      <c r="D235" s="16" t="s">
        <v>328</v>
      </c>
      <c r="E235" s="30">
        <v>4.8</v>
      </c>
      <c r="F235" s="30">
        <v>4.8</v>
      </c>
      <c r="G235" s="21">
        <f t="shared" si="7"/>
        <v>0</v>
      </c>
      <c r="H235" s="29">
        <f>G8/C243*C235</f>
        <v>0.25638348275910189</v>
      </c>
      <c r="I235" s="26">
        <f t="shared" si="6"/>
        <v>0.25638348275910189</v>
      </c>
      <c r="J235" s="57"/>
      <c r="K235" s="366"/>
      <c r="L235" s="55"/>
      <c r="M235" s="477"/>
    </row>
    <row r="236" spans="1:14" x14ac:dyDescent="0.25">
      <c r="A236" s="7">
        <v>223</v>
      </c>
      <c r="B236" s="17" t="s">
        <v>579</v>
      </c>
      <c r="C236" s="11">
        <v>72.400000000000006</v>
      </c>
      <c r="D236" s="16" t="s">
        <v>328</v>
      </c>
      <c r="E236" s="30">
        <v>8.8000000000000007</v>
      </c>
      <c r="F236" s="30">
        <v>10.3</v>
      </c>
      <c r="G236" s="21">
        <f t="shared" si="7"/>
        <v>1.5</v>
      </c>
      <c r="H236" s="29">
        <f>G8/C243*C236</f>
        <v>0.25462502265787346</v>
      </c>
      <c r="I236" s="26">
        <f t="shared" si="6"/>
        <v>1.7546250226578735</v>
      </c>
      <c r="J236" s="57"/>
      <c r="K236" s="58"/>
      <c r="L236" s="55"/>
      <c r="M236" s="477"/>
    </row>
    <row r="237" spans="1:14" x14ac:dyDescent="0.25">
      <c r="A237" s="7">
        <v>224</v>
      </c>
      <c r="B237" s="17" t="s">
        <v>580</v>
      </c>
      <c r="C237" s="11">
        <v>46.1</v>
      </c>
      <c r="D237" s="16" t="s">
        <v>328</v>
      </c>
      <c r="E237" s="30">
        <v>4.3</v>
      </c>
      <c r="F237" s="30">
        <v>4.3</v>
      </c>
      <c r="G237" s="21">
        <f t="shared" si="7"/>
        <v>0</v>
      </c>
      <c r="H237" s="29">
        <f>G8/C243*C237</f>
        <v>0.16213002133325918</v>
      </c>
      <c r="I237" s="26">
        <f t="shared" si="6"/>
        <v>0.16213002133325918</v>
      </c>
      <c r="J237" s="57"/>
      <c r="K237" s="58"/>
      <c r="L237" s="55"/>
      <c r="M237" s="57"/>
      <c r="N237" s="6"/>
    </row>
    <row r="238" spans="1:14" x14ac:dyDescent="0.25">
      <c r="A238" s="7">
        <v>225</v>
      </c>
      <c r="B238" s="17" t="s">
        <v>581</v>
      </c>
      <c r="C238" s="11">
        <v>45.6</v>
      </c>
      <c r="D238" s="16" t="s">
        <v>328</v>
      </c>
      <c r="E238" s="30">
        <v>5.4</v>
      </c>
      <c r="F238" s="30">
        <v>6.1</v>
      </c>
      <c r="G238" s="21">
        <f t="shared" si="7"/>
        <v>0.69999999999999929</v>
      </c>
      <c r="H238" s="29">
        <f>G8/C243*C238</f>
        <v>0.16037156123203078</v>
      </c>
      <c r="I238" s="26">
        <f t="shared" si="6"/>
        <v>0.86037156123203007</v>
      </c>
      <c r="J238" s="57"/>
      <c r="K238" s="58"/>
      <c r="L238" s="55"/>
      <c r="M238" s="477"/>
    </row>
    <row r="239" spans="1:14" x14ac:dyDescent="0.25">
      <c r="A239" s="7">
        <v>226</v>
      </c>
      <c r="B239" s="17" t="s">
        <v>582</v>
      </c>
      <c r="C239" s="11">
        <v>73.2</v>
      </c>
      <c r="D239" s="16" t="s">
        <v>328</v>
      </c>
      <c r="E239" s="30">
        <v>11</v>
      </c>
      <c r="F239" s="30">
        <v>12.3</v>
      </c>
      <c r="G239" s="21">
        <f t="shared" si="7"/>
        <v>1.3000000000000007</v>
      </c>
      <c r="H239" s="29">
        <f>G8/C243*C239</f>
        <v>0.2574385588198389</v>
      </c>
      <c r="I239" s="26">
        <f t="shared" si="6"/>
        <v>1.5574385588198396</v>
      </c>
      <c r="J239" s="57"/>
      <c r="K239" s="366"/>
      <c r="L239" s="55"/>
      <c r="M239" s="477"/>
    </row>
    <row r="240" spans="1:14" x14ac:dyDescent="0.25">
      <c r="A240" s="7">
        <v>227</v>
      </c>
      <c r="B240" s="17" t="s">
        <v>583</v>
      </c>
      <c r="C240" s="11">
        <v>72.400000000000006</v>
      </c>
      <c r="D240" s="16" t="s">
        <v>328</v>
      </c>
      <c r="E240" s="30">
        <v>6</v>
      </c>
      <c r="F240" s="30">
        <v>6.1</v>
      </c>
      <c r="G240" s="21">
        <f t="shared" si="7"/>
        <v>9.9999999999999645E-2</v>
      </c>
      <c r="H240" s="29">
        <f>G8/C243*C240</f>
        <v>0.25462502265787346</v>
      </c>
      <c r="I240" s="26">
        <f t="shared" si="6"/>
        <v>0.3546250226578731</v>
      </c>
      <c r="J240" s="57"/>
      <c r="K240" s="366"/>
      <c r="L240" s="55"/>
      <c r="M240" s="477"/>
    </row>
    <row r="241" spans="1:16" x14ac:dyDescent="0.25">
      <c r="A241" s="7">
        <v>228</v>
      </c>
      <c r="B241" s="17" t="s">
        <v>584</v>
      </c>
      <c r="C241" s="11">
        <v>46.4</v>
      </c>
      <c r="D241" s="16" t="s">
        <v>328</v>
      </c>
      <c r="E241" s="30">
        <v>2.6</v>
      </c>
      <c r="F241" s="30">
        <v>2.9</v>
      </c>
      <c r="G241" s="21">
        <f t="shared" si="7"/>
        <v>0.29999999999999982</v>
      </c>
      <c r="H241" s="29">
        <f>G8/C243*C241</f>
        <v>0.16318509739399623</v>
      </c>
      <c r="I241" s="26">
        <f t="shared" si="6"/>
        <v>0.46318509739399605</v>
      </c>
      <c r="J241" s="57"/>
      <c r="K241" s="366"/>
      <c r="L241" s="55"/>
      <c r="M241" s="477"/>
    </row>
    <row r="242" spans="1:16" x14ac:dyDescent="0.25">
      <c r="A242" s="7">
        <v>229</v>
      </c>
      <c r="B242" s="17" t="s">
        <v>585</v>
      </c>
      <c r="C242" s="11">
        <v>45.5</v>
      </c>
      <c r="D242" s="16" t="s">
        <v>328</v>
      </c>
      <c r="E242" s="30">
        <v>6.1</v>
      </c>
      <c r="F242" s="30">
        <v>6.8</v>
      </c>
      <c r="G242" s="21">
        <f t="shared" si="7"/>
        <v>0.70000000000000018</v>
      </c>
      <c r="H242" s="29">
        <f>G8/C243*C242</f>
        <v>0.1600198692117851</v>
      </c>
      <c r="I242" s="26">
        <f t="shared" si="6"/>
        <v>0.8600198692117853</v>
      </c>
      <c r="J242" s="57"/>
      <c r="K242" s="366"/>
      <c r="L242" s="55"/>
      <c r="M242" s="477"/>
    </row>
    <row r="243" spans="1:16" x14ac:dyDescent="0.25">
      <c r="A243" s="732" t="s">
        <v>3</v>
      </c>
      <c r="B243" s="733"/>
      <c r="C243" s="498">
        <f>SUM(C14:C242)</f>
        <v>14343.799999999996</v>
      </c>
      <c r="D243" s="499"/>
      <c r="E243" s="500"/>
      <c r="F243" s="500"/>
      <c r="G243" s="500">
        <f>SUM(G14:G242)</f>
        <v>138.69999999999996</v>
      </c>
      <c r="H243" s="500">
        <f>SUM(H14:H242)</f>
        <v>50.446000000000012</v>
      </c>
      <c r="I243" s="500">
        <f>SUM(I14:I242)</f>
        <v>189.14600000000004</v>
      </c>
      <c r="J243" s="4"/>
      <c r="K243" s="366"/>
      <c r="M243" s="6"/>
    </row>
    <row r="244" spans="1:16" x14ac:dyDescent="0.25">
      <c r="A244" s="115"/>
      <c r="B244" s="115"/>
      <c r="C244" s="115"/>
      <c r="D244" s="115"/>
      <c r="E244" s="116"/>
      <c r="F244" s="116"/>
      <c r="G244" s="117"/>
      <c r="H244" s="118"/>
      <c r="I244" s="118"/>
      <c r="J244" s="113"/>
      <c r="K244" s="369"/>
      <c r="M244" s="6"/>
      <c r="P244" s="106"/>
    </row>
  </sheetData>
  <mergeCells count="24">
    <mergeCell ref="A7:D8"/>
    <mergeCell ref="E7:F7"/>
    <mergeCell ref="E8:F8"/>
    <mergeCell ref="E9:F9"/>
    <mergeCell ref="A10:D10"/>
    <mergeCell ref="E10:F10"/>
    <mergeCell ref="A1:J1"/>
    <mergeCell ref="A2:J2"/>
    <mergeCell ref="A3:G3"/>
    <mergeCell ref="I3:J6"/>
    <mergeCell ref="A4:D4"/>
    <mergeCell ref="E4:F4"/>
    <mergeCell ref="A5:D5"/>
    <mergeCell ref="E5:F5"/>
    <mergeCell ref="A6:D6"/>
    <mergeCell ref="E6:F6"/>
    <mergeCell ref="L193:O193"/>
    <mergeCell ref="A243:B243"/>
    <mergeCell ref="A11:D11"/>
    <mergeCell ref="E11:F11"/>
    <mergeCell ref="O14:P14"/>
    <mergeCell ref="O18:P18"/>
    <mergeCell ref="M58:U58"/>
    <mergeCell ref="M189:P189"/>
  </mergeCells>
  <pageMargins left="0.23622047244094491" right="0.23622047244094491" top="0" bottom="0" header="0.31496062992125984" footer="0.31496062992125984"/>
  <pageSetup paperSize="9" scale="42" fitToHeight="0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43"/>
  <sheetViews>
    <sheetView workbookViewId="0">
      <selection activeCell="G243" sqref="G243"/>
    </sheetView>
  </sheetViews>
  <sheetFormatPr defaultRowHeight="15" x14ac:dyDescent="0.25"/>
  <cols>
    <col min="1" max="1" width="7.5703125" customWidth="1"/>
    <col min="2" max="2" width="12" customWidth="1"/>
    <col min="5" max="5" width="10.28515625" customWidth="1"/>
    <col min="6" max="6" width="11" customWidth="1"/>
    <col min="7" max="7" width="9.7109375" customWidth="1"/>
    <col min="8" max="8" width="11.28515625" customWidth="1"/>
    <col min="9" max="9" width="11.85546875" customWidth="1"/>
  </cols>
  <sheetData>
    <row r="1" spans="1:11" ht="20.25" x14ac:dyDescent="0.3">
      <c r="A1" s="684" t="s">
        <v>9</v>
      </c>
      <c r="B1" s="684"/>
      <c r="C1" s="684"/>
      <c r="D1" s="684"/>
      <c r="E1" s="684"/>
      <c r="F1" s="684"/>
      <c r="G1" s="684"/>
      <c r="H1" s="684"/>
      <c r="I1" s="684"/>
      <c r="J1" s="684"/>
      <c r="K1" s="364"/>
    </row>
    <row r="2" spans="1:11" ht="36.75" customHeight="1" x14ac:dyDescent="0.25">
      <c r="A2" s="685" t="s">
        <v>669</v>
      </c>
      <c r="B2" s="685"/>
      <c r="C2" s="685"/>
      <c r="D2" s="685"/>
      <c r="E2" s="685"/>
      <c r="F2" s="685"/>
      <c r="G2" s="685"/>
      <c r="H2" s="685"/>
      <c r="I2" s="685"/>
      <c r="J2" s="685"/>
      <c r="K2" s="67"/>
    </row>
    <row r="3" spans="1:11" ht="18.75" x14ac:dyDescent="0.25">
      <c r="A3" s="686" t="s">
        <v>10</v>
      </c>
      <c r="B3" s="687"/>
      <c r="C3" s="687"/>
      <c r="D3" s="687"/>
      <c r="E3" s="687"/>
      <c r="F3" s="687"/>
      <c r="G3" s="688"/>
      <c r="H3" s="476"/>
      <c r="I3" s="689" t="s">
        <v>12</v>
      </c>
      <c r="J3" s="690"/>
      <c r="K3" s="69"/>
    </row>
    <row r="4" spans="1:11" ht="60" x14ac:dyDescent="0.25">
      <c r="A4" s="695" t="s">
        <v>4</v>
      </c>
      <c r="B4" s="695"/>
      <c r="C4" s="695"/>
      <c r="D4" s="695"/>
      <c r="E4" s="695" t="s">
        <v>5</v>
      </c>
      <c r="F4" s="695"/>
      <c r="G4" s="71" t="s">
        <v>670</v>
      </c>
      <c r="H4" s="72"/>
      <c r="I4" s="691"/>
      <c r="J4" s="692"/>
      <c r="K4" s="69"/>
    </row>
    <row r="5" spans="1:11" ht="18.75" x14ac:dyDescent="0.25">
      <c r="A5" s="696"/>
      <c r="B5" s="696"/>
      <c r="C5" s="696"/>
      <c r="D5" s="696"/>
      <c r="E5" s="695" t="s">
        <v>6</v>
      </c>
      <c r="F5" s="695"/>
      <c r="G5" s="8">
        <f>G6+G9</f>
        <v>180.12700000000001</v>
      </c>
      <c r="H5" s="73"/>
      <c r="I5" s="691"/>
      <c r="J5" s="692"/>
      <c r="K5" s="69"/>
    </row>
    <row r="6" spans="1:11" ht="18.75" x14ac:dyDescent="0.25">
      <c r="A6" s="728" t="s">
        <v>631</v>
      </c>
      <c r="B6" s="729"/>
      <c r="C6" s="729"/>
      <c r="D6" s="730"/>
      <c r="E6" s="700" t="s">
        <v>611</v>
      </c>
      <c r="F6" s="700"/>
      <c r="G6" s="298">
        <f>89.342+90.785</f>
        <v>180.12700000000001</v>
      </c>
      <c r="H6" s="73"/>
      <c r="I6" s="693"/>
      <c r="J6" s="694"/>
      <c r="K6" s="69"/>
    </row>
    <row r="7" spans="1:11" ht="18.75" x14ac:dyDescent="0.25">
      <c r="A7" s="722" t="s">
        <v>632</v>
      </c>
      <c r="B7" s="723"/>
      <c r="C7" s="723"/>
      <c r="D7" s="724"/>
      <c r="E7" s="695" t="s">
        <v>11</v>
      </c>
      <c r="F7" s="695"/>
      <c r="G7" s="27">
        <f>G243</f>
        <v>138.60000000000005</v>
      </c>
      <c r="H7" s="73"/>
      <c r="I7" s="74"/>
      <c r="J7" s="75"/>
      <c r="K7" s="69"/>
    </row>
    <row r="8" spans="1:11" ht="18.75" x14ac:dyDescent="0.25">
      <c r="A8" s="725"/>
      <c r="B8" s="726"/>
      <c r="C8" s="726"/>
      <c r="D8" s="727"/>
      <c r="E8" s="686" t="s">
        <v>612</v>
      </c>
      <c r="F8" s="688"/>
      <c r="G8" s="77">
        <f>G6-G7</f>
        <v>41.526999999999958</v>
      </c>
      <c r="H8" s="73"/>
      <c r="I8" s="76" t="s">
        <v>599</v>
      </c>
      <c r="J8" s="75"/>
      <c r="K8" s="69"/>
    </row>
    <row r="9" spans="1:11" ht="18.75" x14ac:dyDescent="0.25">
      <c r="A9" s="482"/>
      <c r="B9" s="483"/>
      <c r="C9" s="483"/>
      <c r="D9" s="484"/>
      <c r="E9" s="718" t="s">
        <v>614</v>
      </c>
      <c r="F9" s="719"/>
      <c r="G9" s="299"/>
      <c r="H9" s="73"/>
      <c r="I9" s="76"/>
      <c r="J9" s="75"/>
      <c r="K9" s="69"/>
    </row>
    <row r="10" spans="1:11" ht="18.75" x14ac:dyDescent="0.25">
      <c r="A10" s="696" t="s">
        <v>633</v>
      </c>
      <c r="B10" s="696"/>
      <c r="C10" s="696"/>
      <c r="D10" s="696"/>
      <c r="E10" s="686" t="s">
        <v>601</v>
      </c>
      <c r="F10" s="688"/>
      <c r="G10" s="27">
        <f>G267</f>
        <v>0</v>
      </c>
      <c r="H10" s="73"/>
      <c r="I10" s="76" t="s">
        <v>600</v>
      </c>
      <c r="J10" s="75"/>
      <c r="K10" s="69"/>
    </row>
    <row r="11" spans="1:11" x14ac:dyDescent="0.25">
      <c r="A11" s="715"/>
      <c r="B11" s="715"/>
      <c r="C11" s="715"/>
      <c r="D11" s="715"/>
      <c r="E11" s="716" t="s">
        <v>613</v>
      </c>
      <c r="F11" s="717"/>
      <c r="G11" s="297">
        <f>G9-G10</f>
        <v>0</v>
      </c>
      <c r="H11" s="73"/>
      <c r="I11" s="76" t="s">
        <v>653</v>
      </c>
      <c r="J11" s="76"/>
      <c r="K11" s="365"/>
    </row>
    <row r="12" spans="1:11" x14ac:dyDescent="0.25">
      <c r="A12" s="79"/>
      <c r="B12" s="10"/>
      <c r="C12" s="10"/>
      <c r="D12" s="10"/>
      <c r="E12" s="10"/>
      <c r="F12" s="4"/>
      <c r="G12" s="80"/>
      <c r="H12" s="4"/>
      <c r="I12" s="4"/>
      <c r="J12" s="6"/>
      <c r="K12" s="4"/>
    </row>
    <row r="13" spans="1:11" ht="42" x14ac:dyDescent="0.25">
      <c r="A13" s="1" t="s">
        <v>0</v>
      </c>
      <c r="B13" s="83" t="s">
        <v>1</v>
      </c>
      <c r="C13" s="1" t="s">
        <v>2</v>
      </c>
      <c r="D13" s="1" t="s">
        <v>308</v>
      </c>
      <c r="E13" s="3" t="s">
        <v>668</v>
      </c>
      <c r="F13" s="3" t="s">
        <v>671</v>
      </c>
      <c r="G13" s="20" t="s">
        <v>16</v>
      </c>
      <c r="H13" s="84" t="s">
        <v>8</v>
      </c>
      <c r="I13" s="85" t="s">
        <v>17</v>
      </c>
      <c r="J13" s="4"/>
      <c r="K13" s="366"/>
    </row>
    <row r="14" spans="1:11" x14ac:dyDescent="0.25">
      <c r="A14" s="7">
        <v>1</v>
      </c>
      <c r="B14" s="17" t="s">
        <v>332</v>
      </c>
      <c r="C14" s="11">
        <v>94</v>
      </c>
      <c r="D14" s="16" t="s">
        <v>328</v>
      </c>
      <c r="E14" s="30">
        <v>13.3</v>
      </c>
      <c r="F14" s="30">
        <v>15</v>
      </c>
      <c r="G14" s="21">
        <f>F14-E14</f>
        <v>1.6999999999999993</v>
      </c>
      <c r="H14" s="29">
        <f>G8/C243*C14</f>
        <v>0.27214113414855179</v>
      </c>
      <c r="I14" s="26">
        <f>G14+H14</f>
        <v>1.9721411341485511</v>
      </c>
      <c r="J14" s="4"/>
      <c r="K14" s="366"/>
    </row>
    <row r="15" spans="1:11" x14ac:dyDescent="0.25">
      <c r="A15" s="7">
        <v>2</v>
      </c>
      <c r="B15" s="17" t="s">
        <v>333</v>
      </c>
      <c r="C15" s="13">
        <v>52.6</v>
      </c>
      <c r="D15" s="16" t="s">
        <v>328</v>
      </c>
      <c r="E15" s="30">
        <v>5.5</v>
      </c>
      <c r="F15" s="30">
        <v>6</v>
      </c>
      <c r="G15" s="21">
        <f>F15-E15</f>
        <v>0.5</v>
      </c>
      <c r="H15" s="29">
        <f>G8/C243*C15</f>
        <v>0.15228323038525346</v>
      </c>
      <c r="I15" s="26">
        <f>G15+H15</f>
        <v>0.65228323038525349</v>
      </c>
      <c r="J15" s="4"/>
      <c r="K15" s="366"/>
    </row>
    <row r="16" spans="1:11" x14ac:dyDescent="0.25">
      <c r="A16" s="7">
        <v>3</v>
      </c>
      <c r="B16" s="17" t="s">
        <v>334</v>
      </c>
      <c r="C16" s="13">
        <v>64.8</v>
      </c>
      <c r="D16" s="16" t="s">
        <v>328</v>
      </c>
      <c r="E16" s="30">
        <v>11.1</v>
      </c>
      <c r="F16" s="30">
        <v>12.1</v>
      </c>
      <c r="G16" s="21">
        <f t="shared" ref="G16:G79" si="0">F16-E16</f>
        <v>1</v>
      </c>
      <c r="H16" s="29">
        <f>G8/C243*C16</f>
        <v>0.18760367545559742</v>
      </c>
      <c r="I16" s="26">
        <f t="shared" ref="I16:I79" si="1">G16+H16</f>
        <v>1.1876036754555974</v>
      </c>
      <c r="J16" s="4"/>
      <c r="K16" s="366"/>
    </row>
    <row r="17" spans="1:11" x14ac:dyDescent="0.25">
      <c r="A17" s="7">
        <v>4</v>
      </c>
      <c r="B17" s="17" t="s">
        <v>335</v>
      </c>
      <c r="C17" s="13">
        <v>94.3</v>
      </c>
      <c r="D17" s="16" t="s">
        <v>328</v>
      </c>
      <c r="E17" s="30">
        <v>9.4</v>
      </c>
      <c r="F17" s="30">
        <v>10.9</v>
      </c>
      <c r="G17" s="21">
        <f t="shared" si="0"/>
        <v>1.5</v>
      </c>
      <c r="H17" s="29">
        <f>G8/C243*C17</f>
        <v>0.27300966968306845</v>
      </c>
      <c r="I17" s="26">
        <f t="shared" si="1"/>
        <v>1.7730096696830684</v>
      </c>
      <c r="J17" s="4"/>
      <c r="K17" s="366"/>
    </row>
    <row r="18" spans="1:11" x14ac:dyDescent="0.25">
      <c r="A18" s="7">
        <v>5</v>
      </c>
      <c r="B18" s="17" t="s">
        <v>336</v>
      </c>
      <c r="C18" s="11">
        <v>52.8</v>
      </c>
      <c r="D18" s="16" t="s">
        <v>328</v>
      </c>
      <c r="E18" s="30">
        <v>0</v>
      </c>
      <c r="F18" s="30">
        <v>0</v>
      </c>
      <c r="G18" s="21">
        <f t="shared" si="0"/>
        <v>0</v>
      </c>
      <c r="H18" s="29">
        <f>G8/C243*C18</f>
        <v>0.15286225407493123</v>
      </c>
      <c r="I18" s="26">
        <f t="shared" si="1"/>
        <v>0.15286225407493123</v>
      </c>
      <c r="J18" s="4"/>
      <c r="K18" s="366"/>
    </row>
    <row r="19" spans="1:11" x14ac:dyDescent="0.25">
      <c r="A19" s="7">
        <v>6</v>
      </c>
      <c r="B19" s="17" t="s">
        <v>337</v>
      </c>
      <c r="C19" s="11">
        <v>64.8</v>
      </c>
      <c r="D19" s="16" t="s">
        <v>328</v>
      </c>
      <c r="E19" s="30">
        <v>6.1</v>
      </c>
      <c r="F19" s="30">
        <v>6.8</v>
      </c>
      <c r="G19" s="21">
        <f t="shared" si="0"/>
        <v>0.70000000000000018</v>
      </c>
      <c r="H19" s="29">
        <f>G8/C243*C19</f>
        <v>0.18760367545559742</v>
      </c>
      <c r="I19" s="26">
        <f t="shared" si="1"/>
        <v>0.8876036754555976</v>
      </c>
      <c r="J19" s="4"/>
      <c r="K19" s="366"/>
    </row>
    <row r="20" spans="1:11" x14ac:dyDescent="0.25">
      <c r="A20" s="7">
        <v>7</v>
      </c>
      <c r="B20" s="17" t="s">
        <v>338</v>
      </c>
      <c r="C20" s="11">
        <v>94.1</v>
      </c>
      <c r="D20" s="16" t="s">
        <v>328</v>
      </c>
      <c r="E20" s="30">
        <v>10</v>
      </c>
      <c r="F20" s="30">
        <v>10.9</v>
      </c>
      <c r="G20" s="21">
        <f t="shared" si="0"/>
        <v>0.90000000000000036</v>
      </c>
      <c r="H20" s="29">
        <f>G8/C243*C20</f>
        <v>0.27243064599339067</v>
      </c>
      <c r="I20" s="26">
        <f t="shared" si="1"/>
        <v>1.1724306459933911</v>
      </c>
      <c r="J20" s="4"/>
      <c r="K20" s="366"/>
    </row>
    <row r="21" spans="1:11" x14ac:dyDescent="0.25">
      <c r="A21" s="7">
        <v>8</v>
      </c>
      <c r="B21" s="17" t="s">
        <v>339</v>
      </c>
      <c r="C21" s="11">
        <v>52.9</v>
      </c>
      <c r="D21" s="16" t="s">
        <v>328</v>
      </c>
      <c r="E21" s="30">
        <v>7.9</v>
      </c>
      <c r="F21" s="30">
        <v>8.4</v>
      </c>
      <c r="G21" s="21">
        <f t="shared" si="0"/>
        <v>0.5</v>
      </c>
      <c r="H21" s="29">
        <f>G8/C243*C21</f>
        <v>0.15315176591977012</v>
      </c>
      <c r="I21" s="26">
        <f t="shared" si="1"/>
        <v>0.65315176591977009</v>
      </c>
      <c r="J21" s="4"/>
      <c r="K21" s="366"/>
    </row>
    <row r="22" spans="1:11" x14ac:dyDescent="0.25">
      <c r="A22" s="7">
        <v>9</v>
      </c>
      <c r="B22" s="17" t="s">
        <v>340</v>
      </c>
      <c r="C22" s="11">
        <v>65.2</v>
      </c>
      <c r="D22" s="16" t="s">
        <v>328</v>
      </c>
      <c r="E22" s="30">
        <v>8.6</v>
      </c>
      <c r="F22" s="30">
        <v>9.3000000000000007</v>
      </c>
      <c r="G22" s="21">
        <f t="shared" si="0"/>
        <v>0.70000000000000107</v>
      </c>
      <c r="H22" s="29">
        <f>G8/C243*C22</f>
        <v>0.18876172283495296</v>
      </c>
      <c r="I22" s="26">
        <f t="shared" si="1"/>
        <v>0.88876172283495403</v>
      </c>
      <c r="J22" s="4"/>
      <c r="K22" s="366"/>
    </row>
    <row r="23" spans="1:11" x14ac:dyDescent="0.25">
      <c r="A23" s="7">
        <v>10</v>
      </c>
      <c r="B23" s="17" t="s">
        <v>341</v>
      </c>
      <c r="C23" s="11">
        <v>94</v>
      </c>
      <c r="D23" s="16" t="s">
        <v>328</v>
      </c>
      <c r="E23" s="30">
        <v>11.3</v>
      </c>
      <c r="F23" s="30">
        <v>12.2</v>
      </c>
      <c r="G23" s="21">
        <f t="shared" si="0"/>
        <v>0.89999999999999858</v>
      </c>
      <c r="H23" s="29">
        <f>G8/C243*C23</f>
        <v>0.27214113414855179</v>
      </c>
      <c r="I23" s="26">
        <f t="shared" si="1"/>
        <v>1.1721411341485504</v>
      </c>
      <c r="J23" s="4"/>
      <c r="K23" s="366"/>
    </row>
    <row r="24" spans="1:11" x14ac:dyDescent="0.25">
      <c r="A24" s="7">
        <v>11</v>
      </c>
      <c r="B24" s="17" t="s">
        <v>342</v>
      </c>
      <c r="C24" s="11">
        <v>52.8</v>
      </c>
      <c r="D24" s="16" t="s">
        <v>328</v>
      </c>
      <c r="E24" s="30">
        <v>2</v>
      </c>
      <c r="F24" s="30">
        <v>2</v>
      </c>
      <c r="G24" s="21">
        <f t="shared" si="0"/>
        <v>0</v>
      </c>
      <c r="H24" s="29">
        <f>G8/C243*C24</f>
        <v>0.15286225407493123</v>
      </c>
      <c r="I24" s="26">
        <f t="shared" si="1"/>
        <v>0.15286225407493123</v>
      </c>
      <c r="J24" s="4"/>
      <c r="K24" s="366"/>
    </row>
    <row r="25" spans="1:11" x14ac:dyDescent="0.25">
      <c r="A25" s="7">
        <v>12</v>
      </c>
      <c r="B25" s="17" t="s">
        <v>343</v>
      </c>
      <c r="C25" s="11">
        <v>65.3</v>
      </c>
      <c r="D25" s="16" t="s">
        <v>328</v>
      </c>
      <c r="E25" s="30">
        <v>4.7</v>
      </c>
      <c r="F25" s="30">
        <v>5.9</v>
      </c>
      <c r="G25" s="21">
        <f t="shared" si="0"/>
        <v>1.2000000000000002</v>
      </c>
      <c r="H25" s="29">
        <f>G8/C243*C25</f>
        <v>0.18905123467979182</v>
      </c>
      <c r="I25" s="26">
        <f t="shared" si="1"/>
        <v>1.3890512346797921</v>
      </c>
      <c r="J25" s="4"/>
      <c r="K25" s="366"/>
    </row>
    <row r="26" spans="1:11" x14ac:dyDescent="0.25">
      <c r="A26" s="7">
        <v>13</v>
      </c>
      <c r="B26" s="17" t="s">
        <v>344</v>
      </c>
      <c r="C26" s="11">
        <v>94.2</v>
      </c>
      <c r="D26" s="16" t="s">
        <v>328</v>
      </c>
      <c r="E26" s="30">
        <v>13.7</v>
      </c>
      <c r="F26" s="30">
        <v>15</v>
      </c>
      <c r="G26" s="21">
        <f t="shared" si="0"/>
        <v>1.3000000000000007</v>
      </c>
      <c r="H26" s="29">
        <f>G8/C243*C26</f>
        <v>0.27272015783822956</v>
      </c>
      <c r="I26" s="26">
        <f t="shared" si="1"/>
        <v>1.5727201578382304</v>
      </c>
      <c r="J26" s="4"/>
      <c r="K26" s="366"/>
    </row>
    <row r="27" spans="1:11" x14ac:dyDescent="0.25">
      <c r="A27" s="7">
        <v>14</v>
      </c>
      <c r="B27" s="17" t="s">
        <v>345</v>
      </c>
      <c r="C27" s="11">
        <v>52.9</v>
      </c>
      <c r="D27" s="16" t="s">
        <v>328</v>
      </c>
      <c r="E27" s="30">
        <v>4.2</v>
      </c>
      <c r="F27" s="30">
        <v>4.2</v>
      </c>
      <c r="G27" s="21">
        <f t="shared" si="0"/>
        <v>0</v>
      </c>
      <c r="H27" s="29">
        <f>G8/C243*C27</f>
        <v>0.15315176591977012</v>
      </c>
      <c r="I27" s="26">
        <f t="shared" si="1"/>
        <v>0.15315176591977012</v>
      </c>
      <c r="J27" s="4"/>
      <c r="K27" s="366"/>
    </row>
    <row r="28" spans="1:11" x14ac:dyDescent="0.25">
      <c r="A28" s="7">
        <v>15</v>
      </c>
      <c r="B28" s="17" t="s">
        <v>346</v>
      </c>
      <c r="C28" s="11">
        <v>64.900000000000006</v>
      </c>
      <c r="D28" s="16" t="s">
        <v>328</v>
      </c>
      <c r="E28" s="30">
        <v>11.1</v>
      </c>
      <c r="F28" s="30">
        <v>12</v>
      </c>
      <c r="G28" s="21">
        <f t="shared" si="0"/>
        <v>0.90000000000000036</v>
      </c>
      <c r="H28" s="29">
        <f>G8/C243*C28</f>
        <v>0.1878931873004363</v>
      </c>
      <c r="I28" s="26">
        <f t="shared" si="1"/>
        <v>1.0878931873004367</v>
      </c>
      <c r="J28" s="4"/>
      <c r="K28" s="366"/>
    </row>
    <row r="29" spans="1:11" x14ac:dyDescent="0.25">
      <c r="A29" s="7">
        <v>16</v>
      </c>
      <c r="B29" s="17" t="s">
        <v>347</v>
      </c>
      <c r="C29" s="11">
        <v>93.9</v>
      </c>
      <c r="D29" s="16" t="s">
        <v>328</v>
      </c>
      <c r="E29" s="30">
        <v>6.4</v>
      </c>
      <c r="F29" s="30">
        <v>7.1</v>
      </c>
      <c r="G29" s="21">
        <f t="shared" si="0"/>
        <v>0.69999999999999929</v>
      </c>
      <c r="H29" s="29">
        <f>G8/C243*C29</f>
        <v>0.27185162230371296</v>
      </c>
      <c r="I29" s="26">
        <f t="shared" si="1"/>
        <v>0.97185162230371225</v>
      </c>
      <c r="J29" s="4"/>
      <c r="K29" s="366"/>
    </row>
    <row r="30" spans="1:11" x14ac:dyDescent="0.25">
      <c r="A30" s="7">
        <v>17</v>
      </c>
      <c r="B30" s="17" t="s">
        <v>348</v>
      </c>
      <c r="C30" s="11">
        <v>53</v>
      </c>
      <c r="D30" s="16" t="s">
        <v>328</v>
      </c>
      <c r="E30" s="30">
        <v>4.7</v>
      </c>
      <c r="F30" s="30">
        <v>5.3</v>
      </c>
      <c r="G30" s="21">
        <f t="shared" si="0"/>
        <v>0.59999999999999964</v>
      </c>
      <c r="H30" s="29">
        <f>G8/C243*C30</f>
        <v>0.153441277764609</v>
      </c>
      <c r="I30" s="26">
        <f t="shared" si="1"/>
        <v>0.75344127776460867</v>
      </c>
      <c r="J30" s="4"/>
      <c r="K30" s="366"/>
    </row>
    <row r="31" spans="1:11" x14ac:dyDescent="0.25">
      <c r="A31" s="7">
        <v>18</v>
      </c>
      <c r="B31" s="17" t="s">
        <v>595</v>
      </c>
      <c r="C31" s="11">
        <v>64.8</v>
      </c>
      <c r="D31" s="16" t="s">
        <v>328</v>
      </c>
      <c r="E31" s="30">
        <v>8.8000000000000007</v>
      </c>
      <c r="F31" s="30">
        <v>9.8000000000000007</v>
      </c>
      <c r="G31" s="21">
        <f t="shared" si="0"/>
        <v>1</v>
      </c>
      <c r="H31" s="29">
        <f>G8/C243*C31</f>
        <v>0.18760367545559742</v>
      </c>
      <c r="I31" s="26">
        <f t="shared" si="1"/>
        <v>1.1876036754555974</v>
      </c>
      <c r="J31" s="4"/>
      <c r="K31" s="366"/>
    </row>
    <row r="32" spans="1:11" x14ac:dyDescent="0.25">
      <c r="A32" s="7">
        <v>19</v>
      </c>
      <c r="B32" s="17" t="s">
        <v>349</v>
      </c>
      <c r="C32" s="11">
        <v>93.9</v>
      </c>
      <c r="D32" s="16" t="s">
        <v>328</v>
      </c>
      <c r="E32" s="30">
        <v>7</v>
      </c>
      <c r="F32" s="30">
        <v>8.1999999999999993</v>
      </c>
      <c r="G32" s="21">
        <f t="shared" si="0"/>
        <v>1.1999999999999993</v>
      </c>
      <c r="H32" s="29">
        <f>G8/C243*C32</f>
        <v>0.27185162230371296</v>
      </c>
      <c r="I32" s="26">
        <f t="shared" si="1"/>
        <v>1.4718516223037121</v>
      </c>
      <c r="J32" s="4"/>
      <c r="K32" s="366"/>
    </row>
    <row r="33" spans="1:11" x14ac:dyDescent="0.25">
      <c r="A33" s="7">
        <v>20</v>
      </c>
      <c r="B33" s="17" t="s">
        <v>350</v>
      </c>
      <c r="C33" s="11">
        <v>52.8</v>
      </c>
      <c r="D33" s="16" t="s">
        <v>328</v>
      </c>
      <c r="E33" s="30">
        <v>4.5</v>
      </c>
      <c r="F33" s="30">
        <v>5</v>
      </c>
      <c r="G33" s="21">
        <f t="shared" si="0"/>
        <v>0.5</v>
      </c>
      <c r="H33" s="29">
        <f>G8/C243*C33</f>
        <v>0.15286225407493123</v>
      </c>
      <c r="I33" s="26">
        <f t="shared" si="1"/>
        <v>0.65286225407493126</v>
      </c>
      <c r="J33" s="4"/>
      <c r="K33" s="366"/>
    </row>
    <row r="34" spans="1:11" x14ac:dyDescent="0.25">
      <c r="A34" s="7">
        <v>21</v>
      </c>
      <c r="B34" s="17" t="s">
        <v>351</v>
      </c>
      <c r="C34" s="11">
        <v>65</v>
      </c>
      <c r="D34" s="16" t="s">
        <v>328</v>
      </c>
      <c r="E34" s="30">
        <v>7.8</v>
      </c>
      <c r="F34" s="30">
        <v>7.8</v>
      </c>
      <c r="G34" s="21">
        <f t="shared" si="0"/>
        <v>0</v>
      </c>
      <c r="H34" s="29">
        <f>G8/C243*C34</f>
        <v>0.18818269914527519</v>
      </c>
      <c r="I34" s="26">
        <f t="shared" si="1"/>
        <v>0.18818269914527519</v>
      </c>
      <c r="J34" s="4"/>
      <c r="K34" s="366"/>
    </row>
    <row r="35" spans="1:11" x14ac:dyDescent="0.25">
      <c r="A35" s="7">
        <v>22</v>
      </c>
      <c r="B35" s="17" t="s">
        <v>352</v>
      </c>
      <c r="C35" s="11">
        <v>94.3</v>
      </c>
      <c r="D35" s="16" t="s">
        <v>328</v>
      </c>
      <c r="E35" s="30">
        <v>15.6</v>
      </c>
      <c r="F35" s="30">
        <v>16.899999999999999</v>
      </c>
      <c r="G35" s="21">
        <f t="shared" si="0"/>
        <v>1.2999999999999989</v>
      </c>
      <c r="H35" s="29">
        <f>G8/C243*C35</f>
        <v>0.27300966968306845</v>
      </c>
      <c r="I35" s="26">
        <f t="shared" si="1"/>
        <v>1.5730096696830673</v>
      </c>
      <c r="J35" s="4"/>
      <c r="K35" s="366"/>
    </row>
    <row r="36" spans="1:11" x14ac:dyDescent="0.25">
      <c r="A36" s="7">
        <v>23</v>
      </c>
      <c r="B36" s="17" t="s">
        <v>353</v>
      </c>
      <c r="C36" s="11">
        <v>52.9</v>
      </c>
      <c r="D36" s="16" t="s">
        <v>328</v>
      </c>
      <c r="E36" s="30">
        <v>3.8</v>
      </c>
      <c r="F36" s="30">
        <v>3.8</v>
      </c>
      <c r="G36" s="21">
        <f t="shared" si="0"/>
        <v>0</v>
      </c>
      <c r="H36" s="29">
        <f>G8/C243*C36</f>
        <v>0.15315176591977012</v>
      </c>
      <c r="I36" s="26">
        <f t="shared" si="1"/>
        <v>0.15315176591977012</v>
      </c>
      <c r="J36" s="6"/>
      <c r="K36" s="366"/>
    </row>
    <row r="37" spans="1:11" x14ac:dyDescent="0.25">
      <c r="A37" s="7">
        <v>24</v>
      </c>
      <c r="B37" s="17" t="s">
        <v>354</v>
      </c>
      <c r="C37" s="11">
        <v>65.3</v>
      </c>
      <c r="D37" s="16" t="s">
        <v>328</v>
      </c>
      <c r="E37" s="30">
        <v>3.3</v>
      </c>
      <c r="F37" s="30">
        <v>3.7</v>
      </c>
      <c r="G37" s="21">
        <f t="shared" si="0"/>
        <v>0.40000000000000036</v>
      </c>
      <c r="H37" s="29">
        <f>G8/C243*C37</f>
        <v>0.18905123467979182</v>
      </c>
      <c r="I37" s="26">
        <f t="shared" si="1"/>
        <v>0.58905123467979215</v>
      </c>
      <c r="J37" s="4"/>
      <c r="K37" s="366"/>
    </row>
    <row r="38" spans="1:11" x14ac:dyDescent="0.25">
      <c r="A38" s="7">
        <v>25</v>
      </c>
      <c r="B38" s="17" t="s">
        <v>355</v>
      </c>
      <c r="C38" s="11">
        <v>94.1</v>
      </c>
      <c r="D38" s="16" t="s">
        <v>328</v>
      </c>
      <c r="E38" s="30">
        <v>6.8</v>
      </c>
      <c r="F38" s="30">
        <v>6.8</v>
      </c>
      <c r="G38" s="21">
        <f t="shared" si="0"/>
        <v>0</v>
      </c>
      <c r="H38" s="29">
        <f>G8/C243*C38</f>
        <v>0.27243064599339067</v>
      </c>
      <c r="I38" s="26">
        <f t="shared" si="1"/>
        <v>0.27243064599339067</v>
      </c>
      <c r="J38" s="4"/>
      <c r="K38" s="366"/>
    </row>
    <row r="39" spans="1:11" x14ac:dyDescent="0.25">
      <c r="A39" s="7">
        <v>26</v>
      </c>
      <c r="B39" s="17" t="s">
        <v>356</v>
      </c>
      <c r="C39" s="11">
        <v>53</v>
      </c>
      <c r="D39" s="16" t="s">
        <v>328</v>
      </c>
      <c r="E39" s="30">
        <v>3.2</v>
      </c>
      <c r="F39" s="30">
        <v>4.0999999999999996</v>
      </c>
      <c r="G39" s="21">
        <f t="shared" si="0"/>
        <v>0.89999999999999947</v>
      </c>
      <c r="H39" s="29">
        <f>G8/C243*C39</f>
        <v>0.153441277764609</v>
      </c>
      <c r="I39" s="26">
        <f t="shared" si="1"/>
        <v>1.0534412777646085</v>
      </c>
      <c r="J39" s="4"/>
      <c r="K39" s="366"/>
    </row>
    <row r="40" spans="1:11" x14ac:dyDescent="0.25">
      <c r="A40" s="7">
        <v>27</v>
      </c>
      <c r="B40" s="17" t="s">
        <v>357</v>
      </c>
      <c r="C40" s="11">
        <v>65.3</v>
      </c>
      <c r="D40" s="16" t="s">
        <v>328</v>
      </c>
      <c r="E40" s="30">
        <v>6.2</v>
      </c>
      <c r="F40" s="30">
        <v>6.8</v>
      </c>
      <c r="G40" s="21">
        <f t="shared" si="0"/>
        <v>0.59999999999999964</v>
      </c>
      <c r="H40" s="29">
        <f>G8/C243*C40</f>
        <v>0.18905123467979182</v>
      </c>
      <c r="I40" s="26">
        <f t="shared" si="1"/>
        <v>0.78905123467979144</v>
      </c>
      <c r="J40" s="4"/>
      <c r="K40" s="366"/>
    </row>
    <row r="41" spans="1:11" x14ac:dyDescent="0.25">
      <c r="A41" s="7">
        <v>28</v>
      </c>
      <c r="B41" s="17" t="s">
        <v>358</v>
      </c>
      <c r="C41" s="11">
        <v>93.5</v>
      </c>
      <c r="D41" s="16" t="s">
        <v>328</v>
      </c>
      <c r="E41" s="30">
        <v>8</v>
      </c>
      <c r="F41" s="30">
        <v>9.6999999999999993</v>
      </c>
      <c r="G41" s="21">
        <f t="shared" si="0"/>
        <v>1.6999999999999993</v>
      </c>
      <c r="H41" s="29">
        <f>G8/C243*C41</f>
        <v>0.27069357492435736</v>
      </c>
      <c r="I41" s="26">
        <f t="shared" si="1"/>
        <v>1.9706935749243566</v>
      </c>
      <c r="J41" s="4"/>
      <c r="K41" s="366"/>
    </row>
    <row r="42" spans="1:11" x14ac:dyDescent="0.25">
      <c r="A42" s="7">
        <v>29</v>
      </c>
      <c r="B42" s="17" t="s">
        <v>359</v>
      </c>
      <c r="C42" s="11">
        <v>52.8</v>
      </c>
      <c r="D42" s="16" t="s">
        <v>328</v>
      </c>
      <c r="E42" s="30">
        <v>7.5</v>
      </c>
      <c r="F42" s="30">
        <v>7.6</v>
      </c>
      <c r="G42" s="21">
        <f t="shared" si="0"/>
        <v>9.9999999999999645E-2</v>
      </c>
      <c r="H42" s="29">
        <f>G8/C243*C42</f>
        <v>0.15286225407493123</v>
      </c>
      <c r="I42" s="26">
        <f t="shared" si="1"/>
        <v>0.2528622540749309</v>
      </c>
      <c r="J42" s="4"/>
      <c r="K42" s="366"/>
    </row>
    <row r="43" spans="1:11" x14ac:dyDescent="0.25">
      <c r="A43" s="7">
        <v>30</v>
      </c>
      <c r="B43" s="17" t="s">
        <v>360</v>
      </c>
      <c r="C43" s="11">
        <v>65.400000000000006</v>
      </c>
      <c r="D43" s="16" t="s">
        <v>328</v>
      </c>
      <c r="E43" s="30">
        <v>5.2</v>
      </c>
      <c r="F43" s="30">
        <v>5.2</v>
      </c>
      <c r="G43" s="21">
        <f t="shared" si="0"/>
        <v>0</v>
      </c>
      <c r="H43" s="29">
        <f>G8/C243*C43</f>
        <v>0.18934074652463073</v>
      </c>
      <c r="I43" s="26">
        <f t="shared" si="1"/>
        <v>0.18934074652463073</v>
      </c>
      <c r="J43" s="4"/>
      <c r="K43" s="366"/>
    </row>
    <row r="44" spans="1:11" x14ac:dyDescent="0.25">
      <c r="A44" s="7">
        <v>31</v>
      </c>
      <c r="B44" s="17" t="s">
        <v>361</v>
      </c>
      <c r="C44" s="11">
        <v>93.9</v>
      </c>
      <c r="D44" s="16" t="s">
        <v>328</v>
      </c>
      <c r="E44" s="30">
        <v>7.2</v>
      </c>
      <c r="F44" s="30">
        <v>7.2</v>
      </c>
      <c r="G44" s="21">
        <f t="shared" si="0"/>
        <v>0</v>
      </c>
      <c r="H44" s="29">
        <f>G8/C243*C44</f>
        <v>0.27185162230371296</v>
      </c>
      <c r="I44" s="26">
        <f t="shared" si="1"/>
        <v>0.27185162230371296</v>
      </c>
      <c r="J44" s="4"/>
      <c r="K44" s="366"/>
    </row>
    <row r="45" spans="1:11" x14ac:dyDescent="0.25">
      <c r="A45" s="7">
        <v>32</v>
      </c>
      <c r="B45" s="17" t="s">
        <v>363</v>
      </c>
      <c r="C45" s="11">
        <v>53</v>
      </c>
      <c r="D45" s="16" t="s">
        <v>328</v>
      </c>
      <c r="E45" s="30">
        <v>6.9</v>
      </c>
      <c r="F45" s="30">
        <v>7.6</v>
      </c>
      <c r="G45" s="21">
        <f t="shared" si="0"/>
        <v>0.69999999999999929</v>
      </c>
      <c r="H45" s="29">
        <f>G8/C243*C45</f>
        <v>0.153441277764609</v>
      </c>
      <c r="I45" s="26">
        <f t="shared" si="1"/>
        <v>0.85344127776460832</v>
      </c>
      <c r="J45" s="4"/>
      <c r="K45" s="366"/>
    </row>
    <row r="46" spans="1:11" x14ac:dyDescent="0.25">
      <c r="A46" s="7">
        <v>33</v>
      </c>
      <c r="B46" s="17" t="s">
        <v>364</v>
      </c>
      <c r="C46" s="11">
        <v>65.3</v>
      </c>
      <c r="D46" s="16" t="s">
        <v>328</v>
      </c>
      <c r="E46" s="30">
        <v>5.7</v>
      </c>
      <c r="F46" s="30">
        <v>7</v>
      </c>
      <c r="G46" s="21">
        <f t="shared" si="0"/>
        <v>1.2999999999999998</v>
      </c>
      <c r="H46" s="29">
        <f>G8/C243*C46</f>
        <v>0.18905123467979182</v>
      </c>
      <c r="I46" s="26">
        <f t="shared" si="1"/>
        <v>1.4890512346797917</v>
      </c>
      <c r="J46" s="4"/>
      <c r="K46" s="366"/>
    </row>
    <row r="47" spans="1:11" x14ac:dyDescent="0.25">
      <c r="A47" s="7">
        <v>34</v>
      </c>
      <c r="B47" s="17" t="s">
        <v>362</v>
      </c>
      <c r="C47" s="11">
        <v>94</v>
      </c>
      <c r="D47" s="16" t="s">
        <v>328</v>
      </c>
      <c r="E47" s="30">
        <v>11.7</v>
      </c>
      <c r="F47" s="30">
        <v>13.1</v>
      </c>
      <c r="G47" s="21">
        <f t="shared" si="0"/>
        <v>1.4000000000000004</v>
      </c>
      <c r="H47" s="29">
        <f>G8/C243*C47</f>
        <v>0.27214113414855179</v>
      </c>
      <c r="I47" s="26">
        <f t="shared" si="1"/>
        <v>1.6721411341485521</v>
      </c>
      <c r="J47" s="4"/>
      <c r="K47" s="366"/>
    </row>
    <row r="48" spans="1:11" x14ac:dyDescent="0.25">
      <c r="A48" s="7">
        <v>35</v>
      </c>
      <c r="B48" s="17" t="s">
        <v>365</v>
      </c>
      <c r="C48" s="11">
        <v>52.8</v>
      </c>
      <c r="D48" s="16" t="s">
        <v>328</v>
      </c>
      <c r="E48" s="30">
        <v>6.5</v>
      </c>
      <c r="F48" s="30">
        <v>7.2</v>
      </c>
      <c r="G48" s="21">
        <f t="shared" si="0"/>
        <v>0.70000000000000018</v>
      </c>
      <c r="H48" s="29">
        <f>G8/C243*C48</f>
        <v>0.15286225407493123</v>
      </c>
      <c r="I48" s="26">
        <f t="shared" si="1"/>
        <v>0.85286225407493144</v>
      </c>
      <c r="J48" s="6"/>
      <c r="K48" s="366"/>
    </row>
    <row r="49" spans="1:11" x14ac:dyDescent="0.25">
      <c r="A49" s="7">
        <v>36</v>
      </c>
      <c r="B49" s="17" t="s">
        <v>366</v>
      </c>
      <c r="C49" s="11">
        <v>64.900000000000006</v>
      </c>
      <c r="D49" s="16" t="s">
        <v>328</v>
      </c>
      <c r="E49" s="30">
        <v>3.9</v>
      </c>
      <c r="F49" s="30">
        <v>4.5999999999999996</v>
      </c>
      <c r="G49" s="21">
        <f t="shared" si="0"/>
        <v>0.69999999999999973</v>
      </c>
      <c r="H49" s="29">
        <f>G8/C243*C49</f>
        <v>0.1878931873004363</v>
      </c>
      <c r="I49" s="26">
        <f t="shared" si="1"/>
        <v>0.88789318730043609</v>
      </c>
      <c r="J49" s="4"/>
      <c r="K49" s="366"/>
    </row>
    <row r="50" spans="1:11" x14ac:dyDescent="0.25">
      <c r="A50" s="7">
        <v>37</v>
      </c>
      <c r="B50" s="17" t="s">
        <v>367</v>
      </c>
      <c r="C50" s="11">
        <v>94.1</v>
      </c>
      <c r="D50" s="16" t="s">
        <v>328</v>
      </c>
      <c r="E50" s="30">
        <v>4.0999999999999996</v>
      </c>
      <c r="F50" s="30">
        <v>4.3</v>
      </c>
      <c r="G50" s="21">
        <f t="shared" si="0"/>
        <v>0.20000000000000018</v>
      </c>
      <c r="H50" s="29">
        <f>G8/C243*C50</f>
        <v>0.27243064599339067</v>
      </c>
      <c r="I50" s="26">
        <f t="shared" si="1"/>
        <v>0.47243064599339085</v>
      </c>
      <c r="J50" s="4"/>
      <c r="K50" s="366"/>
    </row>
    <row r="51" spans="1:11" x14ac:dyDescent="0.25">
      <c r="A51" s="7">
        <v>38</v>
      </c>
      <c r="B51" s="17" t="s">
        <v>368</v>
      </c>
      <c r="C51" s="11">
        <v>52.7</v>
      </c>
      <c r="D51" s="16" t="s">
        <v>328</v>
      </c>
      <c r="E51" s="30">
        <v>4.0999999999999996</v>
      </c>
      <c r="F51" s="30">
        <v>4.5</v>
      </c>
      <c r="G51" s="21">
        <f t="shared" si="0"/>
        <v>0.40000000000000036</v>
      </c>
      <c r="H51" s="29">
        <f>G8/C243*C51</f>
        <v>0.15257274223009235</v>
      </c>
      <c r="I51" s="26">
        <f t="shared" si="1"/>
        <v>0.55257274223009267</v>
      </c>
      <c r="J51" s="4"/>
      <c r="K51" s="366"/>
    </row>
    <row r="52" spans="1:11" x14ac:dyDescent="0.25">
      <c r="A52" s="7">
        <v>39</v>
      </c>
      <c r="B52" s="17" t="s">
        <v>369</v>
      </c>
      <c r="C52" s="11">
        <v>65.2</v>
      </c>
      <c r="D52" s="16" t="s">
        <v>328</v>
      </c>
      <c r="E52" s="30">
        <v>5.3</v>
      </c>
      <c r="F52" s="30">
        <v>5.8</v>
      </c>
      <c r="G52" s="21">
        <f t="shared" si="0"/>
        <v>0.5</v>
      </c>
      <c r="H52" s="29">
        <f>G8/C243*C52</f>
        <v>0.18876172283495296</v>
      </c>
      <c r="I52" s="26">
        <f t="shared" si="1"/>
        <v>0.68876172283495296</v>
      </c>
      <c r="J52" s="4"/>
      <c r="K52" s="366"/>
    </row>
    <row r="53" spans="1:11" x14ac:dyDescent="0.25">
      <c r="A53" s="7">
        <v>40</v>
      </c>
      <c r="B53" s="17" t="s">
        <v>370</v>
      </c>
      <c r="C53" s="11">
        <v>94</v>
      </c>
      <c r="D53" s="16" t="s">
        <v>328</v>
      </c>
      <c r="E53" s="30">
        <v>11.7</v>
      </c>
      <c r="F53" s="30">
        <v>12.9</v>
      </c>
      <c r="G53" s="21">
        <f t="shared" si="0"/>
        <v>1.2000000000000011</v>
      </c>
      <c r="H53" s="29">
        <f>G8/C243*C53</f>
        <v>0.27214113414855179</v>
      </c>
      <c r="I53" s="26">
        <f t="shared" si="1"/>
        <v>1.4721411341485529</v>
      </c>
      <c r="J53" s="4"/>
      <c r="K53" s="366"/>
    </row>
    <row r="54" spans="1:11" x14ac:dyDescent="0.25">
      <c r="A54" s="7">
        <v>41</v>
      </c>
      <c r="B54" s="17" t="s">
        <v>371</v>
      </c>
      <c r="C54" s="11">
        <v>52.8</v>
      </c>
      <c r="D54" s="16" t="s">
        <v>328</v>
      </c>
      <c r="E54" s="30">
        <v>1.8</v>
      </c>
      <c r="F54" s="30">
        <v>1.8</v>
      </c>
      <c r="G54" s="21">
        <f t="shared" si="0"/>
        <v>0</v>
      </c>
      <c r="H54" s="29">
        <f>G8/C243*C54</f>
        <v>0.15286225407493123</v>
      </c>
      <c r="I54" s="26">
        <f t="shared" si="1"/>
        <v>0.15286225407493123</v>
      </c>
      <c r="J54" s="4"/>
      <c r="K54" s="366"/>
    </row>
    <row r="55" spans="1:11" x14ac:dyDescent="0.25">
      <c r="A55" s="7">
        <v>42</v>
      </c>
      <c r="B55" s="17" t="s">
        <v>372</v>
      </c>
      <c r="C55" s="11">
        <v>65.3</v>
      </c>
      <c r="D55" s="16" t="s">
        <v>328</v>
      </c>
      <c r="E55" s="30">
        <v>9.4</v>
      </c>
      <c r="F55" s="30">
        <v>10.3</v>
      </c>
      <c r="G55" s="21">
        <f t="shared" si="0"/>
        <v>0.90000000000000036</v>
      </c>
      <c r="H55" s="29">
        <f>G8/C243*C55</f>
        <v>0.18905123467979182</v>
      </c>
      <c r="I55" s="26">
        <f t="shared" si="1"/>
        <v>1.0890512346797923</v>
      </c>
      <c r="J55" s="4"/>
      <c r="K55" s="366"/>
    </row>
    <row r="56" spans="1:11" x14ac:dyDescent="0.25">
      <c r="A56" s="7">
        <v>43</v>
      </c>
      <c r="B56" s="17" t="s">
        <v>455</v>
      </c>
      <c r="C56" s="11">
        <v>69.099999999999994</v>
      </c>
      <c r="D56" s="16" t="s">
        <v>328</v>
      </c>
      <c r="E56" s="30">
        <v>10.3</v>
      </c>
      <c r="F56" s="30">
        <v>11.6</v>
      </c>
      <c r="G56" s="21">
        <f t="shared" si="0"/>
        <v>1.2999999999999989</v>
      </c>
      <c r="H56" s="29">
        <f>G8/C243*C56</f>
        <v>0.20005268478366944</v>
      </c>
      <c r="I56" s="26">
        <f t="shared" si="1"/>
        <v>1.5000526847836684</v>
      </c>
      <c r="J56" s="4"/>
      <c r="K56" s="366"/>
    </row>
    <row r="57" spans="1:11" x14ac:dyDescent="0.25">
      <c r="A57" s="7">
        <v>44</v>
      </c>
      <c r="B57" s="17" t="s">
        <v>456</v>
      </c>
      <c r="C57" s="11">
        <v>42.6</v>
      </c>
      <c r="D57" s="16" t="s">
        <v>328</v>
      </c>
      <c r="E57" s="30">
        <v>7.4</v>
      </c>
      <c r="F57" s="30">
        <v>8.3000000000000007</v>
      </c>
      <c r="G57" s="21">
        <f t="shared" si="0"/>
        <v>0.90000000000000036</v>
      </c>
      <c r="H57" s="29">
        <f>G8/C243*C57</f>
        <v>0.12333204590136497</v>
      </c>
      <c r="I57" s="26">
        <f t="shared" si="1"/>
        <v>1.0233320459013653</v>
      </c>
      <c r="J57" s="4"/>
      <c r="K57" s="366"/>
    </row>
    <row r="58" spans="1:11" x14ac:dyDescent="0.25">
      <c r="A58" s="7">
        <v>45</v>
      </c>
      <c r="B58" s="17" t="s">
        <v>457</v>
      </c>
      <c r="C58" s="11">
        <v>55.5</v>
      </c>
      <c r="D58" s="16" t="s">
        <v>328</v>
      </c>
      <c r="E58" s="30">
        <v>9.4</v>
      </c>
      <c r="F58" s="30">
        <v>10.4</v>
      </c>
      <c r="G58" s="21">
        <f t="shared" si="0"/>
        <v>1</v>
      </c>
      <c r="H58" s="29">
        <f>G8/C243*C58</f>
        <v>0.16067907388558111</v>
      </c>
      <c r="I58" s="26">
        <f t="shared" si="1"/>
        <v>1.1606790738855812</v>
      </c>
      <c r="J58" s="6"/>
      <c r="K58" s="366"/>
    </row>
    <row r="59" spans="1:11" x14ac:dyDescent="0.25">
      <c r="A59" s="7">
        <v>46</v>
      </c>
      <c r="B59" s="17" t="s">
        <v>458</v>
      </c>
      <c r="C59" s="11">
        <v>58.9</v>
      </c>
      <c r="D59" s="16" t="s">
        <v>328</v>
      </c>
      <c r="E59" s="30">
        <v>10.6</v>
      </c>
      <c r="F59" s="30">
        <v>11.9</v>
      </c>
      <c r="G59" s="21">
        <f t="shared" si="0"/>
        <v>1.3000000000000007</v>
      </c>
      <c r="H59" s="29">
        <f>G8/C243*C59</f>
        <v>0.1705224766101032</v>
      </c>
      <c r="I59" s="26">
        <f t="shared" si="1"/>
        <v>1.4705224766101039</v>
      </c>
      <c r="J59" s="6"/>
      <c r="K59" s="366"/>
    </row>
    <row r="60" spans="1:11" x14ac:dyDescent="0.25">
      <c r="A60" s="7">
        <v>47</v>
      </c>
      <c r="B60" s="17" t="s">
        <v>459</v>
      </c>
      <c r="C60" s="11">
        <v>62.3</v>
      </c>
      <c r="D60" s="16" t="s">
        <v>328</v>
      </c>
      <c r="E60" s="30">
        <v>8.5</v>
      </c>
      <c r="F60" s="30">
        <v>9.9</v>
      </c>
      <c r="G60" s="21">
        <f t="shared" si="0"/>
        <v>1.4000000000000004</v>
      </c>
      <c r="H60" s="29">
        <f>G8/C243*C60</f>
        <v>0.18036587933462528</v>
      </c>
      <c r="I60" s="26">
        <f t="shared" si="1"/>
        <v>1.5803658793346256</v>
      </c>
      <c r="J60" s="6"/>
      <c r="K60" s="366"/>
    </row>
    <row r="61" spans="1:11" x14ac:dyDescent="0.25">
      <c r="A61" s="7">
        <v>48</v>
      </c>
      <c r="B61" s="17" t="s">
        <v>460</v>
      </c>
      <c r="C61" s="11">
        <v>68.7</v>
      </c>
      <c r="D61" s="16" t="s">
        <v>328</v>
      </c>
      <c r="E61" s="30">
        <v>7.4</v>
      </c>
      <c r="F61" s="30">
        <v>8.1999999999999993</v>
      </c>
      <c r="G61" s="21">
        <f t="shared" si="0"/>
        <v>0.79999999999999893</v>
      </c>
      <c r="H61" s="29">
        <f>G8/C243*C61</f>
        <v>0.19889463740431393</v>
      </c>
      <c r="I61" s="26">
        <f t="shared" si="1"/>
        <v>0.99889463740431284</v>
      </c>
      <c r="J61" s="6"/>
      <c r="K61" s="366"/>
    </row>
    <row r="62" spans="1:11" x14ac:dyDescent="0.25">
      <c r="A62" s="7">
        <v>49</v>
      </c>
      <c r="B62" s="17" t="s">
        <v>461</v>
      </c>
      <c r="C62" s="11">
        <v>42.7</v>
      </c>
      <c r="D62" s="16" t="s">
        <v>328</v>
      </c>
      <c r="E62" s="30">
        <v>1.7</v>
      </c>
      <c r="F62" s="30">
        <v>2</v>
      </c>
      <c r="G62" s="21">
        <f t="shared" si="0"/>
        <v>0.30000000000000004</v>
      </c>
      <c r="H62" s="29">
        <f>G8/C243*C62</f>
        <v>0.12362155774620386</v>
      </c>
      <c r="I62" s="26">
        <f t="shared" si="1"/>
        <v>0.42362155774620391</v>
      </c>
      <c r="J62" s="4"/>
      <c r="K62" s="366"/>
    </row>
    <row r="63" spans="1:11" x14ac:dyDescent="0.25">
      <c r="A63" s="7">
        <v>50</v>
      </c>
      <c r="B63" s="17" t="s">
        <v>462</v>
      </c>
      <c r="C63" s="11">
        <v>55</v>
      </c>
      <c r="D63" s="16" t="s">
        <v>328</v>
      </c>
      <c r="E63" s="30">
        <v>6.2</v>
      </c>
      <c r="F63" s="30">
        <v>7.4</v>
      </c>
      <c r="G63" s="21">
        <f t="shared" si="0"/>
        <v>1.2000000000000002</v>
      </c>
      <c r="H63" s="29">
        <f>G8/C243*C63</f>
        <v>0.15923151466138669</v>
      </c>
      <c r="I63" s="26">
        <f t="shared" si="1"/>
        <v>1.3592315146613869</v>
      </c>
      <c r="J63" s="4"/>
      <c r="K63" s="366"/>
    </row>
    <row r="64" spans="1:11" x14ac:dyDescent="0.25">
      <c r="A64" s="7">
        <v>51</v>
      </c>
      <c r="B64" s="17" t="s">
        <v>463</v>
      </c>
      <c r="C64" s="11">
        <v>59</v>
      </c>
      <c r="D64" s="16" t="s">
        <v>328</v>
      </c>
      <c r="E64" s="30">
        <v>5.2</v>
      </c>
      <c r="F64" s="30">
        <v>5.6</v>
      </c>
      <c r="G64" s="21">
        <f t="shared" si="0"/>
        <v>0.39999999999999947</v>
      </c>
      <c r="H64" s="29">
        <f>G8/C243*C64</f>
        <v>0.17081198845494208</v>
      </c>
      <c r="I64" s="26">
        <f t="shared" si="1"/>
        <v>0.57081198845494152</v>
      </c>
      <c r="J64" s="4"/>
      <c r="K64" s="366"/>
    </row>
    <row r="65" spans="1:11" x14ac:dyDescent="0.25">
      <c r="A65" s="7">
        <v>52</v>
      </c>
      <c r="B65" s="17" t="s">
        <v>464</v>
      </c>
      <c r="C65" s="11">
        <v>62</v>
      </c>
      <c r="D65" s="16" t="s">
        <v>328</v>
      </c>
      <c r="E65" s="30">
        <v>8.8000000000000007</v>
      </c>
      <c r="F65" s="30">
        <v>9.9</v>
      </c>
      <c r="G65" s="21">
        <f t="shared" si="0"/>
        <v>1.0999999999999996</v>
      </c>
      <c r="H65" s="29">
        <f>G8/C243*C65</f>
        <v>0.17949734380010862</v>
      </c>
      <c r="I65" s="26">
        <f t="shared" si="1"/>
        <v>1.2794973438001083</v>
      </c>
      <c r="J65" s="4"/>
      <c r="K65" s="366"/>
    </row>
    <row r="66" spans="1:11" x14ac:dyDescent="0.25">
      <c r="A66" s="7">
        <v>53</v>
      </c>
      <c r="B66" s="17" t="s">
        <v>465</v>
      </c>
      <c r="C66" s="11">
        <v>68.900000000000006</v>
      </c>
      <c r="D66" s="16" t="s">
        <v>328</v>
      </c>
      <c r="E66" s="30">
        <v>2.4</v>
      </c>
      <c r="F66" s="30">
        <v>2.5</v>
      </c>
      <c r="G66" s="21">
        <f t="shared" si="0"/>
        <v>0.10000000000000009</v>
      </c>
      <c r="H66" s="29">
        <f>G8/C243*C66</f>
        <v>0.1994736610939917</v>
      </c>
      <c r="I66" s="26">
        <f t="shared" si="1"/>
        <v>0.29947366109399176</v>
      </c>
      <c r="J66" s="4"/>
      <c r="K66" s="366"/>
    </row>
    <row r="67" spans="1:11" x14ac:dyDescent="0.25">
      <c r="A67" s="7">
        <v>54</v>
      </c>
      <c r="B67" s="17" t="s">
        <v>466</v>
      </c>
      <c r="C67" s="11">
        <v>42.8</v>
      </c>
      <c r="D67" s="16" t="s">
        <v>328</v>
      </c>
      <c r="E67" s="30">
        <v>5.7</v>
      </c>
      <c r="F67" s="30">
        <v>6.6</v>
      </c>
      <c r="G67" s="21">
        <f t="shared" si="0"/>
        <v>0.89999999999999947</v>
      </c>
      <c r="H67" s="29">
        <f>G8/C243*C67</f>
        <v>0.12391106959104273</v>
      </c>
      <c r="I67" s="26">
        <f t="shared" si="1"/>
        <v>1.0239110695910423</v>
      </c>
      <c r="J67" s="4"/>
      <c r="K67" s="366"/>
    </row>
    <row r="68" spans="1:11" x14ac:dyDescent="0.25">
      <c r="A68" s="7">
        <v>55</v>
      </c>
      <c r="B68" s="17" t="s">
        <v>467</v>
      </c>
      <c r="C68" s="11">
        <v>55.2</v>
      </c>
      <c r="D68" s="16" t="s">
        <v>328</v>
      </c>
      <c r="E68" s="30">
        <v>3.4</v>
      </c>
      <c r="F68" s="30">
        <v>3.6</v>
      </c>
      <c r="G68" s="21">
        <f t="shared" si="0"/>
        <v>0.20000000000000018</v>
      </c>
      <c r="H68" s="29">
        <f>G8/C243*C68</f>
        <v>0.15981053835106446</v>
      </c>
      <c r="I68" s="26">
        <f t="shared" si="1"/>
        <v>0.35981053835106463</v>
      </c>
      <c r="J68" s="4"/>
      <c r="K68" s="366"/>
    </row>
    <row r="69" spans="1:11" x14ac:dyDescent="0.25">
      <c r="A69" s="7">
        <v>56</v>
      </c>
      <c r="B69" s="17" t="s">
        <v>468</v>
      </c>
      <c r="C69" s="11">
        <v>59.3</v>
      </c>
      <c r="D69" s="16" t="s">
        <v>328</v>
      </c>
      <c r="E69" s="30">
        <v>6.9</v>
      </c>
      <c r="F69" s="30">
        <v>7.5</v>
      </c>
      <c r="G69" s="21">
        <f t="shared" si="0"/>
        <v>0.59999999999999964</v>
      </c>
      <c r="H69" s="29">
        <f>G8/C243*C69</f>
        <v>0.17168052398945874</v>
      </c>
      <c r="I69" s="26">
        <f t="shared" si="1"/>
        <v>0.77168052398945841</v>
      </c>
      <c r="J69" s="4"/>
      <c r="K69" s="366"/>
    </row>
    <row r="70" spans="1:11" x14ac:dyDescent="0.25">
      <c r="A70" s="7">
        <v>57</v>
      </c>
      <c r="B70" s="17" t="s">
        <v>469</v>
      </c>
      <c r="C70" s="11">
        <v>62.2</v>
      </c>
      <c r="D70" s="16" t="s">
        <v>328</v>
      </c>
      <c r="E70" s="30">
        <v>11.3</v>
      </c>
      <c r="F70" s="30">
        <v>12.3</v>
      </c>
      <c r="G70" s="21">
        <f t="shared" si="0"/>
        <v>1</v>
      </c>
      <c r="H70" s="29">
        <f>G8/C243*C70</f>
        <v>0.18007636748978642</v>
      </c>
      <c r="I70" s="26">
        <f t="shared" si="1"/>
        <v>1.1800763674897865</v>
      </c>
      <c r="J70" s="4"/>
      <c r="K70" s="366"/>
    </row>
    <row r="71" spans="1:11" x14ac:dyDescent="0.25">
      <c r="A71" s="7">
        <v>58</v>
      </c>
      <c r="B71" s="17" t="s">
        <v>470</v>
      </c>
      <c r="C71" s="11">
        <v>69.099999999999994</v>
      </c>
      <c r="D71" s="16" t="s">
        <v>328</v>
      </c>
      <c r="E71" s="30">
        <v>2.5</v>
      </c>
      <c r="F71" s="30">
        <v>2.5</v>
      </c>
      <c r="G71" s="21">
        <f t="shared" si="0"/>
        <v>0</v>
      </c>
      <c r="H71" s="29">
        <f>G8/C243*C71</f>
        <v>0.20005268478366944</v>
      </c>
      <c r="I71" s="26">
        <f t="shared" si="1"/>
        <v>0.20005268478366944</v>
      </c>
      <c r="J71" s="4"/>
      <c r="K71" s="366"/>
    </row>
    <row r="72" spans="1:11" x14ac:dyDescent="0.25">
      <c r="A72" s="7">
        <v>59</v>
      </c>
      <c r="B72" s="17" t="s">
        <v>471</v>
      </c>
      <c r="C72" s="11">
        <v>42.5</v>
      </c>
      <c r="D72" s="16" t="s">
        <v>328</v>
      </c>
      <c r="E72" s="30">
        <v>7.5</v>
      </c>
      <c r="F72" s="30">
        <v>8.3000000000000007</v>
      </c>
      <c r="G72" s="21">
        <f t="shared" si="0"/>
        <v>0.80000000000000071</v>
      </c>
      <c r="H72" s="29">
        <f>G8/C243*C72</f>
        <v>0.12304253405652608</v>
      </c>
      <c r="I72" s="26">
        <f t="shared" si="1"/>
        <v>0.92304253405652681</v>
      </c>
      <c r="J72" s="4"/>
      <c r="K72" s="366"/>
    </row>
    <row r="73" spans="1:11" x14ac:dyDescent="0.25">
      <c r="A73" s="7">
        <v>60</v>
      </c>
      <c r="B73" s="17" t="s">
        <v>472</v>
      </c>
      <c r="C73" s="11">
        <v>55.4</v>
      </c>
      <c r="D73" s="16" t="s">
        <v>328</v>
      </c>
      <c r="E73" s="30">
        <v>4.9000000000000004</v>
      </c>
      <c r="F73" s="30">
        <v>5.7</v>
      </c>
      <c r="G73" s="21">
        <f t="shared" si="0"/>
        <v>0.79999999999999982</v>
      </c>
      <c r="H73" s="29">
        <f>G8/C243*C73</f>
        <v>0.16038956204074223</v>
      </c>
      <c r="I73" s="26">
        <f t="shared" si="1"/>
        <v>0.96038956204074211</v>
      </c>
      <c r="J73" s="4"/>
      <c r="K73" s="366"/>
    </row>
    <row r="74" spans="1:11" x14ac:dyDescent="0.25">
      <c r="A74" s="7">
        <v>61</v>
      </c>
      <c r="B74" s="17" t="s">
        <v>473</v>
      </c>
      <c r="C74" s="11">
        <v>58.8</v>
      </c>
      <c r="D74" s="16" t="s">
        <v>328</v>
      </c>
      <c r="E74" s="30">
        <v>3.8</v>
      </c>
      <c r="F74" s="30">
        <v>4</v>
      </c>
      <c r="G74" s="21">
        <f t="shared" si="0"/>
        <v>0.20000000000000018</v>
      </c>
      <c r="H74" s="29">
        <f>G8/C243*C74</f>
        <v>0.17023296476526431</v>
      </c>
      <c r="I74" s="26">
        <f t="shared" si="1"/>
        <v>0.37023296476526446</v>
      </c>
      <c r="J74" s="4"/>
      <c r="K74" s="366"/>
    </row>
    <row r="75" spans="1:11" x14ac:dyDescent="0.25">
      <c r="A75" s="7">
        <v>62</v>
      </c>
      <c r="B75" s="17" t="s">
        <v>474</v>
      </c>
      <c r="C75" s="11">
        <v>62.1</v>
      </c>
      <c r="D75" s="16" t="s">
        <v>328</v>
      </c>
      <c r="E75" s="30">
        <v>6.9</v>
      </c>
      <c r="F75" s="30">
        <v>6.9</v>
      </c>
      <c r="G75" s="21">
        <f t="shared" si="0"/>
        <v>0</v>
      </c>
      <c r="H75" s="29">
        <f>G8/C243*C75</f>
        <v>0.17978685564494754</v>
      </c>
      <c r="I75" s="26">
        <f t="shared" si="1"/>
        <v>0.17978685564494754</v>
      </c>
      <c r="J75" s="4"/>
      <c r="K75" s="366"/>
    </row>
    <row r="76" spans="1:11" x14ac:dyDescent="0.25">
      <c r="A76" s="7">
        <v>63</v>
      </c>
      <c r="B76" s="17" t="s">
        <v>475</v>
      </c>
      <c r="C76" s="11">
        <v>69</v>
      </c>
      <c r="D76" s="16" t="s">
        <v>328</v>
      </c>
      <c r="E76" s="30">
        <v>11.1</v>
      </c>
      <c r="F76" s="30">
        <v>12.3</v>
      </c>
      <c r="G76" s="21">
        <f t="shared" si="0"/>
        <v>1.2000000000000011</v>
      </c>
      <c r="H76" s="29">
        <f>G8/C243*C76</f>
        <v>0.19976317293883059</v>
      </c>
      <c r="I76" s="26">
        <f t="shared" si="1"/>
        <v>1.3997631729388316</v>
      </c>
      <c r="J76" s="4"/>
      <c r="K76" s="366"/>
    </row>
    <row r="77" spans="1:11" x14ac:dyDescent="0.25">
      <c r="A77" s="7">
        <v>64</v>
      </c>
      <c r="B77" s="17" t="s">
        <v>476</v>
      </c>
      <c r="C77" s="11">
        <v>42.2</v>
      </c>
      <c r="D77" s="16" t="s">
        <v>328</v>
      </c>
      <c r="E77" s="30">
        <v>4.2</v>
      </c>
      <c r="F77" s="30">
        <v>4.5999999999999996</v>
      </c>
      <c r="G77" s="21">
        <f t="shared" si="0"/>
        <v>0.39999999999999947</v>
      </c>
      <c r="H77" s="29">
        <f>G8/C243*C77</f>
        <v>0.12217399852200943</v>
      </c>
      <c r="I77" s="26">
        <f t="shared" si="1"/>
        <v>0.52217399852200885</v>
      </c>
      <c r="J77" s="4"/>
      <c r="K77" s="366"/>
    </row>
    <row r="78" spans="1:11" x14ac:dyDescent="0.25">
      <c r="A78" s="7">
        <v>65</v>
      </c>
      <c r="B78" s="17" t="s">
        <v>477</v>
      </c>
      <c r="C78" s="11">
        <v>55.5</v>
      </c>
      <c r="D78" s="16" t="s">
        <v>328</v>
      </c>
      <c r="E78" s="30">
        <v>4.5999999999999996</v>
      </c>
      <c r="F78" s="30">
        <v>5.2</v>
      </c>
      <c r="G78" s="21">
        <f t="shared" si="0"/>
        <v>0.60000000000000053</v>
      </c>
      <c r="H78" s="29">
        <f>G8/C243*C78</f>
        <v>0.16067907388558111</v>
      </c>
      <c r="I78" s="26">
        <f t="shared" si="1"/>
        <v>0.76067907388558165</v>
      </c>
      <c r="J78" s="4"/>
      <c r="K78" s="366"/>
    </row>
    <row r="79" spans="1:11" x14ac:dyDescent="0.25">
      <c r="A79" s="7">
        <v>66</v>
      </c>
      <c r="B79" s="17" t="s">
        <v>478</v>
      </c>
      <c r="C79" s="11">
        <v>59.3</v>
      </c>
      <c r="D79" s="16" t="s">
        <v>328</v>
      </c>
      <c r="E79" s="30">
        <v>7.9</v>
      </c>
      <c r="F79" s="30">
        <v>8.6999999999999993</v>
      </c>
      <c r="G79" s="21">
        <f t="shared" si="0"/>
        <v>0.79999999999999893</v>
      </c>
      <c r="H79" s="29">
        <f>G8/C243*C79</f>
        <v>0.17168052398945874</v>
      </c>
      <c r="I79" s="26">
        <f t="shared" si="1"/>
        <v>0.9716805239894577</v>
      </c>
      <c r="J79" s="4"/>
      <c r="K79" s="366"/>
    </row>
    <row r="80" spans="1:11" x14ac:dyDescent="0.25">
      <c r="A80" s="7">
        <v>67</v>
      </c>
      <c r="B80" s="17" t="s">
        <v>479</v>
      </c>
      <c r="C80" s="11">
        <v>62.6</v>
      </c>
      <c r="D80" s="16" t="s">
        <v>328</v>
      </c>
      <c r="E80" s="30">
        <v>13.1</v>
      </c>
      <c r="F80" s="30">
        <v>14.6</v>
      </c>
      <c r="G80" s="21">
        <f t="shared" ref="G80:G143" si="2">F80-E80</f>
        <v>1.5</v>
      </c>
      <c r="H80" s="29">
        <f>G8/C243*C80</f>
        <v>0.18123441486914194</v>
      </c>
      <c r="I80" s="26">
        <f t="shared" ref="I80:I143" si="3">G80+H80</f>
        <v>1.681234414869142</v>
      </c>
      <c r="J80" s="4"/>
      <c r="K80" s="366"/>
    </row>
    <row r="81" spans="1:11" x14ac:dyDescent="0.25">
      <c r="A81" s="7">
        <v>68</v>
      </c>
      <c r="B81" s="17" t="s">
        <v>480</v>
      </c>
      <c r="C81" s="11">
        <v>69.2</v>
      </c>
      <c r="D81" s="16" t="s">
        <v>328</v>
      </c>
      <c r="E81" s="30">
        <v>7.1</v>
      </c>
      <c r="F81" s="30">
        <v>8</v>
      </c>
      <c r="G81" s="21">
        <f t="shared" si="2"/>
        <v>0.90000000000000036</v>
      </c>
      <c r="H81" s="29">
        <f>G8/C243*C81</f>
        <v>0.20034219662850836</v>
      </c>
      <c r="I81" s="26">
        <f t="shared" si="3"/>
        <v>1.1003421966285087</v>
      </c>
      <c r="J81" s="4"/>
      <c r="K81" s="366"/>
    </row>
    <row r="82" spans="1:11" x14ac:dyDescent="0.25">
      <c r="A82" s="7">
        <v>69</v>
      </c>
      <c r="B82" s="17" t="s">
        <v>481</v>
      </c>
      <c r="C82" s="11">
        <v>42.3</v>
      </c>
      <c r="D82" s="16" t="s">
        <v>328</v>
      </c>
      <c r="E82" s="30">
        <v>6.2</v>
      </c>
      <c r="F82" s="30">
        <v>6.7</v>
      </c>
      <c r="G82" s="21">
        <f t="shared" si="2"/>
        <v>0.5</v>
      </c>
      <c r="H82" s="29">
        <f>G8/C243*C82</f>
        <v>0.1224635103668483</v>
      </c>
      <c r="I82" s="26">
        <f t="shared" si="3"/>
        <v>0.62246351036684833</v>
      </c>
      <c r="J82" s="4"/>
      <c r="K82" s="366"/>
    </row>
    <row r="83" spans="1:11" x14ac:dyDescent="0.25">
      <c r="A83" s="7">
        <v>70</v>
      </c>
      <c r="B83" s="17" t="s">
        <v>482</v>
      </c>
      <c r="C83" s="11">
        <v>54.9</v>
      </c>
      <c r="D83" s="16" t="s">
        <v>328</v>
      </c>
      <c r="E83" s="30">
        <v>9.1999999999999993</v>
      </c>
      <c r="F83" s="30">
        <v>10.199999999999999</v>
      </c>
      <c r="G83" s="21">
        <f t="shared" si="2"/>
        <v>1</v>
      </c>
      <c r="H83" s="29">
        <f>G8/C243*C83</f>
        <v>0.1589420028165478</v>
      </c>
      <c r="I83" s="26">
        <f t="shared" si="3"/>
        <v>1.1589420028165478</v>
      </c>
      <c r="J83" s="4"/>
      <c r="K83" s="366"/>
    </row>
    <row r="84" spans="1:11" x14ac:dyDescent="0.25">
      <c r="A84" s="7">
        <v>71</v>
      </c>
      <c r="B84" s="17" t="s">
        <v>483</v>
      </c>
      <c r="C84" s="11">
        <v>58.9</v>
      </c>
      <c r="D84" s="16" t="s">
        <v>328</v>
      </c>
      <c r="E84" s="30">
        <v>5.6</v>
      </c>
      <c r="F84" s="30">
        <v>5.6</v>
      </c>
      <c r="G84" s="21">
        <f t="shared" si="2"/>
        <v>0</v>
      </c>
      <c r="H84" s="29">
        <f>G8/C243*C84</f>
        <v>0.1705224766101032</v>
      </c>
      <c r="I84" s="26">
        <f t="shared" si="3"/>
        <v>0.1705224766101032</v>
      </c>
      <c r="J84" s="4"/>
      <c r="K84" s="366"/>
    </row>
    <row r="85" spans="1:11" x14ac:dyDescent="0.25">
      <c r="A85" s="7">
        <v>72</v>
      </c>
      <c r="B85" s="17" t="s">
        <v>484</v>
      </c>
      <c r="C85" s="11">
        <v>62.2</v>
      </c>
      <c r="D85" s="16" t="s">
        <v>328</v>
      </c>
      <c r="E85" s="30">
        <v>6.8</v>
      </c>
      <c r="F85" s="30">
        <v>7.3</v>
      </c>
      <c r="G85" s="21">
        <f t="shared" si="2"/>
        <v>0.5</v>
      </c>
      <c r="H85" s="29">
        <f>G8/C243*C85</f>
        <v>0.18007636748978642</v>
      </c>
      <c r="I85" s="26">
        <f t="shared" si="3"/>
        <v>0.68007636748978639</v>
      </c>
      <c r="J85" s="4"/>
      <c r="K85" s="366"/>
    </row>
    <row r="86" spans="1:11" x14ac:dyDescent="0.25">
      <c r="A86" s="7">
        <v>73</v>
      </c>
      <c r="B86" s="17" t="s">
        <v>485</v>
      </c>
      <c r="C86" s="11">
        <v>68.8</v>
      </c>
      <c r="D86" s="16" t="s">
        <v>328</v>
      </c>
      <c r="E86" s="30">
        <v>8</v>
      </c>
      <c r="F86" s="30">
        <v>9</v>
      </c>
      <c r="G86" s="21">
        <f t="shared" si="2"/>
        <v>1</v>
      </c>
      <c r="H86" s="29">
        <f>G8/C243*C86</f>
        <v>0.19918414924915281</v>
      </c>
      <c r="I86" s="26">
        <f t="shared" si="3"/>
        <v>1.1991841492491528</v>
      </c>
      <c r="J86" s="4"/>
      <c r="K86" s="366"/>
    </row>
    <row r="87" spans="1:11" x14ac:dyDescent="0.25">
      <c r="A87" s="7">
        <v>74</v>
      </c>
      <c r="B87" s="17" t="s">
        <v>486</v>
      </c>
      <c r="C87" s="11">
        <v>42.7</v>
      </c>
      <c r="D87" s="16" t="s">
        <v>328</v>
      </c>
      <c r="E87" s="30">
        <v>5.6</v>
      </c>
      <c r="F87" s="30">
        <v>6.3</v>
      </c>
      <c r="G87" s="21">
        <f t="shared" si="2"/>
        <v>0.70000000000000018</v>
      </c>
      <c r="H87" s="29">
        <f>G8/C243*C87</f>
        <v>0.12362155774620386</v>
      </c>
      <c r="I87" s="26">
        <f t="shared" si="3"/>
        <v>0.82362155774620405</v>
      </c>
      <c r="J87" s="4"/>
      <c r="K87" s="366"/>
    </row>
    <row r="88" spans="1:11" x14ac:dyDescent="0.25">
      <c r="A88" s="7">
        <v>75</v>
      </c>
      <c r="B88" s="17" t="s">
        <v>487</v>
      </c>
      <c r="C88" s="11">
        <v>54.7</v>
      </c>
      <c r="D88" s="16" t="s">
        <v>328</v>
      </c>
      <c r="E88" s="30">
        <v>4.8</v>
      </c>
      <c r="F88" s="30">
        <v>5.5</v>
      </c>
      <c r="G88" s="21">
        <f t="shared" si="2"/>
        <v>0.70000000000000018</v>
      </c>
      <c r="H88" s="29">
        <f>G8/C243*C88</f>
        <v>0.15836297912687006</v>
      </c>
      <c r="I88" s="26">
        <f t="shared" si="3"/>
        <v>0.85836297912687021</v>
      </c>
      <c r="J88" s="4"/>
      <c r="K88" s="366"/>
    </row>
    <row r="89" spans="1:11" x14ac:dyDescent="0.25">
      <c r="A89" s="7">
        <v>76</v>
      </c>
      <c r="B89" s="17" t="s">
        <v>488</v>
      </c>
      <c r="C89" s="11">
        <v>59.4</v>
      </c>
      <c r="D89" s="16" t="s">
        <v>328</v>
      </c>
      <c r="E89" s="30">
        <v>3.5</v>
      </c>
      <c r="F89" s="30">
        <v>4.5</v>
      </c>
      <c r="G89" s="21">
        <f t="shared" si="2"/>
        <v>1</v>
      </c>
      <c r="H89" s="29">
        <f>G8/C243*C89</f>
        <v>0.17197003583429762</v>
      </c>
      <c r="I89" s="26">
        <f t="shared" si="3"/>
        <v>1.1719700358342977</v>
      </c>
      <c r="J89" s="4"/>
      <c r="K89" s="366"/>
    </row>
    <row r="90" spans="1:11" x14ac:dyDescent="0.25">
      <c r="A90" s="7">
        <v>77</v>
      </c>
      <c r="B90" s="17" t="s">
        <v>489</v>
      </c>
      <c r="C90" s="11">
        <v>62.1</v>
      </c>
      <c r="D90" s="16" t="s">
        <v>328</v>
      </c>
      <c r="E90" s="30">
        <v>10.5</v>
      </c>
      <c r="F90" s="30">
        <v>11.4</v>
      </c>
      <c r="G90" s="21">
        <f t="shared" si="2"/>
        <v>0.90000000000000036</v>
      </c>
      <c r="H90" s="29">
        <f>G8/C243*C90</f>
        <v>0.17978685564494754</v>
      </c>
      <c r="I90" s="26">
        <f t="shared" si="3"/>
        <v>1.0797868556449479</v>
      </c>
      <c r="J90" s="4"/>
      <c r="K90" s="366"/>
    </row>
    <row r="91" spans="1:11" x14ac:dyDescent="0.25">
      <c r="A91" s="7">
        <v>78</v>
      </c>
      <c r="B91" s="17" t="s">
        <v>490</v>
      </c>
      <c r="C91" s="11">
        <v>69.099999999999994</v>
      </c>
      <c r="D91" s="16" t="s">
        <v>328</v>
      </c>
      <c r="E91" s="30">
        <v>6.7</v>
      </c>
      <c r="F91" s="30">
        <v>6.7</v>
      </c>
      <c r="G91" s="21">
        <f t="shared" si="2"/>
        <v>0</v>
      </c>
      <c r="H91" s="29">
        <f>G8/C243*C91</f>
        <v>0.20005268478366944</v>
      </c>
      <c r="I91" s="26">
        <f t="shared" si="3"/>
        <v>0.20005268478366944</v>
      </c>
      <c r="J91" s="4"/>
      <c r="K91" s="366"/>
    </row>
    <row r="92" spans="1:11" x14ac:dyDescent="0.25">
      <c r="A92" s="7">
        <v>79</v>
      </c>
      <c r="B92" s="17" t="s">
        <v>491</v>
      </c>
      <c r="C92" s="11">
        <v>42.1</v>
      </c>
      <c r="D92" s="16" t="s">
        <v>328</v>
      </c>
      <c r="E92" s="30">
        <v>2.9</v>
      </c>
      <c r="F92" s="30">
        <v>3</v>
      </c>
      <c r="G92" s="21">
        <f t="shared" si="2"/>
        <v>0.10000000000000009</v>
      </c>
      <c r="H92" s="29">
        <f>G8/C243*C92</f>
        <v>0.12188448667717054</v>
      </c>
      <c r="I92" s="26">
        <f t="shared" si="3"/>
        <v>0.22188448667717064</v>
      </c>
      <c r="J92" s="4"/>
      <c r="K92" s="366"/>
    </row>
    <row r="93" spans="1:11" x14ac:dyDescent="0.25">
      <c r="A93" s="7">
        <v>80</v>
      </c>
      <c r="B93" s="17" t="s">
        <v>492</v>
      </c>
      <c r="C93" s="11">
        <v>55</v>
      </c>
      <c r="D93" s="16" t="s">
        <v>328</v>
      </c>
      <c r="E93" s="30">
        <v>6.3</v>
      </c>
      <c r="F93" s="30">
        <v>7.3</v>
      </c>
      <c r="G93" s="21">
        <f t="shared" si="2"/>
        <v>1</v>
      </c>
      <c r="H93" s="29">
        <f>G8/C243*C93</f>
        <v>0.15923151466138669</v>
      </c>
      <c r="I93" s="26">
        <f t="shared" si="3"/>
        <v>1.1592315146613867</v>
      </c>
      <c r="J93" s="4"/>
      <c r="K93" s="366"/>
    </row>
    <row r="94" spans="1:11" x14ac:dyDescent="0.25">
      <c r="A94" s="7">
        <v>81</v>
      </c>
      <c r="B94" s="17" t="s">
        <v>493</v>
      </c>
      <c r="C94" s="11">
        <v>59.3</v>
      </c>
      <c r="D94" s="16" t="s">
        <v>328</v>
      </c>
      <c r="E94" s="30">
        <v>3.4</v>
      </c>
      <c r="F94" s="30">
        <v>3.5</v>
      </c>
      <c r="G94" s="21">
        <f t="shared" si="2"/>
        <v>0.10000000000000009</v>
      </c>
      <c r="H94" s="29">
        <f>G8/C243*C94</f>
        <v>0.17168052398945874</v>
      </c>
      <c r="I94" s="26">
        <f t="shared" si="3"/>
        <v>0.27168052398945886</v>
      </c>
      <c r="J94" s="4"/>
      <c r="K94" s="366"/>
    </row>
    <row r="95" spans="1:11" x14ac:dyDescent="0.25">
      <c r="A95" s="7">
        <v>82</v>
      </c>
      <c r="B95" s="17" t="s">
        <v>494</v>
      </c>
      <c r="C95" s="11">
        <v>62.6</v>
      </c>
      <c r="D95" s="16" t="s">
        <v>328</v>
      </c>
      <c r="E95" s="30">
        <v>7.8</v>
      </c>
      <c r="F95" s="30">
        <v>8.6</v>
      </c>
      <c r="G95" s="21">
        <f t="shared" si="2"/>
        <v>0.79999999999999982</v>
      </c>
      <c r="H95" s="29">
        <f>G8/C243*C95</f>
        <v>0.18123441486914194</v>
      </c>
      <c r="I95" s="26">
        <f t="shared" si="3"/>
        <v>0.98123441486914176</v>
      </c>
      <c r="J95" s="4"/>
      <c r="K95" s="366"/>
    </row>
    <row r="96" spans="1:11" x14ac:dyDescent="0.25">
      <c r="A96" s="7">
        <v>83</v>
      </c>
      <c r="B96" s="17" t="s">
        <v>495</v>
      </c>
      <c r="C96" s="11">
        <v>68.5</v>
      </c>
      <c r="D96" s="16" t="s">
        <v>328</v>
      </c>
      <c r="E96" s="30">
        <v>2.7</v>
      </c>
      <c r="F96" s="30">
        <v>2.7</v>
      </c>
      <c r="G96" s="21">
        <f t="shared" si="2"/>
        <v>0</v>
      </c>
      <c r="H96" s="29">
        <f>G8/C243*C96</f>
        <v>0.19831561371463616</v>
      </c>
      <c r="I96" s="26">
        <f t="shared" si="3"/>
        <v>0.19831561371463616</v>
      </c>
      <c r="J96" s="4"/>
      <c r="K96" s="4"/>
    </row>
    <row r="97" spans="1:11" x14ac:dyDescent="0.25">
      <c r="A97" s="7">
        <v>84</v>
      </c>
      <c r="B97" s="17" t="s">
        <v>496</v>
      </c>
      <c r="C97" s="11">
        <v>42.2</v>
      </c>
      <c r="D97" s="16" t="s">
        <v>328</v>
      </c>
      <c r="E97" s="30">
        <v>3</v>
      </c>
      <c r="F97" s="30">
        <v>3.4</v>
      </c>
      <c r="G97" s="21">
        <f t="shared" si="2"/>
        <v>0.39999999999999991</v>
      </c>
      <c r="H97" s="29">
        <f>G8/C243*C97</f>
        <v>0.12217399852200943</v>
      </c>
      <c r="I97" s="26">
        <f t="shared" si="3"/>
        <v>0.5221739985220093</v>
      </c>
      <c r="J97" s="4"/>
      <c r="K97" s="366"/>
    </row>
    <row r="98" spans="1:11" x14ac:dyDescent="0.25">
      <c r="A98" s="7">
        <v>85</v>
      </c>
      <c r="B98" s="109" t="s">
        <v>497</v>
      </c>
      <c r="C98" s="11">
        <v>54.9</v>
      </c>
      <c r="D98" s="16" t="s">
        <v>328</v>
      </c>
      <c r="E98" s="30">
        <v>6.2</v>
      </c>
      <c r="F98" s="30">
        <v>6.8</v>
      </c>
      <c r="G98" s="21">
        <f t="shared" si="2"/>
        <v>0.59999999999999964</v>
      </c>
      <c r="H98" s="29">
        <f>G8/C243*C98</f>
        <v>0.1589420028165478</v>
      </c>
      <c r="I98" s="26">
        <f t="shared" si="3"/>
        <v>0.75894200281654745</v>
      </c>
      <c r="J98" s="4"/>
      <c r="K98" s="366"/>
    </row>
    <row r="99" spans="1:11" x14ac:dyDescent="0.25">
      <c r="A99" s="7">
        <v>86</v>
      </c>
      <c r="B99" s="17" t="s">
        <v>498</v>
      </c>
      <c r="C99" s="11">
        <v>59.2</v>
      </c>
      <c r="D99" s="16" t="s">
        <v>328</v>
      </c>
      <c r="E99" s="30">
        <v>0.4</v>
      </c>
      <c r="F99" s="30">
        <v>0.7</v>
      </c>
      <c r="G99" s="21">
        <f t="shared" si="2"/>
        <v>0.29999999999999993</v>
      </c>
      <c r="H99" s="29">
        <f>G8/C243*C99</f>
        <v>0.17139101214461985</v>
      </c>
      <c r="I99" s="26">
        <f t="shared" si="3"/>
        <v>0.47139101214461976</v>
      </c>
      <c r="J99" s="4"/>
      <c r="K99" s="366"/>
    </row>
    <row r="100" spans="1:11" x14ac:dyDescent="0.25">
      <c r="A100" s="7">
        <v>87</v>
      </c>
      <c r="B100" s="17" t="s">
        <v>499</v>
      </c>
      <c r="C100" s="11">
        <v>62.9</v>
      </c>
      <c r="D100" s="16" t="s">
        <v>328</v>
      </c>
      <c r="E100" s="30">
        <v>10.1</v>
      </c>
      <c r="F100" s="30">
        <v>11.1</v>
      </c>
      <c r="G100" s="21">
        <f t="shared" si="2"/>
        <v>1</v>
      </c>
      <c r="H100" s="29">
        <f>G8/C243*C100</f>
        <v>0.18210295040365859</v>
      </c>
      <c r="I100" s="26">
        <f t="shared" si="3"/>
        <v>1.1821029504036586</v>
      </c>
      <c r="J100" s="4"/>
      <c r="K100" s="366"/>
    </row>
    <row r="101" spans="1:11" x14ac:dyDescent="0.25">
      <c r="A101" s="7">
        <v>88</v>
      </c>
      <c r="B101" s="17" t="s">
        <v>500</v>
      </c>
      <c r="C101" s="11">
        <v>68.900000000000006</v>
      </c>
      <c r="D101" s="16" t="s">
        <v>328</v>
      </c>
      <c r="E101" s="30">
        <v>9.6</v>
      </c>
      <c r="F101" s="30">
        <v>10.6</v>
      </c>
      <c r="G101" s="21">
        <f t="shared" si="2"/>
        <v>1</v>
      </c>
      <c r="H101" s="29">
        <f>G8/C243*C101</f>
        <v>0.1994736610939917</v>
      </c>
      <c r="I101" s="26">
        <f t="shared" si="3"/>
        <v>1.1994736610939918</v>
      </c>
      <c r="J101" s="4"/>
      <c r="K101" s="366"/>
    </row>
    <row r="102" spans="1:11" x14ac:dyDescent="0.25">
      <c r="A102" s="7">
        <v>89</v>
      </c>
      <c r="B102" s="17" t="s">
        <v>501</v>
      </c>
      <c r="C102" s="11">
        <v>42.3</v>
      </c>
      <c r="D102" s="16" t="s">
        <v>328</v>
      </c>
      <c r="E102" s="30">
        <v>5</v>
      </c>
      <c r="F102" s="30">
        <v>5.7</v>
      </c>
      <c r="G102" s="21">
        <f t="shared" si="2"/>
        <v>0.70000000000000018</v>
      </c>
      <c r="H102" s="29">
        <f>G8/C243*C102</f>
        <v>0.1224635103668483</v>
      </c>
      <c r="I102" s="26">
        <f t="shared" si="3"/>
        <v>0.8224635103668485</v>
      </c>
      <c r="J102" s="4"/>
      <c r="K102" s="366"/>
    </row>
    <row r="103" spans="1:11" x14ac:dyDescent="0.25">
      <c r="A103" s="7">
        <v>90</v>
      </c>
      <c r="B103" s="17" t="s">
        <v>502</v>
      </c>
      <c r="C103" s="11">
        <v>55.4</v>
      </c>
      <c r="D103" s="16" t="s">
        <v>328</v>
      </c>
      <c r="E103" s="30">
        <v>6.4</v>
      </c>
      <c r="F103" s="30">
        <v>7</v>
      </c>
      <c r="G103" s="21">
        <f t="shared" si="2"/>
        <v>0.59999999999999964</v>
      </c>
      <c r="H103" s="29">
        <f>G8/C243*C103</f>
        <v>0.16038956204074223</v>
      </c>
      <c r="I103" s="26">
        <f t="shared" si="3"/>
        <v>0.76038956204074193</v>
      </c>
      <c r="J103" s="4"/>
      <c r="K103" s="366"/>
    </row>
    <row r="104" spans="1:11" x14ac:dyDescent="0.25">
      <c r="A104" s="7">
        <v>91</v>
      </c>
      <c r="B104" s="17" t="s">
        <v>503</v>
      </c>
      <c r="C104" s="11">
        <v>59.2</v>
      </c>
      <c r="D104" s="16" t="s">
        <v>328</v>
      </c>
      <c r="E104" s="30">
        <v>6.1</v>
      </c>
      <c r="F104" s="30">
        <v>6.6</v>
      </c>
      <c r="G104" s="21">
        <f t="shared" si="2"/>
        <v>0.5</v>
      </c>
      <c r="H104" s="29">
        <f>G8/C243*C104</f>
        <v>0.17139101214461985</v>
      </c>
      <c r="I104" s="26">
        <f t="shared" si="3"/>
        <v>0.67139101214461983</v>
      </c>
      <c r="J104" s="4"/>
      <c r="K104" s="366"/>
    </row>
    <row r="105" spans="1:11" x14ac:dyDescent="0.25">
      <c r="A105" s="7">
        <v>92</v>
      </c>
      <c r="B105" s="17" t="s">
        <v>504</v>
      </c>
      <c r="C105" s="11">
        <v>62.6</v>
      </c>
      <c r="D105" s="16" t="s">
        <v>328</v>
      </c>
      <c r="E105" s="30">
        <v>6.4</v>
      </c>
      <c r="F105" s="30">
        <v>6.6</v>
      </c>
      <c r="G105" s="21">
        <f t="shared" si="2"/>
        <v>0.19999999999999929</v>
      </c>
      <c r="H105" s="29">
        <f>G8/C243*C105</f>
        <v>0.18123441486914194</v>
      </c>
      <c r="I105" s="26">
        <f t="shared" si="3"/>
        <v>0.38123441486914122</v>
      </c>
      <c r="J105" s="4"/>
      <c r="K105" s="366"/>
    </row>
    <row r="106" spans="1:11" x14ac:dyDescent="0.25">
      <c r="A106" s="7">
        <v>93</v>
      </c>
      <c r="B106" s="17" t="s">
        <v>505</v>
      </c>
      <c r="C106" s="11">
        <v>69.099999999999994</v>
      </c>
      <c r="D106" s="16" t="s">
        <v>328</v>
      </c>
      <c r="E106" s="30">
        <v>6.9</v>
      </c>
      <c r="F106" s="30">
        <v>7.1</v>
      </c>
      <c r="G106" s="21">
        <f t="shared" si="2"/>
        <v>0.19999999999999929</v>
      </c>
      <c r="H106" s="29">
        <f>G8/C243*C106</f>
        <v>0.20005268478366944</v>
      </c>
      <c r="I106" s="26">
        <f t="shared" si="3"/>
        <v>0.40005268478366873</v>
      </c>
      <c r="J106" s="4"/>
      <c r="K106" s="366"/>
    </row>
    <row r="107" spans="1:11" x14ac:dyDescent="0.25">
      <c r="A107" s="7">
        <v>94</v>
      </c>
      <c r="B107" s="17" t="s">
        <v>506</v>
      </c>
      <c r="C107" s="11">
        <v>42.4</v>
      </c>
      <c r="D107" s="16" t="s">
        <v>328</v>
      </c>
      <c r="E107" s="30">
        <v>2.5</v>
      </c>
      <c r="F107" s="30">
        <v>2.5</v>
      </c>
      <c r="G107" s="21">
        <f t="shared" si="2"/>
        <v>0</v>
      </c>
      <c r="H107" s="29">
        <f>G8/C243*C107</f>
        <v>0.1227530222116872</v>
      </c>
      <c r="I107" s="26">
        <f t="shared" si="3"/>
        <v>0.1227530222116872</v>
      </c>
      <c r="J107" s="4"/>
      <c r="K107" s="366"/>
    </row>
    <row r="108" spans="1:11" x14ac:dyDescent="0.25">
      <c r="A108" s="7">
        <v>95</v>
      </c>
      <c r="B108" s="17" t="s">
        <v>507</v>
      </c>
      <c r="C108" s="11">
        <v>55.1</v>
      </c>
      <c r="D108" s="16" t="s">
        <v>328</v>
      </c>
      <c r="E108" s="30">
        <v>4.7</v>
      </c>
      <c r="F108" s="30">
        <v>5.5</v>
      </c>
      <c r="G108" s="21">
        <f t="shared" si="2"/>
        <v>0.79999999999999982</v>
      </c>
      <c r="H108" s="29">
        <f>G8/C243*C108</f>
        <v>0.15952102650622557</v>
      </c>
      <c r="I108" s="26">
        <f t="shared" si="3"/>
        <v>0.95952102650622539</v>
      </c>
      <c r="J108" s="4"/>
      <c r="K108" s="366"/>
    </row>
    <row r="109" spans="1:11" x14ac:dyDescent="0.25">
      <c r="A109" s="7">
        <v>96</v>
      </c>
      <c r="B109" s="17" t="s">
        <v>508</v>
      </c>
      <c r="C109" s="11">
        <v>59.5</v>
      </c>
      <c r="D109" s="16" t="s">
        <v>328</v>
      </c>
      <c r="E109" s="30">
        <v>2.1</v>
      </c>
      <c r="F109" s="30">
        <v>2.1</v>
      </c>
      <c r="G109" s="21">
        <f t="shared" si="2"/>
        <v>0</v>
      </c>
      <c r="H109" s="29">
        <f>G8/C243*C109</f>
        <v>0.17225954767913651</v>
      </c>
      <c r="I109" s="26">
        <f t="shared" si="3"/>
        <v>0.17225954767913651</v>
      </c>
      <c r="J109" s="4"/>
      <c r="K109" s="366"/>
    </row>
    <row r="110" spans="1:11" x14ac:dyDescent="0.25">
      <c r="A110" s="7">
        <v>97</v>
      </c>
      <c r="B110" s="17" t="s">
        <v>509</v>
      </c>
      <c r="C110" s="11">
        <v>62.8</v>
      </c>
      <c r="D110" s="16" t="s">
        <v>328</v>
      </c>
      <c r="E110" s="30">
        <v>7.3</v>
      </c>
      <c r="F110" s="30">
        <v>8.1999999999999993</v>
      </c>
      <c r="G110" s="21">
        <f t="shared" si="2"/>
        <v>0.89999999999999947</v>
      </c>
      <c r="H110" s="29">
        <f>G8/C243*C110</f>
        <v>0.18181343855881971</v>
      </c>
      <c r="I110" s="26">
        <f t="shared" si="3"/>
        <v>1.0818134385588192</v>
      </c>
      <c r="J110" s="4"/>
      <c r="K110" s="366"/>
    </row>
    <row r="111" spans="1:11" x14ac:dyDescent="0.25">
      <c r="A111" s="7">
        <v>98</v>
      </c>
      <c r="B111" s="17" t="s">
        <v>510</v>
      </c>
      <c r="C111" s="11">
        <v>68.8</v>
      </c>
      <c r="D111" s="16" t="s">
        <v>328</v>
      </c>
      <c r="E111" s="30">
        <v>5.7</v>
      </c>
      <c r="F111" s="30">
        <v>6.4</v>
      </c>
      <c r="G111" s="21">
        <f t="shared" si="2"/>
        <v>0.70000000000000018</v>
      </c>
      <c r="H111" s="29">
        <f>G8/C243*C111</f>
        <v>0.19918414924915281</v>
      </c>
      <c r="I111" s="26">
        <f t="shared" si="3"/>
        <v>0.89918414924915302</v>
      </c>
      <c r="J111" s="4"/>
      <c r="K111" s="366"/>
    </row>
    <row r="112" spans="1:11" x14ac:dyDescent="0.25">
      <c r="A112" s="7">
        <v>99</v>
      </c>
      <c r="B112" s="17" t="s">
        <v>511</v>
      </c>
      <c r="C112" s="11">
        <v>42.2</v>
      </c>
      <c r="D112" s="16" t="s">
        <v>328</v>
      </c>
      <c r="E112" s="30">
        <v>3.8</v>
      </c>
      <c r="F112" s="30">
        <v>4.5</v>
      </c>
      <c r="G112" s="21">
        <f t="shared" si="2"/>
        <v>0.70000000000000018</v>
      </c>
      <c r="H112" s="29">
        <f>G8/C243*C112</f>
        <v>0.12217399852200943</v>
      </c>
      <c r="I112" s="26">
        <f t="shared" si="3"/>
        <v>0.82217399852200956</v>
      </c>
      <c r="J112" s="4"/>
      <c r="K112" s="366"/>
    </row>
    <row r="113" spans="1:11" x14ac:dyDescent="0.25">
      <c r="A113" s="7">
        <v>100</v>
      </c>
      <c r="B113" s="17" t="s">
        <v>512</v>
      </c>
      <c r="C113" s="11">
        <v>55.2</v>
      </c>
      <c r="D113" s="16" t="s">
        <v>328</v>
      </c>
      <c r="E113" s="30">
        <v>3.9</v>
      </c>
      <c r="F113" s="30">
        <v>3.9</v>
      </c>
      <c r="G113" s="21">
        <f t="shared" si="2"/>
        <v>0</v>
      </c>
      <c r="H113" s="29">
        <f>G8/C243*C113</f>
        <v>0.15981053835106446</v>
      </c>
      <c r="I113" s="26">
        <f t="shared" si="3"/>
        <v>0.15981053835106446</v>
      </c>
      <c r="J113" s="4"/>
      <c r="K113" s="366"/>
    </row>
    <row r="114" spans="1:11" x14ac:dyDescent="0.25">
      <c r="A114" s="7">
        <v>101</v>
      </c>
      <c r="B114" s="17" t="s">
        <v>513</v>
      </c>
      <c r="C114" s="11">
        <v>58.1</v>
      </c>
      <c r="D114" s="16" t="s">
        <v>328</v>
      </c>
      <c r="E114" s="30">
        <v>5.4</v>
      </c>
      <c r="F114" s="30">
        <v>5.6</v>
      </c>
      <c r="G114" s="21">
        <f t="shared" si="2"/>
        <v>0.19999999999999929</v>
      </c>
      <c r="H114" s="29">
        <f>G8/C243*C114</f>
        <v>0.16820638185139214</v>
      </c>
      <c r="I114" s="26">
        <f t="shared" si="3"/>
        <v>0.36820638185139143</v>
      </c>
      <c r="J114" s="6"/>
      <c r="K114" s="4"/>
    </row>
    <row r="115" spans="1:11" x14ac:dyDescent="0.25">
      <c r="A115" s="7">
        <v>102</v>
      </c>
      <c r="B115" s="17" t="s">
        <v>514</v>
      </c>
      <c r="C115" s="11">
        <v>61.9</v>
      </c>
      <c r="D115" s="16" t="s">
        <v>328</v>
      </c>
      <c r="E115" s="30">
        <v>8.3000000000000007</v>
      </c>
      <c r="F115" s="30">
        <v>8.8000000000000007</v>
      </c>
      <c r="G115" s="21">
        <f t="shared" si="2"/>
        <v>0.5</v>
      </c>
      <c r="H115" s="29">
        <f>G8/C243*C115</f>
        <v>0.17920783195526974</v>
      </c>
      <c r="I115" s="26">
        <f t="shared" si="3"/>
        <v>0.67920783195526968</v>
      </c>
      <c r="J115" s="4"/>
      <c r="K115" s="366"/>
    </row>
    <row r="116" spans="1:11" x14ac:dyDescent="0.25">
      <c r="A116" s="7">
        <v>103</v>
      </c>
      <c r="B116" s="17" t="s">
        <v>515</v>
      </c>
      <c r="C116" s="11">
        <v>69.3</v>
      </c>
      <c r="D116" s="16" t="s">
        <v>328</v>
      </c>
      <c r="E116" s="30">
        <v>0.8</v>
      </c>
      <c r="F116" s="30">
        <v>0.8</v>
      </c>
      <c r="G116" s="21">
        <f t="shared" si="2"/>
        <v>0</v>
      </c>
      <c r="H116" s="29">
        <f>G8/C243*C116</f>
        <v>0.20063170847334721</v>
      </c>
      <c r="I116" s="26">
        <f t="shared" si="3"/>
        <v>0.20063170847334721</v>
      </c>
      <c r="J116" s="4"/>
      <c r="K116" s="366"/>
    </row>
    <row r="117" spans="1:11" x14ac:dyDescent="0.25">
      <c r="A117" s="7">
        <v>104</v>
      </c>
      <c r="B117" s="17" t="s">
        <v>516</v>
      </c>
      <c r="C117" s="11">
        <v>42.4</v>
      </c>
      <c r="D117" s="16" t="s">
        <v>328</v>
      </c>
      <c r="E117" s="30">
        <v>0</v>
      </c>
      <c r="F117" s="30">
        <v>0</v>
      </c>
      <c r="G117" s="21">
        <f t="shared" si="2"/>
        <v>0</v>
      </c>
      <c r="H117" s="29">
        <f>G8/C243*C117</f>
        <v>0.1227530222116872</v>
      </c>
      <c r="I117" s="26">
        <f t="shared" si="3"/>
        <v>0.1227530222116872</v>
      </c>
      <c r="J117" s="4"/>
      <c r="K117" s="366"/>
    </row>
    <row r="118" spans="1:11" x14ac:dyDescent="0.25">
      <c r="A118" s="7">
        <v>105</v>
      </c>
      <c r="B118" s="17" t="s">
        <v>517</v>
      </c>
      <c r="C118" s="11">
        <v>55</v>
      </c>
      <c r="D118" s="16" t="s">
        <v>328</v>
      </c>
      <c r="E118" s="30">
        <v>5.6</v>
      </c>
      <c r="F118" s="30">
        <v>6</v>
      </c>
      <c r="G118" s="21">
        <f t="shared" si="2"/>
        <v>0.40000000000000036</v>
      </c>
      <c r="H118" s="29">
        <f>G8/C243*C118</f>
        <v>0.15923151466138669</v>
      </c>
      <c r="I118" s="26">
        <f t="shared" si="3"/>
        <v>0.5592315146613871</v>
      </c>
      <c r="J118" s="4"/>
      <c r="K118" s="366"/>
    </row>
    <row r="119" spans="1:11" x14ac:dyDescent="0.25">
      <c r="A119" s="7">
        <v>106</v>
      </c>
      <c r="B119" s="17" t="s">
        <v>518</v>
      </c>
      <c r="C119" s="11">
        <v>59.2</v>
      </c>
      <c r="D119" s="16" t="s">
        <v>328</v>
      </c>
      <c r="E119" s="30">
        <v>9.6999999999999993</v>
      </c>
      <c r="F119" s="30">
        <v>11.1</v>
      </c>
      <c r="G119" s="21">
        <f t="shared" si="2"/>
        <v>1.4000000000000004</v>
      </c>
      <c r="H119" s="29">
        <f>G8/C243*C119</f>
        <v>0.17139101214461985</v>
      </c>
      <c r="I119" s="26">
        <f t="shared" si="3"/>
        <v>1.5713910121446202</v>
      </c>
      <c r="J119" s="4"/>
      <c r="K119" s="366"/>
    </row>
    <row r="120" spans="1:11" x14ac:dyDescent="0.25">
      <c r="A120" s="7">
        <v>107</v>
      </c>
      <c r="B120" s="17" t="s">
        <v>519</v>
      </c>
      <c r="C120" s="11">
        <v>62.8</v>
      </c>
      <c r="D120" s="16" t="s">
        <v>328</v>
      </c>
      <c r="E120" s="30">
        <v>9</v>
      </c>
      <c r="F120" s="30">
        <v>10</v>
      </c>
      <c r="G120" s="21">
        <f t="shared" si="2"/>
        <v>1</v>
      </c>
      <c r="H120" s="29">
        <f>G8/C243*C120</f>
        <v>0.18181343855881971</v>
      </c>
      <c r="I120" s="26">
        <f t="shared" si="3"/>
        <v>1.1818134385588197</v>
      </c>
      <c r="J120" s="4"/>
      <c r="K120" s="366"/>
    </row>
    <row r="121" spans="1:11" x14ac:dyDescent="0.25">
      <c r="A121" s="7">
        <v>108</v>
      </c>
      <c r="B121" s="17" t="s">
        <v>514</v>
      </c>
      <c r="C121" s="11">
        <v>68.599999999999994</v>
      </c>
      <c r="D121" s="16" t="s">
        <v>328</v>
      </c>
      <c r="E121" s="30">
        <v>7.5</v>
      </c>
      <c r="F121" s="30">
        <v>8.6999999999999993</v>
      </c>
      <c r="G121" s="21">
        <f t="shared" si="2"/>
        <v>1.1999999999999993</v>
      </c>
      <c r="H121" s="29">
        <f>G8/C243*C121</f>
        <v>0.19860512555947502</v>
      </c>
      <c r="I121" s="26">
        <f t="shared" si="3"/>
        <v>1.3986051255594742</v>
      </c>
      <c r="J121" s="4"/>
      <c r="K121" s="366"/>
    </row>
    <row r="122" spans="1:11" s="44" customFormat="1" x14ac:dyDescent="0.25">
      <c r="A122" s="7">
        <v>109</v>
      </c>
      <c r="B122" s="17" t="s">
        <v>520</v>
      </c>
      <c r="C122" s="11">
        <v>42.5</v>
      </c>
      <c r="D122" s="16" t="s">
        <v>328</v>
      </c>
      <c r="E122" s="30">
        <v>4.5999999999999996</v>
      </c>
      <c r="F122" s="30">
        <v>4.5999999999999996</v>
      </c>
      <c r="G122" s="21">
        <f t="shared" si="2"/>
        <v>0</v>
      </c>
      <c r="H122" s="29">
        <f>G8/C243*C122</f>
        <v>0.12304253405652608</v>
      </c>
      <c r="I122" s="26">
        <f t="shared" si="3"/>
        <v>0.12304253405652608</v>
      </c>
      <c r="J122" s="4"/>
      <c r="K122" s="366"/>
    </row>
    <row r="123" spans="1:11" x14ac:dyDescent="0.25">
      <c r="A123" s="7">
        <v>110</v>
      </c>
      <c r="B123" s="17" t="s">
        <v>521</v>
      </c>
      <c r="C123" s="11">
        <v>54.1</v>
      </c>
      <c r="D123" s="16" t="s">
        <v>328</v>
      </c>
      <c r="E123" s="30">
        <v>10.3</v>
      </c>
      <c r="F123" s="30">
        <v>11.5</v>
      </c>
      <c r="G123" s="21">
        <f t="shared" si="2"/>
        <v>1.1999999999999993</v>
      </c>
      <c r="H123" s="29">
        <f>G8/C243*C123</f>
        <v>0.15662590805783674</v>
      </c>
      <c r="I123" s="26">
        <f t="shared" si="3"/>
        <v>1.356625908057836</v>
      </c>
      <c r="J123" s="4"/>
      <c r="K123" s="366"/>
    </row>
    <row r="124" spans="1:11" x14ac:dyDescent="0.25">
      <c r="A124" s="7">
        <v>111</v>
      </c>
      <c r="B124" s="17" t="s">
        <v>373</v>
      </c>
      <c r="C124" s="11">
        <v>54.3</v>
      </c>
      <c r="D124" s="16" t="s">
        <v>328</v>
      </c>
      <c r="E124" s="30">
        <v>6.2</v>
      </c>
      <c r="F124" s="30">
        <v>6.2</v>
      </c>
      <c r="G124" s="21">
        <f t="shared" si="2"/>
        <v>0</v>
      </c>
      <c r="H124" s="29">
        <f>G8/C243*C124</f>
        <v>0.15720493174751449</v>
      </c>
      <c r="I124" s="26">
        <f t="shared" si="3"/>
        <v>0.15720493174751449</v>
      </c>
      <c r="J124" s="4"/>
      <c r="K124" s="366"/>
    </row>
    <row r="125" spans="1:11" x14ac:dyDescent="0.25">
      <c r="A125" s="7">
        <v>112</v>
      </c>
      <c r="B125" s="17" t="s">
        <v>374</v>
      </c>
      <c r="C125" s="11">
        <v>52</v>
      </c>
      <c r="D125" s="16" t="s">
        <v>328</v>
      </c>
      <c r="E125" s="30">
        <v>6</v>
      </c>
      <c r="F125" s="30">
        <v>6.9</v>
      </c>
      <c r="G125" s="21">
        <f t="shared" si="2"/>
        <v>0.90000000000000036</v>
      </c>
      <c r="H125" s="29">
        <f>G8/C243*C125</f>
        <v>0.15054615931622015</v>
      </c>
      <c r="I125" s="26">
        <f t="shared" si="3"/>
        <v>1.0505461593162204</v>
      </c>
      <c r="J125" s="4"/>
      <c r="K125" s="366"/>
    </row>
    <row r="126" spans="1:11" x14ac:dyDescent="0.25">
      <c r="A126" s="7">
        <v>113</v>
      </c>
      <c r="B126" s="17" t="s">
        <v>375</v>
      </c>
      <c r="C126" s="11">
        <v>46.8</v>
      </c>
      <c r="D126" s="16" t="s">
        <v>328</v>
      </c>
      <c r="E126" s="30">
        <v>8.1</v>
      </c>
      <c r="F126" s="30">
        <v>9</v>
      </c>
      <c r="G126" s="21">
        <f t="shared" si="2"/>
        <v>0.90000000000000036</v>
      </c>
      <c r="H126" s="29">
        <f>G8/C243*C126</f>
        <v>0.13549154338459812</v>
      </c>
      <c r="I126" s="26">
        <f t="shared" si="3"/>
        <v>1.0354915433845986</v>
      </c>
      <c r="J126" s="4"/>
      <c r="K126" s="366"/>
    </row>
    <row r="127" spans="1:11" x14ac:dyDescent="0.25">
      <c r="A127" s="7">
        <v>114</v>
      </c>
      <c r="B127" s="17" t="s">
        <v>376</v>
      </c>
      <c r="C127" s="11">
        <v>73.3</v>
      </c>
      <c r="D127" s="16" t="s">
        <v>328</v>
      </c>
      <c r="E127" s="30">
        <v>6.7</v>
      </c>
      <c r="F127" s="30">
        <v>7</v>
      </c>
      <c r="G127" s="21">
        <f t="shared" si="2"/>
        <v>0.29999999999999982</v>
      </c>
      <c r="H127" s="29">
        <f>G8/C243*C127</f>
        <v>0.21221218226690261</v>
      </c>
      <c r="I127" s="26">
        <f t="shared" si="3"/>
        <v>0.51221218226690246</v>
      </c>
      <c r="J127" s="4"/>
      <c r="K127" s="366"/>
    </row>
    <row r="128" spans="1:11" x14ac:dyDescent="0.25">
      <c r="A128" s="7">
        <v>115</v>
      </c>
      <c r="B128" s="17" t="s">
        <v>377</v>
      </c>
      <c r="C128" s="11">
        <v>54.3</v>
      </c>
      <c r="D128" s="16" t="s">
        <v>328</v>
      </c>
      <c r="E128" s="30">
        <v>6.5</v>
      </c>
      <c r="F128" s="30">
        <v>7.4</v>
      </c>
      <c r="G128" s="21">
        <f t="shared" si="2"/>
        <v>0.90000000000000036</v>
      </c>
      <c r="H128" s="29">
        <f>G8/C243*C128</f>
        <v>0.15720493174751449</v>
      </c>
      <c r="I128" s="26">
        <f t="shared" si="3"/>
        <v>1.0572049317475147</v>
      </c>
      <c r="J128" s="4"/>
      <c r="K128" s="366"/>
    </row>
    <row r="129" spans="1:15" x14ac:dyDescent="0.25">
      <c r="A129" s="7">
        <v>116</v>
      </c>
      <c r="B129" s="17" t="s">
        <v>378</v>
      </c>
      <c r="C129" s="11">
        <v>51.8</v>
      </c>
      <c r="D129" s="16" t="s">
        <v>328</v>
      </c>
      <c r="E129" s="30">
        <v>6.2</v>
      </c>
      <c r="F129" s="30">
        <v>6.8</v>
      </c>
      <c r="G129" s="21">
        <f t="shared" si="2"/>
        <v>0.59999999999999964</v>
      </c>
      <c r="H129" s="29">
        <f>G8/C243*C129</f>
        <v>0.14996713562654237</v>
      </c>
      <c r="I129" s="26">
        <f t="shared" si="3"/>
        <v>0.74996713562654205</v>
      </c>
      <c r="J129" s="4"/>
      <c r="K129" s="366"/>
    </row>
    <row r="130" spans="1:15" x14ac:dyDescent="0.25">
      <c r="A130" s="7">
        <v>117</v>
      </c>
      <c r="B130" s="17" t="s">
        <v>379</v>
      </c>
      <c r="C130" s="11">
        <v>47.2</v>
      </c>
      <c r="D130" s="16" t="s">
        <v>328</v>
      </c>
      <c r="E130" s="30">
        <v>7.3</v>
      </c>
      <c r="F130" s="30">
        <v>8.1</v>
      </c>
      <c r="G130" s="21">
        <f t="shared" si="2"/>
        <v>0.79999999999999982</v>
      </c>
      <c r="H130" s="29">
        <f>G8/C243*C130</f>
        <v>0.13664959076395367</v>
      </c>
      <c r="I130" s="26">
        <f t="shared" si="3"/>
        <v>0.93664959076395349</v>
      </c>
      <c r="J130" s="4"/>
      <c r="K130" s="366"/>
    </row>
    <row r="131" spans="1:15" x14ac:dyDescent="0.25">
      <c r="A131" s="7">
        <v>118</v>
      </c>
      <c r="B131" s="17" t="s">
        <v>380</v>
      </c>
      <c r="C131" s="11">
        <v>72.8</v>
      </c>
      <c r="D131" s="16" t="s">
        <v>328</v>
      </c>
      <c r="E131" s="30">
        <v>9.1999999999999993</v>
      </c>
      <c r="F131" s="30">
        <v>10.199999999999999</v>
      </c>
      <c r="G131" s="21">
        <f t="shared" si="2"/>
        <v>1</v>
      </c>
      <c r="H131" s="29">
        <f>G8/C243*C131</f>
        <v>0.21076462304270821</v>
      </c>
      <c r="I131" s="26">
        <f t="shared" si="3"/>
        <v>1.2107646230427083</v>
      </c>
      <c r="J131" s="4"/>
      <c r="K131" s="366"/>
    </row>
    <row r="132" spans="1:15" x14ac:dyDescent="0.25">
      <c r="A132" s="7">
        <v>119</v>
      </c>
      <c r="B132" s="17" t="s">
        <v>381</v>
      </c>
      <c r="C132" s="11">
        <v>54.2</v>
      </c>
      <c r="D132" s="16" t="s">
        <v>328</v>
      </c>
      <c r="E132" s="30">
        <v>8.6999999999999993</v>
      </c>
      <c r="F132" s="30">
        <v>9.9</v>
      </c>
      <c r="G132" s="21">
        <f t="shared" si="2"/>
        <v>1.2000000000000011</v>
      </c>
      <c r="H132" s="29">
        <f>G8/C243*C132</f>
        <v>0.15691541990267563</v>
      </c>
      <c r="I132" s="26">
        <f t="shared" si="3"/>
        <v>1.3569154199026767</v>
      </c>
      <c r="J132" s="4"/>
      <c r="K132" s="366"/>
    </row>
    <row r="133" spans="1:15" x14ac:dyDescent="0.25">
      <c r="A133" s="7">
        <v>120</v>
      </c>
      <c r="B133" s="17" t="s">
        <v>382</v>
      </c>
      <c r="C133" s="11">
        <v>51.9</v>
      </c>
      <c r="D133" s="16" t="s">
        <v>328</v>
      </c>
      <c r="E133" s="30">
        <v>5.0999999999999996</v>
      </c>
      <c r="F133" s="30">
        <v>5.0999999999999996</v>
      </c>
      <c r="G133" s="21">
        <f t="shared" si="2"/>
        <v>0</v>
      </c>
      <c r="H133" s="29">
        <f>G8/C243*C133</f>
        <v>0.15025664747138126</v>
      </c>
      <c r="I133" s="26">
        <f t="shared" si="3"/>
        <v>0.15025664747138126</v>
      </c>
      <c r="J133" s="4"/>
      <c r="K133" s="366"/>
    </row>
    <row r="134" spans="1:15" x14ac:dyDescent="0.25">
      <c r="A134" s="7">
        <v>121</v>
      </c>
      <c r="B134" s="17" t="s">
        <v>383</v>
      </c>
      <c r="C134" s="11">
        <v>47.2</v>
      </c>
      <c r="D134" s="16" t="s">
        <v>328</v>
      </c>
      <c r="E134" s="30">
        <v>4.0999999999999996</v>
      </c>
      <c r="F134" s="30">
        <v>4.5999999999999996</v>
      </c>
      <c r="G134" s="21">
        <f t="shared" si="2"/>
        <v>0.5</v>
      </c>
      <c r="H134" s="29">
        <f>G8/C243*C134</f>
        <v>0.13664959076395367</v>
      </c>
      <c r="I134" s="26">
        <f t="shared" si="3"/>
        <v>0.63664959076395367</v>
      </c>
      <c r="J134" s="4"/>
      <c r="K134" s="366"/>
    </row>
    <row r="135" spans="1:15" x14ac:dyDescent="0.25">
      <c r="A135" s="7">
        <v>122</v>
      </c>
      <c r="B135" s="17" t="s">
        <v>384</v>
      </c>
      <c r="C135" s="11">
        <v>72.7</v>
      </c>
      <c r="D135" s="16" t="s">
        <v>328</v>
      </c>
      <c r="E135" s="30">
        <v>2</v>
      </c>
      <c r="F135" s="30">
        <v>2.1</v>
      </c>
      <c r="G135" s="21">
        <f t="shared" si="2"/>
        <v>0.10000000000000009</v>
      </c>
      <c r="H135" s="29">
        <f>G8/C243*C135</f>
        <v>0.21047511119786932</v>
      </c>
      <c r="I135" s="26">
        <f t="shared" si="3"/>
        <v>0.31047511119786941</v>
      </c>
      <c r="J135" s="4"/>
      <c r="K135" s="366"/>
    </row>
    <row r="136" spans="1:15" x14ac:dyDescent="0.25">
      <c r="A136" s="7">
        <v>123</v>
      </c>
      <c r="B136" s="17" t="s">
        <v>385</v>
      </c>
      <c r="C136" s="11">
        <v>54.3</v>
      </c>
      <c r="D136" s="16" t="s">
        <v>328</v>
      </c>
      <c r="E136" s="30">
        <v>4.5999999999999996</v>
      </c>
      <c r="F136" s="30">
        <v>4.5999999999999996</v>
      </c>
      <c r="G136" s="21">
        <f t="shared" si="2"/>
        <v>0</v>
      </c>
      <c r="H136" s="29">
        <f>G8/C243*C136</f>
        <v>0.15720493174751449</v>
      </c>
      <c r="I136" s="26">
        <f t="shared" si="3"/>
        <v>0.15720493174751449</v>
      </c>
      <c r="J136" s="4"/>
      <c r="K136" s="366"/>
    </row>
    <row r="137" spans="1:15" x14ac:dyDescent="0.25">
      <c r="A137" s="7">
        <v>124</v>
      </c>
      <c r="B137" s="17" t="s">
        <v>386</v>
      </c>
      <c r="C137" s="11">
        <v>52.1</v>
      </c>
      <c r="D137" s="16" t="s">
        <v>328</v>
      </c>
      <c r="E137" s="30">
        <v>5.6</v>
      </c>
      <c r="F137" s="30">
        <v>6.1</v>
      </c>
      <c r="G137" s="21">
        <f t="shared" si="2"/>
        <v>0.5</v>
      </c>
      <c r="H137" s="29">
        <f>G8/C243*C137</f>
        <v>0.15083567116105903</v>
      </c>
      <c r="I137" s="26">
        <f t="shared" si="3"/>
        <v>0.650835671161059</v>
      </c>
      <c r="J137" s="4"/>
      <c r="K137" s="366"/>
    </row>
    <row r="138" spans="1:15" x14ac:dyDescent="0.25">
      <c r="A138" s="7">
        <v>125</v>
      </c>
      <c r="B138" s="17" t="s">
        <v>387</v>
      </c>
      <c r="C138" s="11">
        <v>47.2</v>
      </c>
      <c r="D138" s="16" t="s">
        <v>328</v>
      </c>
      <c r="E138" s="30">
        <v>6.9</v>
      </c>
      <c r="F138" s="30">
        <v>7.8</v>
      </c>
      <c r="G138" s="21">
        <f t="shared" si="2"/>
        <v>0.89999999999999947</v>
      </c>
      <c r="H138" s="29">
        <f>G8/C243*C138</f>
        <v>0.13664959076395367</v>
      </c>
      <c r="I138" s="26">
        <f t="shared" si="3"/>
        <v>1.036649590763953</v>
      </c>
      <c r="J138" s="4"/>
      <c r="K138" s="366"/>
    </row>
    <row r="139" spans="1:15" x14ac:dyDescent="0.25">
      <c r="A139" s="7">
        <v>126</v>
      </c>
      <c r="B139" s="17" t="s">
        <v>388</v>
      </c>
      <c r="C139" s="11">
        <v>72.400000000000006</v>
      </c>
      <c r="D139" s="16" t="s">
        <v>328</v>
      </c>
      <c r="E139" s="30">
        <v>7.7</v>
      </c>
      <c r="F139" s="30">
        <v>8.3000000000000007</v>
      </c>
      <c r="G139" s="21">
        <f t="shared" si="2"/>
        <v>0.60000000000000053</v>
      </c>
      <c r="H139" s="29">
        <f>G8/C243*C139</f>
        <v>0.20960657566335267</v>
      </c>
      <c r="I139" s="26">
        <f t="shared" si="3"/>
        <v>0.80960657566335326</v>
      </c>
      <c r="J139" s="4"/>
      <c r="K139" s="366"/>
    </row>
    <row r="140" spans="1:15" x14ac:dyDescent="0.25">
      <c r="A140" s="7">
        <v>127</v>
      </c>
      <c r="B140" s="17" t="s">
        <v>389</v>
      </c>
      <c r="C140" s="11">
        <v>54.3</v>
      </c>
      <c r="D140" s="16" t="s">
        <v>328</v>
      </c>
      <c r="E140" s="30">
        <v>6.6</v>
      </c>
      <c r="F140" s="30">
        <v>7.4</v>
      </c>
      <c r="G140" s="21">
        <f t="shared" si="2"/>
        <v>0.80000000000000071</v>
      </c>
      <c r="H140" s="29">
        <f>G8/C243*C140</f>
        <v>0.15720493174751449</v>
      </c>
      <c r="I140" s="26">
        <f t="shared" si="3"/>
        <v>0.9572049317475152</v>
      </c>
      <c r="J140" s="4"/>
      <c r="K140" s="366"/>
    </row>
    <row r="141" spans="1:15" x14ac:dyDescent="0.25">
      <c r="A141" s="7">
        <v>128</v>
      </c>
      <c r="B141" s="17" t="s">
        <v>390</v>
      </c>
      <c r="C141" s="11">
        <v>51.8</v>
      </c>
      <c r="D141" s="16" t="s">
        <v>328</v>
      </c>
      <c r="E141" s="30">
        <v>3.8</v>
      </c>
      <c r="F141" s="30">
        <v>3.8</v>
      </c>
      <c r="G141" s="21">
        <f t="shared" si="2"/>
        <v>0</v>
      </c>
      <c r="H141" s="29">
        <f>G8/C243*C141</f>
        <v>0.14996713562654237</v>
      </c>
      <c r="I141" s="26">
        <f t="shared" si="3"/>
        <v>0.14996713562654237</v>
      </c>
      <c r="J141" s="4"/>
      <c r="K141" s="366"/>
    </row>
    <row r="142" spans="1:15" x14ac:dyDescent="0.25">
      <c r="A142" s="7">
        <v>129</v>
      </c>
      <c r="B142" s="17" t="s">
        <v>391</v>
      </c>
      <c r="C142" s="11">
        <v>48</v>
      </c>
      <c r="D142" s="16" t="s">
        <v>328</v>
      </c>
      <c r="E142" s="30">
        <v>4.7</v>
      </c>
      <c r="F142" s="30">
        <v>4.7</v>
      </c>
      <c r="G142" s="21">
        <f t="shared" si="2"/>
        <v>0</v>
      </c>
      <c r="H142" s="29">
        <f>G8/C243*C142</f>
        <v>0.13896568552266475</v>
      </c>
      <c r="I142" s="26">
        <f t="shared" si="3"/>
        <v>0.13896568552266475</v>
      </c>
      <c r="J142" s="4"/>
      <c r="K142" s="366"/>
    </row>
    <row r="143" spans="1:15" x14ac:dyDescent="0.25">
      <c r="A143" s="7">
        <v>130</v>
      </c>
      <c r="B143" s="17" t="s">
        <v>392</v>
      </c>
      <c r="C143" s="11">
        <v>73</v>
      </c>
      <c r="D143" s="16" t="s">
        <v>328</v>
      </c>
      <c r="E143" s="30">
        <v>6.1</v>
      </c>
      <c r="F143" s="30">
        <v>7.3</v>
      </c>
      <c r="G143" s="21">
        <f t="shared" si="2"/>
        <v>1.2000000000000002</v>
      </c>
      <c r="H143" s="29">
        <f>G8/C243*C143</f>
        <v>0.21134364673238598</v>
      </c>
      <c r="I143" s="26">
        <f t="shared" si="3"/>
        <v>1.4113436467323861</v>
      </c>
      <c r="J143" s="4"/>
      <c r="K143" s="366"/>
      <c r="L143" s="44"/>
      <c r="M143" s="44"/>
      <c r="N143" s="44"/>
      <c r="O143" s="44"/>
    </row>
    <row r="144" spans="1:15" x14ac:dyDescent="0.25">
      <c r="A144" s="7">
        <v>131</v>
      </c>
      <c r="B144" s="17" t="s">
        <v>393</v>
      </c>
      <c r="C144" s="11">
        <v>54.8</v>
      </c>
      <c r="D144" s="16" t="s">
        <v>328</v>
      </c>
      <c r="E144" s="30">
        <v>2.6</v>
      </c>
      <c r="F144" s="30">
        <v>2.6</v>
      </c>
      <c r="G144" s="21">
        <f t="shared" ref="G144:G207" si="4">F144-E144</f>
        <v>0</v>
      </c>
      <c r="H144" s="29">
        <f>G8/C243*C144</f>
        <v>0.15865249097170891</v>
      </c>
      <c r="I144" s="26">
        <f t="shared" ref="I144:I207" si="5">G144+H144</f>
        <v>0.15865249097170891</v>
      </c>
      <c r="J144" s="4"/>
      <c r="K144" s="366"/>
    </row>
    <row r="145" spans="1:11" x14ac:dyDescent="0.25">
      <c r="A145" s="7">
        <v>132</v>
      </c>
      <c r="B145" s="17" t="s">
        <v>394</v>
      </c>
      <c r="C145" s="11">
        <v>52.6</v>
      </c>
      <c r="D145" s="16" t="s">
        <v>328</v>
      </c>
      <c r="E145" s="30">
        <v>2.1</v>
      </c>
      <c r="F145" s="30">
        <v>2.1</v>
      </c>
      <c r="G145" s="21">
        <f t="shared" si="4"/>
        <v>0</v>
      </c>
      <c r="H145" s="29">
        <f>G8/C243*C145</f>
        <v>0.15228323038525346</v>
      </c>
      <c r="I145" s="26">
        <f t="shared" si="5"/>
        <v>0.15228323038525346</v>
      </c>
      <c r="J145" s="57"/>
      <c r="K145" s="366"/>
    </row>
    <row r="146" spans="1:11" x14ac:dyDescent="0.25">
      <c r="A146" s="7">
        <v>133</v>
      </c>
      <c r="B146" s="17" t="s">
        <v>395</v>
      </c>
      <c r="C146" s="11">
        <v>47.6</v>
      </c>
      <c r="D146" s="16" t="s">
        <v>328</v>
      </c>
      <c r="E146" s="30">
        <v>4.4000000000000004</v>
      </c>
      <c r="F146" s="30">
        <v>4.8</v>
      </c>
      <c r="G146" s="21">
        <f t="shared" si="4"/>
        <v>0.39999999999999947</v>
      </c>
      <c r="H146" s="29">
        <f>G8/C243*C146</f>
        <v>0.13780763814330921</v>
      </c>
      <c r="I146" s="26">
        <f t="shared" si="5"/>
        <v>0.53780763814330868</v>
      </c>
      <c r="J146" s="57"/>
      <c r="K146" s="366"/>
    </row>
    <row r="147" spans="1:11" x14ac:dyDescent="0.25">
      <c r="A147" s="7">
        <v>134</v>
      </c>
      <c r="B147" s="17" t="s">
        <v>396</v>
      </c>
      <c r="C147" s="11">
        <v>73</v>
      </c>
      <c r="D147" s="16" t="s">
        <v>328</v>
      </c>
      <c r="E147" s="30">
        <v>5.6</v>
      </c>
      <c r="F147" s="30">
        <v>6.5</v>
      </c>
      <c r="G147" s="21">
        <f t="shared" si="4"/>
        <v>0.90000000000000036</v>
      </c>
      <c r="H147" s="29">
        <f>G8/C243*C147</f>
        <v>0.21134364673238598</v>
      </c>
      <c r="I147" s="26">
        <f t="shared" si="5"/>
        <v>1.1113436467323863</v>
      </c>
      <c r="J147" s="57"/>
      <c r="K147" s="366"/>
    </row>
    <row r="148" spans="1:11" x14ac:dyDescent="0.25">
      <c r="A148" s="7">
        <v>135</v>
      </c>
      <c r="B148" s="17" t="s">
        <v>397</v>
      </c>
      <c r="C148" s="11">
        <v>54.9</v>
      </c>
      <c r="D148" s="16" t="s">
        <v>328</v>
      </c>
      <c r="E148" s="30">
        <v>6.9</v>
      </c>
      <c r="F148" s="30">
        <v>7.9</v>
      </c>
      <c r="G148" s="21">
        <f t="shared" si="4"/>
        <v>1</v>
      </c>
      <c r="H148" s="29">
        <f>G8/C243*C148</f>
        <v>0.1589420028165478</v>
      </c>
      <c r="I148" s="26">
        <f t="shared" si="5"/>
        <v>1.1589420028165478</v>
      </c>
      <c r="J148" s="57"/>
      <c r="K148" s="366"/>
    </row>
    <row r="149" spans="1:11" x14ac:dyDescent="0.25">
      <c r="A149" s="7">
        <v>136</v>
      </c>
      <c r="B149" s="17" t="s">
        <v>398</v>
      </c>
      <c r="C149" s="11">
        <v>52.3</v>
      </c>
      <c r="D149" s="16" t="s">
        <v>328</v>
      </c>
      <c r="E149" s="30">
        <v>6.2</v>
      </c>
      <c r="F149" s="30">
        <v>6.7</v>
      </c>
      <c r="G149" s="21">
        <f t="shared" si="4"/>
        <v>0.5</v>
      </c>
      <c r="H149" s="29">
        <f>G8/C243*C149</f>
        <v>0.1514146948507368</v>
      </c>
      <c r="I149" s="26">
        <f t="shared" si="5"/>
        <v>0.65141469485073678</v>
      </c>
      <c r="J149" s="4"/>
      <c r="K149" s="366"/>
    </row>
    <row r="150" spans="1:11" x14ac:dyDescent="0.25">
      <c r="A150" s="7">
        <v>137</v>
      </c>
      <c r="B150" s="17" t="s">
        <v>399</v>
      </c>
      <c r="C150" s="11">
        <v>47.6</v>
      </c>
      <c r="D150" s="16" t="s">
        <v>328</v>
      </c>
      <c r="E150" s="30">
        <v>7.1</v>
      </c>
      <c r="F150" s="30">
        <v>8.1999999999999993</v>
      </c>
      <c r="G150" s="21">
        <f t="shared" si="4"/>
        <v>1.0999999999999996</v>
      </c>
      <c r="H150" s="29">
        <f>G8/C243*C150</f>
        <v>0.13780763814330921</v>
      </c>
      <c r="I150" s="26">
        <f t="shared" si="5"/>
        <v>1.237807638143309</v>
      </c>
      <c r="J150" s="4"/>
      <c r="K150" s="366"/>
    </row>
    <row r="151" spans="1:11" x14ac:dyDescent="0.25">
      <c r="A151" s="7">
        <v>138</v>
      </c>
      <c r="B151" s="17" t="s">
        <v>400</v>
      </c>
      <c r="C151" s="11">
        <v>72.8</v>
      </c>
      <c r="D151" s="16" t="s">
        <v>328</v>
      </c>
      <c r="E151" s="30">
        <v>6.9</v>
      </c>
      <c r="F151" s="30">
        <v>8</v>
      </c>
      <c r="G151" s="21">
        <f t="shared" si="4"/>
        <v>1.0999999999999996</v>
      </c>
      <c r="H151" s="29">
        <f>G8/C243*C151</f>
        <v>0.21076462304270821</v>
      </c>
      <c r="I151" s="26">
        <f t="shared" si="5"/>
        <v>1.3107646230427079</v>
      </c>
      <c r="J151" s="4"/>
      <c r="K151" s="366"/>
    </row>
    <row r="152" spans="1:11" x14ac:dyDescent="0.25">
      <c r="A152" s="7">
        <v>139</v>
      </c>
      <c r="B152" s="17" t="s">
        <v>401</v>
      </c>
      <c r="C152" s="11">
        <v>54.9</v>
      </c>
      <c r="D152" s="16" t="s">
        <v>328</v>
      </c>
      <c r="E152" s="30">
        <v>5</v>
      </c>
      <c r="F152" s="30">
        <v>5.2</v>
      </c>
      <c r="G152" s="21">
        <f t="shared" si="4"/>
        <v>0.20000000000000018</v>
      </c>
      <c r="H152" s="29">
        <f>G8/C243*C152</f>
        <v>0.1589420028165478</v>
      </c>
      <c r="I152" s="26">
        <f t="shared" si="5"/>
        <v>0.35894200281654798</v>
      </c>
      <c r="J152" s="4"/>
      <c r="K152" s="366"/>
    </row>
    <row r="153" spans="1:11" x14ac:dyDescent="0.25">
      <c r="A153" s="7">
        <v>140</v>
      </c>
      <c r="B153" s="17" t="s">
        <v>402</v>
      </c>
      <c r="C153" s="11">
        <v>52.4</v>
      </c>
      <c r="D153" s="16" t="s">
        <v>328</v>
      </c>
      <c r="E153" s="30">
        <v>1.1000000000000001</v>
      </c>
      <c r="F153" s="30">
        <v>1.1000000000000001</v>
      </c>
      <c r="G153" s="21">
        <f t="shared" si="4"/>
        <v>0</v>
      </c>
      <c r="H153" s="29">
        <f>G8/C243*C153</f>
        <v>0.15170420669557569</v>
      </c>
      <c r="I153" s="26">
        <f t="shared" si="5"/>
        <v>0.15170420669557569</v>
      </c>
      <c r="J153" s="4"/>
      <c r="K153" s="366"/>
    </row>
    <row r="154" spans="1:11" x14ac:dyDescent="0.25">
      <c r="A154" s="7">
        <v>141</v>
      </c>
      <c r="B154" s="17" t="s">
        <v>403</v>
      </c>
      <c r="C154" s="11">
        <v>47.2</v>
      </c>
      <c r="D154" s="16" t="s">
        <v>328</v>
      </c>
      <c r="E154" s="30">
        <v>4.0999999999999996</v>
      </c>
      <c r="F154" s="30">
        <v>4.7</v>
      </c>
      <c r="G154" s="21">
        <f t="shared" si="4"/>
        <v>0.60000000000000053</v>
      </c>
      <c r="H154" s="29">
        <f>G8/C243*C154</f>
        <v>0.13664959076395367</v>
      </c>
      <c r="I154" s="26">
        <f t="shared" si="5"/>
        <v>0.7366495907639542</v>
      </c>
      <c r="J154" s="4"/>
      <c r="K154" s="366"/>
    </row>
    <row r="155" spans="1:11" x14ac:dyDescent="0.25">
      <c r="A155" s="7">
        <v>142</v>
      </c>
      <c r="B155" s="17" t="s">
        <v>404</v>
      </c>
      <c r="C155" s="11">
        <v>72.5</v>
      </c>
      <c r="D155" s="16" t="s">
        <v>328</v>
      </c>
      <c r="E155" s="30">
        <v>6.4</v>
      </c>
      <c r="F155" s="30">
        <v>7.1</v>
      </c>
      <c r="G155" s="21">
        <f t="shared" si="4"/>
        <v>0.69999999999999929</v>
      </c>
      <c r="H155" s="29">
        <f>G8/C243*C155</f>
        <v>0.20989608750819155</v>
      </c>
      <c r="I155" s="26">
        <f t="shared" si="5"/>
        <v>0.90989608750819084</v>
      </c>
      <c r="J155" s="4"/>
      <c r="K155" s="366"/>
    </row>
    <row r="156" spans="1:11" s="44" customFormat="1" x14ac:dyDescent="0.25">
      <c r="A156" s="7">
        <v>143</v>
      </c>
      <c r="B156" s="17" t="s">
        <v>405</v>
      </c>
      <c r="C156" s="11">
        <v>54.8</v>
      </c>
      <c r="D156" s="16" t="s">
        <v>328</v>
      </c>
      <c r="E156" s="30">
        <v>7.3</v>
      </c>
      <c r="F156" s="30">
        <v>7.3</v>
      </c>
      <c r="G156" s="21">
        <f t="shared" si="4"/>
        <v>0</v>
      </c>
      <c r="H156" s="29">
        <f>G8/C243*C156</f>
        <v>0.15865249097170891</v>
      </c>
      <c r="I156" s="26">
        <f t="shared" si="5"/>
        <v>0.15865249097170891</v>
      </c>
      <c r="J156" s="4"/>
      <c r="K156" s="366"/>
    </row>
    <row r="157" spans="1:11" x14ac:dyDescent="0.25">
      <c r="A157" s="7">
        <v>144</v>
      </c>
      <c r="B157" s="17" t="s">
        <v>406</v>
      </c>
      <c r="C157" s="11">
        <v>51.9</v>
      </c>
      <c r="D157" s="16" t="s">
        <v>328</v>
      </c>
      <c r="E157" s="30">
        <v>3.8</v>
      </c>
      <c r="F157" s="30">
        <v>4.0999999999999996</v>
      </c>
      <c r="G157" s="21">
        <f t="shared" si="4"/>
        <v>0.29999999999999982</v>
      </c>
      <c r="H157" s="29">
        <f>G8/C243*C157</f>
        <v>0.15025664747138126</v>
      </c>
      <c r="I157" s="26">
        <f t="shared" si="5"/>
        <v>0.45025664747138106</v>
      </c>
      <c r="J157" s="4"/>
      <c r="K157" s="366"/>
    </row>
    <row r="158" spans="1:11" x14ac:dyDescent="0.25">
      <c r="A158" s="7">
        <v>145</v>
      </c>
      <c r="B158" s="17" t="s">
        <v>407</v>
      </c>
      <c r="C158" s="11">
        <v>47</v>
      </c>
      <c r="D158" s="16" t="s">
        <v>328</v>
      </c>
      <c r="E158" s="30">
        <v>7.1</v>
      </c>
      <c r="F158" s="30">
        <v>7.5</v>
      </c>
      <c r="G158" s="21">
        <f t="shared" si="4"/>
        <v>0.40000000000000036</v>
      </c>
      <c r="H158" s="29">
        <f>G8/C243*C158</f>
        <v>0.13607056707427589</v>
      </c>
      <c r="I158" s="26">
        <f t="shared" si="5"/>
        <v>0.53607056707427625</v>
      </c>
      <c r="J158" s="4"/>
      <c r="K158" s="366"/>
    </row>
    <row r="159" spans="1:11" x14ac:dyDescent="0.25">
      <c r="A159" s="39">
        <v>146</v>
      </c>
      <c r="B159" s="17" t="s">
        <v>408</v>
      </c>
      <c r="C159" s="11">
        <v>73.2</v>
      </c>
      <c r="D159" s="16" t="s">
        <v>328</v>
      </c>
      <c r="E159" s="30">
        <v>2.4</v>
      </c>
      <c r="F159" s="30">
        <v>2.4</v>
      </c>
      <c r="G159" s="21">
        <f t="shared" si="4"/>
        <v>0</v>
      </c>
      <c r="H159" s="29">
        <f>G8/C243*C159</f>
        <v>0.21192267042206375</v>
      </c>
      <c r="I159" s="26">
        <f t="shared" si="5"/>
        <v>0.21192267042206375</v>
      </c>
      <c r="J159" s="4"/>
      <c r="K159" s="366"/>
    </row>
    <row r="160" spans="1:11" x14ac:dyDescent="0.25">
      <c r="A160" s="7">
        <v>147</v>
      </c>
      <c r="B160" s="17" t="s">
        <v>409</v>
      </c>
      <c r="C160" s="11">
        <v>54.7</v>
      </c>
      <c r="D160" s="16" t="s">
        <v>328</v>
      </c>
      <c r="E160" s="30">
        <v>9.5</v>
      </c>
      <c r="F160" s="30">
        <v>10.199999999999999</v>
      </c>
      <c r="G160" s="21">
        <f t="shared" si="4"/>
        <v>0.69999999999999929</v>
      </c>
      <c r="H160" s="29">
        <f>G8/C243*C160</f>
        <v>0.15836297912687006</v>
      </c>
      <c r="I160" s="26">
        <f t="shared" si="5"/>
        <v>0.85836297912686932</v>
      </c>
      <c r="J160" s="4"/>
      <c r="K160" s="366"/>
    </row>
    <row r="161" spans="1:11" x14ac:dyDescent="0.25">
      <c r="A161" s="7">
        <v>148</v>
      </c>
      <c r="B161" s="17" t="s">
        <v>410</v>
      </c>
      <c r="C161" s="11">
        <v>52.4</v>
      </c>
      <c r="D161" s="16" t="s">
        <v>328</v>
      </c>
      <c r="E161" s="30">
        <v>4.0999999999999996</v>
      </c>
      <c r="F161" s="30">
        <v>4.8</v>
      </c>
      <c r="G161" s="21">
        <f t="shared" si="4"/>
        <v>0.70000000000000018</v>
      </c>
      <c r="H161" s="29">
        <f>G8/C243*C161</f>
        <v>0.15170420669557569</v>
      </c>
      <c r="I161" s="26">
        <f t="shared" si="5"/>
        <v>0.85170420669557589</v>
      </c>
      <c r="J161" s="4"/>
      <c r="K161" s="366"/>
    </row>
    <row r="162" spans="1:11" x14ac:dyDescent="0.25">
      <c r="A162" s="7">
        <v>149</v>
      </c>
      <c r="B162" s="17" t="s">
        <v>411</v>
      </c>
      <c r="C162" s="11">
        <v>47.4</v>
      </c>
      <c r="D162" s="16" t="s">
        <v>328</v>
      </c>
      <c r="E162" s="30">
        <v>4.8</v>
      </c>
      <c r="F162" s="30">
        <v>5.4</v>
      </c>
      <c r="G162" s="21">
        <f t="shared" si="4"/>
        <v>0.60000000000000053</v>
      </c>
      <c r="H162" s="29">
        <f>G8/C243*C162</f>
        <v>0.13722861445363144</v>
      </c>
      <c r="I162" s="26">
        <f t="shared" si="5"/>
        <v>0.73722861445363197</v>
      </c>
      <c r="J162" s="4"/>
      <c r="K162" s="366"/>
    </row>
    <row r="163" spans="1:11" x14ac:dyDescent="0.25">
      <c r="A163" s="7">
        <v>150</v>
      </c>
      <c r="B163" s="17" t="s">
        <v>412</v>
      </c>
      <c r="C163" s="11">
        <v>73.2</v>
      </c>
      <c r="D163" s="16" t="s">
        <v>328</v>
      </c>
      <c r="E163" s="30">
        <v>10</v>
      </c>
      <c r="F163" s="30">
        <v>11.3</v>
      </c>
      <c r="G163" s="21">
        <f t="shared" si="4"/>
        <v>1.3000000000000007</v>
      </c>
      <c r="H163" s="29">
        <f>G8/C243*C163</f>
        <v>0.21192267042206375</v>
      </c>
      <c r="I163" s="26">
        <f t="shared" si="5"/>
        <v>1.5119226704220645</v>
      </c>
      <c r="J163" s="4"/>
      <c r="K163" s="366"/>
    </row>
    <row r="164" spans="1:11" x14ac:dyDescent="0.25">
      <c r="A164" s="7">
        <v>151</v>
      </c>
      <c r="B164" s="17" t="s">
        <v>526</v>
      </c>
      <c r="C164" s="11">
        <v>39.299999999999997</v>
      </c>
      <c r="D164" s="16" t="s">
        <v>328</v>
      </c>
      <c r="E164" s="30">
        <v>6.4</v>
      </c>
      <c r="F164" s="30">
        <v>7.2</v>
      </c>
      <c r="G164" s="21">
        <f t="shared" si="4"/>
        <v>0.79999999999999982</v>
      </c>
      <c r="H164" s="29">
        <f>G8/C243*C164</f>
        <v>0.11377815502168176</v>
      </c>
      <c r="I164" s="26">
        <f t="shared" si="5"/>
        <v>0.91377815502168158</v>
      </c>
      <c r="J164" s="4"/>
      <c r="K164" s="366"/>
    </row>
    <row r="165" spans="1:11" x14ac:dyDescent="0.25">
      <c r="A165" s="7">
        <v>152</v>
      </c>
      <c r="B165" s="17" t="s">
        <v>527</v>
      </c>
      <c r="C165" s="11">
        <v>67.099999999999994</v>
      </c>
      <c r="D165" s="16" t="s">
        <v>328</v>
      </c>
      <c r="E165" s="30">
        <v>7.9</v>
      </c>
      <c r="F165" s="30">
        <v>8.6999999999999993</v>
      </c>
      <c r="G165" s="21">
        <f t="shared" si="4"/>
        <v>0.79999999999999893</v>
      </c>
      <c r="H165" s="29">
        <f>G8/C243*C165</f>
        <v>0.19426244788689176</v>
      </c>
      <c r="I165" s="26">
        <f t="shared" si="5"/>
        <v>0.99426244788689067</v>
      </c>
      <c r="J165" s="4"/>
      <c r="K165" s="366"/>
    </row>
    <row r="166" spans="1:11" x14ac:dyDescent="0.25">
      <c r="A166" s="7">
        <v>153</v>
      </c>
      <c r="B166" s="17" t="s">
        <v>528</v>
      </c>
      <c r="C166" s="11">
        <v>99.4</v>
      </c>
      <c r="D166" s="16" t="s">
        <v>328</v>
      </c>
      <c r="E166" s="30">
        <v>17.2</v>
      </c>
      <c r="F166" s="30">
        <v>18.8</v>
      </c>
      <c r="G166" s="21">
        <f t="shared" si="4"/>
        <v>1.6000000000000014</v>
      </c>
      <c r="H166" s="29">
        <f>G8/C243*C166</f>
        <v>0.28777477376985161</v>
      </c>
      <c r="I166" s="26">
        <f t="shared" si="5"/>
        <v>1.8877747737698529</v>
      </c>
      <c r="J166" s="4"/>
      <c r="K166" s="366"/>
    </row>
    <row r="167" spans="1:11" x14ac:dyDescent="0.25">
      <c r="A167" s="7">
        <v>154</v>
      </c>
      <c r="B167" s="17" t="s">
        <v>529</v>
      </c>
      <c r="C167" s="11">
        <v>39.6</v>
      </c>
      <c r="D167" s="16" t="s">
        <v>328</v>
      </c>
      <c r="E167" s="30">
        <v>2.6</v>
      </c>
      <c r="F167" s="30">
        <v>2.6</v>
      </c>
      <c r="G167" s="21">
        <f t="shared" si="4"/>
        <v>0</v>
      </c>
      <c r="H167" s="29">
        <f>G8/C243*C167</f>
        <v>0.11464669055619842</v>
      </c>
      <c r="I167" s="26">
        <f t="shared" si="5"/>
        <v>0.11464669055619842</v>
      </c>
      <c r="J167" s="4"/>
      <c r="K167" s="366"/>
    </row>
    <row r="168" spans="1:11" x14ac:dyDescent="0.25">
      <c r="A168" s="7">
        <v>155</v>
      </c>
      <c r="B168" s="17" t="s">
        <v>530</v>
      </c>
      <c r="C168" s="11">
        <v>67</v>
      </c>
      <c r="D168" s="16" t="s">
        <v>328</v>
      </c>
      <c r="E168" s="30">
        <v>8</v>
      </c>
      <c r="F168" s="30">
        <v>9</v>
      </c>
      <c r="G168" s="21">
        <f t="shared" si="4"/>
        <v>1</v>
      </c>
      <c r="H168" s="29">
        <f>G8/C243*C168</f>
        <v>0.19397293604205287</v>
      </c>
      <c r="I168" s="26">
        <f t="shared" si="5"/>
        <v>1.1939729360420528</v>
      </c>
      <c r="J168" s="4"/>
      <c r="K168" s="366"/>
    </row>
    <row r="169" spans="1:11" x14ac:dyDescent="0.25">
      <c r="A169" s="7">
        <v>156</v>
      </c>
      <c r="B169" s="17" t="s">
        <v>531</v>
      </c>
      <c r="C169" s="11">
        <v>98.8</v>
      </c>
      <c r="D169" s="16" t="s">
        <v>328</v>
      </c>
      <c r="E169" s="30">
        <v>10.9</v>
      </c>
      <c r="F169" s="30">
        <v>11.8</v>
      </c>
      <c r="G169" s="21">
        <f t="shared" si="4"/>
        <v>0.90000000000000036</v>
      </c>
      <c r="H169" s="29">
        <f>G8/C243*C169</f>
        <v>0.2860377027008183</v>
      </c>
      <c r="I169" s="26">
        <f t="shared" si="5"/>
        <v>1.1860377027008187</v>
      </c>
      <c r="J169" s="4"/>
      <c r="K169" s="366"/>
    </row>
    <row r="170" spans="1:11" x14ac:dyDescent="0.25">
      <c r="A170" s="7">
        <v>157</v>
      </c>
      <c r="B170" s="17" t="s">
        <v>532</v>
      </c>
      <c r="C170" s="11">
        <v>39.4</v>
      </c>
      <c r="D170" s="16" t="s">
        <v>328</v>
      </c>
      <c r="E170" s="30">
        <v>4.5</v>
      </c>
      <c r="F170" s="30">
        <v>4.9000000000000004</v>
      </c>
      <c r="G170" s="21">
        <f t="shared" si="4"/>
        <v>0.40000000000000036</v>
      </c>
      <c r="H170" s="29">
        <f>G8/C243*C170</f>
        <v>0.11406766686652065</v>
      </c>
      <c r="I170" s="26">
        <f t="shared" si="5"/>
        <v>0.51406766686652094</v>
      </c>
      <c r="J170" s="4"/>
      <c r="K170" s="366"/>
    </row>
    <row r="171" spans="1:11" x14ac:dyDescent="0.25">
      <c r="A171" s="7">
        <v>158</v>
      </c>
      <c r="B171" s="17" t="s">
        <v>533</v>
      </c>
      <c r="C171" s="11">
        <v>67.5</v>
      </c>
      <c r="D171" s="16" t="s">
        <v>328</v>
      </c>
      <c r="E171" s="30">
        <v>6.3</v>
      </c>
      <c r="F171" s="30">
        <v>6.6</v>
      </c>
      <c r="G171" s="21">
        <f t="shared" si="4"/>
        <v>0.29999999999999982</v>
      </c>
      <c r="H171" s="29">
        <f>G8/C243*C171</f>
        <v>0.1954204952662473</v>
      </c>
      <c r="I171" s="26">
        <f t="shared" si="5"/>
        <v>0.4954204952662471</v>
      </c>
      <c r="J171" s="4"/>
      <c r="K171" s="366"/>
    </row>
    <row r="172" spans="1:11" x14ac:dyDescent="0.25">
      <c r="A172" s="7">
        <v>159</v>
      </c>
      <c r="B172" s="17" t="s">
        <v>534</v>
      </c>
      <c r="C172" s="11">
        <v>99.1</v>
      </c>
      <c r="D172" s="16" t="s">
        <v>328</v>
      </c>
      <c r="E172" s="30">
        <v>5.3</v>
      </c>
      <c r="F172" s="30">
        <v>6.2</v>
      </c>
      <c r="G172" s="21">
        <f t="shared" si="4"/>
        <v>0.90000000000000036</v>
      </c>
      <c r="H172" s="29">
        <f>G8/C243*C172</f>
        <v>0.2869062382353349</v>
      </c>
      <c r="I172" s="26">
        <f t="shared" si="5"/>
        <v>1.1869062382353353</v>
      </c>
      <c r="J172" s="4"/>
      <c r="K172" s="366"/>
    </row>
    <row r="173" spans="1:11" x14ac:dyDescent="0.25">
      <c r="A173" s="7">
        <v>160</v>
      </c>
      <c r="B173" s="17" t="s">
        <v>535</v>
      </c>
      <c r="C173" s="11">
        <v>40.1</v>
      </c>
      <c r="D173" s="16" t="s">
        <v>328</v>
      </c>
      <c r="E173" s="30">
        <v>3.9</v>
      </c>
      <c r="F173" s="30">
        <v>4.5999999999999996</v>
      </c>
      <c r="G173" s="21">
        <f t="shared" si="4"/>
        <v>0.69999999999999973</v>
      </c>
      <c r="H173" s="29">
        <f>G8/C243*C173</f>
        <v>0.11609424978039284</v>
      </c>
      <c r="I173" s="26">
        <f t="shared" si="5"/>
        <v>0.81609424978039258</v>
      </c>
      <c r="J173" s="4"/>
      <c r="K173" s="366"/>
    </row>
    <row r="174" spans="1:11" x14ac:dyDescent="0.25">
      <c r="A174" s="7">
        <v>161</v>
      </c>
      <c r="B174" s="17" t="s">
        <v>536</v>
      </c>
      <c r="C174" s="11">
        <v>67.099999999999994</v>
      </c>
      <c r="D174" s="16" t="s">
        <v>328</v>
      </c>
      <c r="E174" s="30">
        <v>2.2999999999999998</v>
      </c>
      <c r="F174" s="30">
        <v>2.2999999999999998</v>
      </c>
      <c r="G174" s="21">
        <f t="shared" si="4"/>
        <v>0</v>
      </c>
      <c r="H174" s="29">
        <f>G8/C243*C174</f>
        <v>0.19426244788689176</v>
      </c>
      <c r="I174" s="26">
        <f t="shared" si="5"/>
        <v>0.19426244788689176</v>
      </c>
      <c r="J174" s="4"/>
      <c r="K174" s="366"/>
    </row>
    <row r="175" spans="1:11" x14ac:dyDescent="0.25">
      <c r="A175" s="7">
        <v>162</v>
      </c>
      <c r="B175" s="17" t="s">
        <v>537</v>
      </c>
      <c r="C175" s="11">
        <v>99.1</v>
      </c>
      <c r="D175" s="16" t="s">
        <v>328</v>
      </c>
      <c r="E175" s="30">
        <v>14.9</v>
      </c>
      <c r="F175" s="30">
        <v>16.399999999999999</v>
      </c>
      <c r="G175" s="21">
        <f t="shared" si="4"/>
        <v>1.4999999999999982</v>
      </c>
      <c r="H175" s="29">
        <f>G8/C243*C175</f>
        <v>0.2869062382353349</v>
      </c>
      <c r="I175" s="26">
        <f t="shared" si="5"/>
        <v>1.7869062382353331</v>
      </c>
      <c r="J175" s="4"/>
      <c r="K175" s="366"/>
    </row>
    <row r="176" spans="1:11" x14ac:dyDescent="0.25">
      <c r="A176" s="7">
        <v>163</v>
      </c>
      <c r="B176" s="17" t="s">
        <v>538</v>
      </c>
      <c r="C176" s="11">
        <v>39.4</v>
      </c>
      <c r="D176" s="16" t="s">
        <v>328</v>
      </c>
      <c r="E176" s="30">
        <v>4.9000000000000004</v>
      </c>
      <c r="F176" s="30">
        <v>5.2</v>
      </c>
      <c r="G176" s="21">
        <f t="shared" si="4"/>
        <v>0.29999999999999982</v>
      </c>
      <c r="H176" s="29">
        <f>G8/C243*C176</f>
        <v>0.11406766686652065</v>
      </c>
      <c r="I176" s="26">
        <f t="shared" si="5"/>
        <v>0.41406766686652047</v>
      </c>
      <c r="J176" s="4"/>
      <c r="K176" s="366"/>
    </row>
    <row r="177" spans="1:11" x14ac:dyDescent="0.25">
      <c r="A177" s="7">
        <v>164</v>
      </c>
      <c r="B177" s="17" t="s">
        <v>539</v>
      </c>
      <c r="C177" s="11">
        <v>67.2</v>
      </c>
      <c r="D177" s="16" t="s">
        <v>328</v>
      </c>
      <c r="E177" s="30">
        <v>0.7</v>
      </c>
      <c r="F177" s="30">
        <v>0.7</v>
      </c>
      <c r="G177" s="21">
        <f t="shared" si="4"/>
        <v>0</v>
      </c>
      <c r="H177" s="29">
        <f>G8/C243*C177</f>
        <v>0.19455195973173064</v>
      </c>
      <c r="I177" s="26">
        <f t="shared" si="5"/>
        <v>0.19455195973173064</v>
      </c>
      <c r="J177" s="4"/>
      <c r="K177" s="366"/>
    </row>
    <row r="178" spans="1:11" x14ac:dyDescent="0.25">
      <c r="A178" s="7">
        <v>165</v>
      </c>
      <c r="B178" s="17" t="s">
        <v>540</v>
      </c>
      <c r="C178" s="11">
        <v>99.5</v>
      </c>
      <c r="D178" s="16" t="s">
        <v>328</v>
      </c>
      <c r="E178" s="30">
        <v>13.5</v>
      </c>
      <c r="F178" s="30">
        <v>15.2</v>
      </c>
      <c r="G178" s="21">
        <f t="shared" si="4"/>
        <v>1.6999999999999993</v>
      </c>
      <c r="H178" s="29">
        <f>G8/C243*C178</f>
        <v>0.2880642856146905</v>
      </c>
      <c r="I178" s="26">
        <f t="shared" si="5"/>
        <v>1.9880642856146897</v>
      </c>
      <c r="J178" s="4"/>
      <c r="K178" s="366"/>
    </row>
    <row r="179" spans="1:11" x14ac:dyDescent="0.25">
      <c r="A179" s="7">
        <v>166</v>
      </c>
      <c r="B179" s="17" t="s">
        <v>541</v>
      </c>
      <c r="C179" s="11">
        <v>39.4</v>
      </c>
      <c r="D179" s="16" t="s">
        <v>328</v>
      </c>
      <c r="E179" s="30">
        <v>3.8</v>
      </c>
      <c r="F179" s="30">
        <v>4.3</v>
      </c>
      <c r="G179" s="21">
        <f t="shared" si="4"/>
        <v>0.5</v>
      </c>
      <c r="H179" s="29">
        <f>G8/C243*C179</f>
        <v>0.11406766686652065</v>
      </c>
      <c r="I179" s="26">
        <f t="shared" si="5"/>
        <v>0.61406766686652059</v>
      </c>
      <c r="J179" s="4"/>
      <c r="K179" s="366"/>
    </row>
    <row r="180" spans="1:11" x14ac:dyDescent="0.25">
      <c r="A180" s="7">
        <v>167</v>
      </c>
      <c r="B180" s="17" t="s">
        <v>542</v>
      </c>
      <c r="C180" s="11">
        <v>67.3</v>
      </c>
      <c r="D180" s="16" t="s">
        <v>328</v>
      </c>
      <c r="E180" s="30">
        <v>6.9</v>
      </c>
      <c r="F180" s="30">
        <v>8</v>
      </c>
      <c r="G180" s="21">
        <f t="shared" si="4"/>
        <v>1.0999999999999996</v>
      </c>
      <c r="H180" s="29">
        <f>G8/C243*C180</f>
        <v>0.19484147157656953</v>
      </c>
      <c r="I180" s="26">
        <f t="shared" si="5"/>
        <v>1.2948414715765693</v>
      </c>
      <c r="J180" s="4"/>
      <c r="K180" s="366"/>
    </row>
    <row r="181" spans="1:11" x14ac:dyDescent="0.25">
      <c r="A181" s="7">
        <v>168</v>
      </c>
      <c r="B181" s="17" t="s">
        <v>543</v>
      </c>
      <c r="C181" s="11">
        <v>99.4</v>
      </c>
      <c r="D181" s="16" t="s">
        <v>328</v>
      </c>
      <c r="E181" s="30">
        <v>5.8</v>
      </c>
      <c r="F181" s="30">
        <v>5.8</v>
      </c>
      <c r="G181" s="21">
        <f t="shared" si="4"/>
        <v>0</v>
      </c>
      <c r="H181" s="29">
        <f>G8/C243*C181</f>
        <v>0.28777477376985161</v>
      </c>
      <c r="I181" s="26">
        <f t="shared" si="5"/>
        <v>0.28777477376985161</v>
      </c>
      <c r="J181" s="4"/>
      <c r="K181" s="366"/>
    </row>
    <row r="182" spans="1:11" x14ac:dyDescent="0.25">
      <c r="A182" s="7">
        <v>169</v>
      </c>
      <c r="B182" s="17" t="s">
        <v>544</v>
      </c>
      <c r="C182" s="11">
        <v>39.5</v>
      </c>
      <c r="D182" s="16" t="s">
        <v>328</v>
      </c>
      <c r="E182" s="30">
        <v>1</v>
      </c>
      <c r="F182" s="30">
        <v>1</v>
      </c>
      <c r="G182" s="21">
        <f t="shared" si="4"/>
        <v>0</v>
      </c>
      <c r="H182" s="29">
        <f>G8/C243*C182</f>
        <v>0.11435717871135953</v>
      </c>
      <c r="I182" s="26">
        <f t="shared" si="5"/>
        <v>0.11435717871135953</v>
      </c>
      <c r="J182" s="4"/>
      <c r="K182" s="366"/>
    </row>
    <row r="183" spans="1:11" x14ac:dyDescent="0.25">
      <c r="A183" s="7">
        <v>170</v>
      </c>
      <c r="B183" s="17" t="s">
        <v>545</v>
      </c>
      <c r="C183" s="11">
        <v>67.400000000000006</v>
      </c>
      <c r="D183" s="16" t="s">
        <v>328</v>
      </c>
      <c r="E183" s="30">
        <v>2</v>
      </c>
      <c r="F183" s="30">
        <v>2</v>
      </c>
      <c r="G183" s="21">
        <f t="shared" si="4"/>
        <v>0</v>
      </c>
      <c r="H183" s="29">
        <f>G8/C243*C183</f>
        <v>0.19513098342140844</v>
      </c>
      <c r="I183" s="26">
        <f t="shared" si="5"/>
        <v>0.19513098342140844</v>
      </c>
      <c r="J183" s="4"/>
      <c r="K183" s="366"/>
    </row>
    <row r="184" spans="1:11" x14ac:dyDescent="0.25">
      <c r="A184" s="7">
        <v>171</v>
      </c>
      <c r="B184" s="17" t="s">
        <v>546</v>
      </c>
      <c r="C184" s="11">
        <v>99.5</v>
      </c>
      <c r="D184" s="16" t="s">
        <v>328</v>
      </c>
      <c r="E184" s="30">
        <v>13.3</v>
      </c>
      <c r="F184" s="30">
        <v>14.2</v>
      </c>
      <c r="G184" s="21">
        <f t="shared" si="4"/>
        <v>0.89999999999999858</v>
      </c>
      <c r="H184" s="29">
        <f>G8/C243*C184</f>
        <v>0.2880642856146905</v>
      </c>
      <c r="I184" s="26">
        <f t="shared" si="5"/>
        <v>1.188064285614689</v>
      </c>
      <c r="J184" s="4"/>
      <c r="K184" s="366"/>
    </row>
    <row r="185" spans="1:11" x14ac:dyDescent="0.25">
      <c r="A185" s="7">
        <v>172</v>
      </c>
      <c r="B185" s="17" t="s">
        <v>547</v>
      </c>
      <c r="C185" s="11">
        <v>39.5</v>
      </c>
      <c r="D185" s="16" t="s">
        <v>328</v>
      </c>
      <c r="E185" s="30">
        <v>5</v>
      </c>
      <c r="F185" s="30">
        <v>5.9</v>
      </c>
      <c r="G185" s="21">
        <f t="shared" si="4"/>
        <v>0.90000000000000036</v>
      </c>
      <c r="H185" s="29">
        <f>G8/C243*C185</f>
        <v>0.11435717871135953</v>
      </c>
      <c r="I185" s="26">
        <f t="shared" si="5"/>
        <v>1.0143571787113599</v>
      </c>
      <c r="J185" s="4"/>
      <c r="K185" s="366"/>
    </row>
    <row r="186" spans="1:11" x14ac:dyDescent="0.25">
      <c r="A186" s="7">
        <v>173</v>
      </c>
      <c r="B186" s="17" t="s">
        <v>548</v>
      </c>
      <c r="C186" s="11">
        <v>67.8</v>
      </c>
      <c r="D186" s="16" t="s">
        <v>328</v>
      </c>
      <c r="E186" s="30">
        <v>7.9</v>
      </c>
      <c r="F186" s="30">
        <v>9</v>
      </c>
      <c r="G186" s="21">
        <f t="shared" si="4"/>
        <v>1.0999999999999996</v>
      </c>
      <c r="H186" s="29">
        <f>G8/C243*C186</f>
        <v>0.19628903080076396</v>
      </c>
      <c r="I186" s="26">
        <f t="shared" si="5"/>
        <v>1.2962890308007635</v>
      </c>
      <c r="J186" s="4"/>
      <c r="K186" s="366"/>
    </row>
    <row r="187" spans="1:11" x14ac:dyDescent="0.25">
      <c r="A187" s="7">
        <v>174</v>
      </c>
      <c r="B187" s="17" t="s">
        <v>549</v>
      </c>
      <c r="C187" s="11">
        <v>99.3</v>
      </c>
      <c r="D187" s="16" t="s">
        <v>328</v>
      </c>
      <c r="E187" s="30">
        <v>11.4</v>
      </c>
      <c r="F187" s="30">
        <v>13.2</v>
      </c>
      <c r="G187" s="21">
        <f t="shared" si="4"/>
        <v>1.7999999999999989</v>
      </c>
      <c r="H187" s="29">
        <f>G8/C243*C187</f>
        <v>0.28748526192501267</v>
      </c>
      <c r="I187" s="26">
        <f t="shared" si="5"/>
        <v>2.0874852619250115</v>
      </c>
      <c r="J187" s="4"/>
      <c r="K187" s="366"/>
    </row>
    <row r="188" spans="1:11" x14ac:dyDescent="0.25">
      <c r="A188" s="7">
        <v>175</v>
      </c>
      <c r="B188" s="17" t="s">
        <v>550</v>
      </c>
      <c r="C188" s="11">
        <v>39.6</v>
      </c>
      <c r="D188" s="16" t="s">
        <v>328</v>
      </c>
      <c r="E188" s="30">
        <v>5</v>
      </c>
      <c r="F188" s="30">
        <v>5.6</v>
      </c>
      <c r="G188" s="21">
        <f t="shared" si="4"/>
        <v>0.59999999999999964</v>
      </c>
      <c r="H188" s="29">
        <f>G8/C243*C188</f>
        <v>0.11464669055619842</v>
      </c>
      <c r="I188" s="26">
        <f t="shared" si="5"/>
        <v>0.71464669055619812</v>
      </c>
      <c r="J188" s="101"/>
      <c r="K188" s="58"/>
    </row>
    <row r="189" spans="1:11" x14ac:dyDescent="0.25">
      <c r="A189" s="7">
        <v>176</v>
      </c>
      <c r="B189" s="17" t="s">
        <v>615</v>
      </c>
      <c r="C189" s="11">
        <v>68.099999999999994</v>
      </c>
      <c r="D189" s="16" t="s">
        <v>328</v>
      </c>
      <c r="E189" s="30">
        <v>7.1</v>
      </c>
      <c r="F189" s="30">
        <v>7.7</v>
      </c>
      <c r="G189" s="21">
        <f t="shared" si="4"/>
        <v>0.60000000000000053</v>
      </c>
      <c r="H189" s="29">
        <f>G8/C243*C189</f>
        <v>0.19715756633528059</v>
      </c>
      <c r="I189" s="26">
        <f t="shared" si="5"/>
        <v>0.79715756633528112</v>
      </c>
      <c r="J189" s="101"/>
      <c r="K189" s="58"/>
    </row>
    <row r="190" spans="1:11" x14ac:dyDescent="0.25">
      <c r="A190" s="7">
        <v>177</v>
      </c>
      <c r="B190" s="17" t="s">
        <v>551</v>
      </c>
      <c r="C190" s="11">
        <v>99.4</v>
      </c>
      <c r="D190" s="16" t="s">
        <v>328</v>
      </c>
      <c r="E190" s="30">
        <v>5.0999999999999996</v>
      </c>
      <c r="F190" s="30">
        <v>5.0999999999999996</v>
      </c>
      <c r="G190" s="21">
        <f t="shared" si="4"/>
        <v>0</v>
      </c>
      <c r="H190" s="29">
        <f>G8/C243*C190</f>
        <v>0.28777477376985161</v>
      </c>
      <c r="I190" s="26">
        <f t="shared" si="5"/>
        <v>0.28777477376985161</v>
      </c>
      <c r="J190" s="101"/>
      <c r="K190" s="58"/>
    </row>
    <row r="191" spans="1:11" x14ac:dyDescent="0.25">
      <c r="A191" s="7">
        <v>178</v>
      </c>
      <c r="B191" s="17" t="s">
        <v>413</v>
      </c>
      <c r="C191" s="11">
        <v>42.3</v>
      </c>
      <c r="D191" s="16" t="s">
        <v>328</v>
      </c>
      <c r="E191" s="30">
        <v>1</v>
      </c>
      <c r="F191" s="30">
        <v>1</v>
      </c>
      <c r="G191" s="21">
        <f t="shared" si="4"/>
        <v>0</v>
      </c>
      <c r="H191" s="29">
        <f>G8/C243*C191</f>
        <v>0.1224635103668483</v>
      </c>
      <c r="I191" s="26">
        <f t="shared" si="5"/>
        <v>0.1224635103668483</v>
      </c>
      <c r="J191" s="101"/>
      <c r="K191" s="58"/>
    </row>
    <row r="192" spans="1:11" x14ac:dyDescent="0.25">
      <c r="A192" s="7">
        <v>179</v>
      </c>
      <c r="B192" s="17" t="s">
        <v>414</v>
      </c>
      <c r="C192" s="11">
        <v>68.900000000000006</v>
      </c>
      <c r="D192" s="16" t="s">
        <v>328</v>
      </c>
      <c r="E192" s="30">
        <v>7.7</v>
      </c>
      <c r="F192" s="30">
        <v>7.7</v>
      </c>
      <c r="G192" s="21">
        <f t="shared" si="4"/>
        <v>0</v>
      </c>
      <c r="H192" s="29">
        <f>G8/C243*C192</f>
        <v>0.1994736610939917</v>
      </c>
      <c r="I192" s="26">
        <f t="shared" si="5"/>
        <v>0.1994736610939917</v>
      </c>
      <c r="J192" s="57"/>
      <c r="K192" s="58"/>
    </row>
    <row r="193" spans="1:11" x14ac:dyDescent="0.25">
      <c r="A193" s="7">
        <v>180</v>
      </c>
      <c r="B193" s="17" t="s">
        <v>415</v>
      </c>
      <c r="C193" s="11">
        <v>99.3</v>
      </c>
      <c r="D193" s="16" t="s">
        <v>328</v>
      </c>
      <c r="E193" s="30">
        <v>16.7</v>
      </c>
      <c r="F193" s="30">
        <v>18</v>
      </c>
      <c r="G193" s="21">
        <f t="shared" si="4"/>
        <v>1.3000000000000007</v>
      </c>
      <c r="H193" s="29">
        <f>G8/C243*C193</f>
        <v>0.28748526192501267</v>
      </c>
      <c r="I193" s="26">
        <f t="shared" si="5"/>
        <v>1.5874852619250133</v>
      </c>
      <c r="J193" s="57"/>
      <c r="K193" s="58"/>
    </row>
    <row r="194" spans="1:11" x14ac:dyDescent="0.25">
      <c r="A194" s="7">
        <v>181</v>
      </c>
      <c r="B194" s="17" t="s">
        <v>416</v>
      </c>
      <c r="C194" s="11">
        <v>42.4</v>
      </c>
      <c r="D194" s="16" t="s">
        <v>328</v>
      </c>
      <c r="E194" s="30">
        <v>5.0999999999999996</v>
      </c>
      <c r="F194" s="30">
        <v>5.9</v>
      </c>
      <c r="G194" s="21">
        <f t="shared" si="4"/>
        <v>0.80000000000000071</v>
      </c>
      <c r="H194" s="29">
        <f>G8/C243*C194</f>
        <v>0.1227530222116872</v>
      </c>
      <c r="I194" s="26">
        <f t="shared" si="5"/>
        <v>0.92275302221168787</v>
      </c>
      <c r="J194" s="101"/>
      <c r="K194" s="58"/>
    </row>
    <row r="195" spans="1:11" x14ac:dyDescent="0.25">
      <c r="A195" s="7">
        <v>182</v>
      </c>
      <c r="B195" s="17" t="s">
        <v>417</v>
      </c>
      <c r="C195" s="11">
        <v>69.3</v>
      </c>
      <c r="D195" s="16" t="s">
        <v>328</v>
      </c>
      <c r="E195" s="30">
        <v>4.8</v>
      </c>
      <c r="F195" s="30">
        <v>4.9000000000000004</v>
      </c>
      <c r="G195" s="21">
        <f t="shared" si="4"/>
        <v>0.10000000000000053</v>
      </c>
      <c r="H195" s="29">
        <f>G8/C243*C195</f>
        <v>0.20063170847334721</v>
      </c>
      <c r="I195" s="26">
        <f t="shared" si="5"/>
        <v>0.30063170847334775</v>
      </c>
      <c r="J195" s="101"/>
      <c r="K195" s="368"/>
    </row>
    <row r="196" spans="1:11" x14ac:dyDescent="0.25">
      <c r="A196" s="7">
        <v>183</v>
      </c>
      <c r="B196" s="17" t="s">
        <v>418</v>
      </c>
      <c r="C196" s="11">
        <v>99.3</v>
      </c>
      <c r="D196" s="16" t="s">
        <v>328</v>
      </c>
      <c r="E196" s="30">
        <v>5.0999999999999996</v>
      </c>
      <c r="F196" s="30">
        <v>6.5</v>
      </c>
      <c r="G196" s="21">
        <f t="shared" si="4"/>
        <v>1.4000000000000004</v>
      </c>
      <c r="H196" s="29">
        <f>G8/C243*C196</f>
        <v>0.28748526192501267</v>
      </c>
      <c r="I196" s="26">
        <f t="shared" si="5"/>
        <v>1.6874852619250129</v>
      </c>
      <c r="J196" s="101"/>
      <c r="K196" s="58"/>
    </row>
    <row r="197" spans="1:11" x14ac:dyDescent="0.25">
      <c r="A197" s="7">
        <v>184</v>
      </c>
      <c r="B197" s="17" t="s">
        <v>419</v>
      </c>
      <c r="C197" s="11">
        <v>42.3</v>
      </c>
      <c r="D197" s="16" t="s">
        <v>328</v>
      </c>
      <c r="E197" s="30">
        <v>2.4</v>
      </c>
      <c r="F197" s="30">
        <v>2.4</v>
      </c>
      <c r="G197" s="21">
        <f t="shared" si="4"/>
        <v>0</v>
      </c>
      <c r="H197" s="29">
        <f>G8/C243*C197</f>
        <v>0.1224635103668483</v>
      </c>
      <c r="I197" s="26">
        <f t="shared" si="5"/>
        <v>0.1224635103668483</v>
      </c>
      <c r="J197" s="4"/>
      <c r="K197" s="366"/>
    </row>
    <row r="198" spans="1:11" x14ac:dyDescent="0.25">
      <c r="A198" s="7">
        <v>185</v>
      </c>
      <c r="B198" s="17" t="s">
        <v>420</v>
      </c>
      <c r="C198" s="11">
        <v>68.599999999999994</v>
      </c>
      <c r="D198" s="16" t="s">
        <v>328</v>
      </c>
      <c r="E198" s="30">
        <v>6.9</v>
      </c>
      <c r="F198" s="30">
        <v>7.4</v>
      </c>
      <c r="G198" s="21">
        <f t="shared" si="4"/>
        <v>0.5</v>
      </c>
      <c r="H198" s="29">
        <f>G8/C243*C198</f>
        <v>0.19860512555947502</v>
      </c>
      <c r="I198" s="26">
        <f t="shared" si="5"/>
        <v>0.69860512555947496</v>
      </c>
      <c r="J198" s="4"/>
      <c r="K198" s="366"/>
    </row>
    <row r="199" spans="1:11" x14ac:dyDescent="0.25">
      <c r="A199" s="7">
        <v>186</v>
      </c>
      <c r="B199" s="17" t="s">
        <v>421</v>
      </c>
      <c r="C199" s="11">
        <v>99.4</v>
      </c>
      <c r="D199" s="16" t="s">
        <v>328</v>
      </c>
      <c r="E199" s="30">
        <v>14</v>
      </c>
      <c r="F199" s="30">
        <v>15</v>
      </c>
      <c r="G199" s="21">
        <f t="shared" si="4"/>
        <v>1</v>
      </c>
      <c r="H199" s="29">
        <f>G8/C243*C199</f>
        <v>0.28777477376985161</v>
      </c>
      <c r="I199" s="26">
        <f t="shared" si="5"/>
        <v>1.2877747737698515</v>
      </c>
      <c r="J199" s="4"/>
      <c r="K199" s="366"/>
    </row>
    <row r="200" spans="1:11" x14ac:dyDescent="0.25">
      <c r="A200" s="7">
        <v>187</v>
      </c>
      <c r="B200" s="17" t="s">
        <v>422</v>
      </c>
      <c r="C200" s="11">
        <v>42.4</v>
      </c>
      <c r="D200" s="16" t="s">
        <v>328</v>
      </c>
      <c r="E200" s="30">
        <v>3.8</v>
      </c>
      <c r="F200" s="30">
        <v>4</v>
      </c>
      <c r="G200" s="21">
        <f t="shared" si="4"/>
        <v>0.20000000000000018</v>
      </c>
      <c r="H200" s="29">
        <f>G8/C243*C200</f>
        <v>0.1227530222116872</v>
      </c>
      <c r="I200" s="26">
        <f t="shared" si="5"/>
        <v>0.32275302221168739</v>
      </c>
      <c r="J200" s="4"/>
      <c r="K200" s="366"/>
    </row>
    <row r="201" spans="1:11" x14ac:dyDescent="0.25">
      <c r="A201" s="7">
        <v>188</v>
      </c>
      <c r="B201" s="17" t="s">
        <v>423</v>
      </c>
      <c r="C201" s="11">
        <v>69.3</v>
      </c>
      <c r="D201" s="16" t="s">
        <v>328</v>
      </c>
      <c r="E201" s="30">
        <v>7.4</v>
      </c>
      <c r="F201" s="30">
        <v>8.5</v>
      </c>
      <c r="G201" s="21">
        <f t="shared" si="4"/>
        <v>1.0999999999999996</v>
      </c>
      <c r="H201" s="29">
        <f>G8/C243*C201</f>
        <v>0.20063170847334721</v>
      </c>
      <c r="I201" s="26">
        <f t="shared" si="5"/>
        <v>1.3006317084733467</v>
      </c>
      <c r="J201" s="4"/>
      <c r="K201" s="366"/>
    </row>
    <row r="202" spans="1:11" x14ac:dyDescent="0.25">
      <c r="A202" s="7">
        <v>189</v>
      </c>
      <c r="B202" s="17" t="s">
        <v>424</v>
      </c>
      <c r="C202" s="11">
        <v>99.1</v>
      </c>
      <c r="D202" s="16" t="s">
        <v>328</v>
      </c>
      <c r="E202" s="30">
        <v>4.7</v>
      </c>
      <c r="F202" s="30">
        <v>4.7</v>
      </c>
      <c r="G202" s="21">
        <f t="shared" si="4"/>
        <v>0</v>
      </c>
      <c r="H202" s="29">
        <f>G8/C243*C202</f>
        <v>0.2869062382353349</v>
      </c>
      <c r="I202" s="26">
        <f t="shared" si="5"/>
        <v>0.2869062382353349</v>
      </c>
      <c r="J202" s="57"/>
      <c r="K202" s="366"/>
    </row>
    <row r="203" spans="1:11" x14ac:dyDescent="0.25">
      <c r="A203" s="7">
        <v>190</v>
      </c>
      <c r="B203" s="17" t="s">
        <v>425</v>
      </c>
      <c r="C203" s="11">
        <v>42.6</v>
      </c>
      <c r="D203" s="16" t="s">
        <v>328</v>
      </c>
      <c r="E203" s="30">
        <v>5</v>
      </c>
      <c r="F203" s="30">
        <v>5.7</v>
      </c>
      <c r="G203" s="21">
        <f t="shared" si="4"/>
        <v>0.70000000000000018</v>
      </c>
      <c r="H203" s="29">
        <f>G8/C243*C203</f>
        <v>0.12333204590136497</v>
      </c>
      <c r="I203" s="26">
        <f t="shared" si="5"/>
        <v>0.82333204590136511</v>
      </c>
      <c r="J203" s="57"/>
      <c r="K203" s="366"/>
    </row>
    <row r="204" spans="1:11" x14ac:dyDescent="0.25">
      <c r="A204" s="7">
        <v>191</v>
      </c>
      <c r="B204" s="17" t="s">
        <v>426</v>
      </c>
      <c r="C204" s="11">
        <v>69.2</v>
      </c>
      <c r="D204" s="16" t="s">
        <v>328</v>
      </c>
      <c r="E204" s="30">
        <v>8.6999999999999993</v>
      </c>
      <c r="F204" s="30">
        <v>9.5</v>
      </c>
      <c r="G204" s="21">
        <f t="shared" si="4"/>
        <v>0.80000000000000071</v>
      </c>
      <c r="H204" s="29">
        <f>G8/C243*C204</f>
        <v>0.20034219662850836</v>
      </c>
      <c r="I204" s="26">
        <f t="shared" si="5"/>
        <v>1.0003421966285091</v>
      </c>
      <c r="J204" s="57"/>
      <c r="K204" s="366"/>
    </row>
    <row r="205" spans="1:11" x14ac:dyDescent="0.25">
      <c r="A205" s="7">
        <v>192</v>
      </c>
      <c r="B205" s="17" t="s">
        <v>427</v>
      </c>
      <c r="C205" s="11">
        <v>99</v>
      </c>
      <c r="D205" s="16" t="s">
        <v>328</v>
      </c>
      <c r="E205" s="30">
        <v>6.8</v>
      </c>
      <c r="F205" s="30">
        <v>6.8</v>
      </c>
      <c r="G205" s="21">
        <f t="shared" si="4"/>
        <v>0</v>
      </c>
      <c r="H205" s="29">
        <f>G8/C243*C205</f>
        <v>0.28661672639049607</v>
      </c>
      <c r="I205" s="26">
        <f t="shared" si="5"/>
        <v>0.28661672639049607</v>
      </c>
      <c r="J205" s="57"/>
      <c r="K205" s="366"/>
    </row>
    <row r="206" spans="1:11" x14ac:dyDescent="0.25">
      <c r="A206" s="7">
        <v>193</v>
      </c>
      <c r="B206" s="17" t="s">
        <v>592</v>
      </c>
      <c r="C206" s="11">
        <v>42.4</v>
      </c>
      <c r="D206" s="16" t="s">
        <v>328</v>
      </c>
      <c r="E206" s="30">
        <v>0.4</v>
      </c>
      <c r="F206" s="30">
        <v>0.4</v>
      </c>
      <c r="G206" s="21">
        <f t="shared" si="4"/>
        <v>0</v>
      </c>
      <c r="H206" s="29">
        <f>G8/C243*C206</f>
        <v>0.1227530222116872</v>
      </c>
      <c r="I206" s="26">
        <f t="shared" si="5"/>
        <v>0.1227530222116872</v>
      </c>
      <c r="J206" s="57"/>
      <c r="K206" s="366"/>
    </row>
    <row r="207" spans="1:11" x14ac:dyDescent="0.25">
      <c r="A207" s="7">
        <v>194</v>
      </c>
      <c r="B207" s="17" t="s">
        <v>593</v>
      </c>
      <c r="C207" s="11">
        <v>68.8</v>
      </c>
      <c r="D207" s="16" t="s">
        <v>328</v>
      </c>
      <c r="E207" s="30">
        <v>4.4000000000000004</v>
      </c>
      <c r="F207" s="30">
        <v>4.8</v>
      </c>
      <c r="G207" s="21">
        <f t="shared" si="4"/>
        <v>0.39999999999999947</v>
      </c>
      <c r="H207" s="29">
        <f>G8/C243*C207</f>
        <v>0.19918414924915281</v>
      </c>
      <c r="I207" s="26">
        <f t="shared" si="5"/>
        <v>0.59918414924915231</v>
      </c>
      <c r="J207" s="57"/>
      <c r="K207" s="366"/>
    </row>
    <row r="208" spans="1:11" x14ac:dyDescent="0.25">
      <c r="A208" s="7">
        <v>195</v>
      </c>
      <c r="B208" s="17" t="s">
        <v>594</v>
      </c>
      <c r="C208" s="11">
        <v>100.7</v>
      </c>
      <c r="D208" s="16" t="s">
        <v>328</v>
      </c>
      <c r="E208" s="30">
        <v>11.4</v>
      </c>
      <c r="F208" s="30">
        <v>12.5</v>
      </c>
      <c r="G208" s="21">
        <f t="shared" ref="G208:G242" si="6">F208-E208</f>
        <v>1.0999999999999996</v>
      </c>
      <c r="H208" s="29">
        <f>G8/C243*C208</f>
        <v>0.29153842775275712</v>
      </c>
      <c r="I208" s="26">
        <f t="shared" ref="I208:I242" si="7">G208+H208</f>
        <v>1.3915384277527567</v>
      </c>
      <c r="J208" s="57"/>
      <c r="K208" s="366"/>
    </row>
    <row r="209" spans="1:11" x14ac:dyDescent="0.25">
      <c r="A209" s="7">
        <v>196</v>
      </c>
      <c r="B209" s="17" t="s">
        <v>428</v>
      </c>
      <c r="C209" s="11">
        <v>42.6</v>
      </c>
      <c r="D209" s="16" t="s">
        <v>328</v>
      </c>
      <c r="E209" s="30">
        <v>9</v>
      </c>
      <c r="F209" s="30">
        <v>9.5</v>
      </c>
      <c r="G209" s="21">
        <f t="shared" si="6"/>
        <v>0.5</v>
      </c>
      <c r="H209" s="29">
        <f>G8/C243*C209</f>
        <v>0.12333204590136497</v>
      </c>
      <c r="I209" s="26">
        <f t="shared" si="7"/>
        <v>0.62333204590136493</v>
      </c>
      <c r="J209" s="57"/>
      <c r="K209" s="366"/>
    </row>
    <row r="210" spans="1:11" x14ac:dyDescent="0.25">
      <c r="A210" s="7">
        <v>197</v>
      </c>
      <c r="B210" s="17" t="s">
        <v>429</v>
      </c>
      <c r="C210" s="11">
        <v>69.2</v>
      </c>
      <c r="D210" s="16" t="s">
        <v>328</v>
      </c>
      <c r="E210" s="30">
        <v>9.6999999999999993</v>
      </c>
      <c r="F210" s="30">
        <v>10.6</v>
      </c>
      <c r="G210" s="21">
        <f t="shared" si="6"/>
        <v>0.90000000000000036</v>
      </c>
      <c r="H210" s="29">
        <f>G8/C243*C210</f>
        <v>0.20034219662850836</v>
      </c>
      <c r="I210" s="26">
        <f t="shared" si="7"/>
        <v>1.1003421966285087</v>
      </c>
      <c r="J210" s="4"/>
      <c r="K210" s="366"/>
    </row>
    <row r="211" spans="1:11" x14ac:dyDescent="0.25">
      <c r="A211" s="7">
        <v>198</v>
      </c>
      <c r="B211" s="17" t="s">
        <v>430</v>
      </c>
      <c r="C211" s="11">
        <v>99.5</v>
      </c>
      <c r="D211" s="16" t="s">
        <v>328</v>
      </c>
      <c r="E211" s="30">
        <v>6.3</v>
      </c>
      <c r="F211" s="30">
        <v>8.1999999999999993</v>
      </c>
      <c r="G211" s="21">
        <f t="shared" si="6"/>
        <v>1.8999999999999995</v>
      </c>
      <c r="H211" s="29">
        <f>G8/C243*C211</f>
        <v>0.2880642856146905</v>
      </c>
      <c r="I211" s="26">
        <f t="shared" si="7"/>
        <v>2.1880642856146899</v>
      </c>
      <c r="J211" s="4"/>
      <c r="K211" s="366"/>
    </row>
    <row r="212" spans="1:11" x14ac:dyDescent="0.25">
      <c r="A212" s="7">
        <v>199</v>
      </c>
      <c r="B212" s="17" t="s">
        <v>431</v>
      </c>
      <c r="C212" s="11">
        <v>42.6</v>
      </c>
      <c r="D212" s="16" t="s">
        <v>328</v>
      </c>
      <c r="E212" s="30">
        <v>5.7</v>
      </c>
      <c r="F212" s="30">
        <v>6.4</v>
      </c>
      <c r="G212" s="21">
        <f t="shared" si="6"/>
        <v>0.70000000000000018</v>
      </c>
      <c r="H212" s="29">
        <f>G8/C243*C212</f>
        <v>0.12333204590136497</v>
      </c>
      <c r="I212" s="26">
        <f t="shared" si="7"/>
        <v>0.82333204590136511</v>
      </c>
      <c r="J212" s="4"/>
      <c r="K212" s="366"/>
    </row>
    <row r="213" spans="1:11" x14ac:dyDescent="0.25">
      <c r="A213" s="7">
        <v>200</v>
      </c>
      <c r="B213" s="17" t="s">
        <v>432</v>
      </c>
      <c r="C213" s="11">
        <v>68.8</v>
      </c>
      <c r="D213" s="16" t="s">
        <v>328</v>
      </c>
      <c r="E213" s="30">
        <v>4.7</v>
      </c>
      <c r="F213" s="30">
        <v>5.2</v>
      </c>
      <c r="G213" s="21">
        <f t="shared" si="6"/>
        <v>0.5</v>
      </c>
      <c r="H213" s="29">
        <f>G8/C243*C213</f>
        <v>0.19918414924915281</v>
      </c>
      <c r="I213" s="26">
        <f t="shared" si="7"/>
        <v>0.69918414924915284</v>
      </c>
      <c r="J213" s="4"/>
      <c r="K213" s="366"/>
    </row>
    <row r="214" spans="1:11" x14ac:dyDescent="0.25">
      <c r="A214" s="7">
        <v>201</v>
      </c>
      <c r="B214" s="17" t="s">
        <v>433</v>
      </c>
      <c r="C214" s="11">
        <v>99.3</v>
      </c>
      <c r="D214" s="16" t="s">
        <v>328</v>
      </c>
      <c r="E214" s="30">
        <v>11.9</v>
      </c>
      <c r="F214" s="30">
        <v>12.3</v>
      </c>
      <c r="G214" s="21">
        <f t="shared" si="6"/>
        <v>0.40000000000000036</v>
      </c>
      <c r="H214" s="29">
        <f>G8/C243*C214</f>
        <v>0.28748526192501267</v>
      </c>
      <c r="I214" s="26">
        <f t="shared" si="7"/>
        <v>0.68748526192501302</v>
      </c>
      <c r="J214" s="4"/>
      <c r="K214" s="366"/>
    </row>
    <row r="215" spans="1:11" x14ac:dyDescent="0.25">
      <c r="A215" s="7">
        <v>202</v>
      </c>
      <c r="B215" s="17" t="s">
        <v>558</v>
      </c>
      <c r="C215" s="11">
        <v>72.8</v>
      </c>
      <c r="D215" s="16" t="s">
        <v>328</v>
      </c>
      <c r="E215" s="30">
        <v>8.6999999999999993</v>
      </c>
      <c r="F215" s="30">
        <v>9.1</v>
      </c>
      <c r="G215" s="21">
        <f t="shared" si="6"/>
        <v>0.40000000000000036</v>
      </c>
      <c r="H215" s="29">
        <f>G8/C243*C215</f>
        <v>0.21076462304270821</v>
      </c>
      <c r="I215" s="26">
        <f t="shared" si="7"/>
        <v>0.61076462304270862</v>
      </c>
      <c r="J215" s="4"/>
      <c r="K215" s="366"/>
    </row>
    <row r="216" spans="1:11" x14ac:dyDescent="0.25">
      <c r="A216" s="7">
        <v>203</v>
      </c>
      <c r="B216" s="17" t="s">
        <v>559</v>
      </c>
      <c r="C216" s="11">
        <v>72.2</v>
      </c>
      <c r="D216" s="16" t="s">
        <v>328</v>
      </c>
      <c r="E216" s="30">
        <v>5.3</v>
      </c>
      <c r="F216" s="30">
        <v>5.3</v>
      </c>
      <c r="G216" s="21">
        <f t="shared" si="6"/>
        <v>0</v>
      </c>
      <c r="H216" s="29">
        <f>G8/C243*C216</f>
        <v>0.2090275519736749</v>
      </c>
      <c r="I216" s="26">
        <f t="shared" si="7"/>
        <v>0.2090275519736749</v>
      </c>
      <c r="J216" s="4"/>
      <c r="K216" s="366"/>
    </row>
    <row r="217" spans="1:11" x14ac:dyDescent="0.25">
      <c r="A217" s="7">
        <v>204</v>
      </c>
      <c r="B217" s="17" t="s">
        <v>560</v>
      </c>
      <c r="C217" s="11">
        <v>45.9</v>
      </c>
      <c r="D217" s="16" t="s">
        <v>328</v>
      </c>
      <c r="E217" s="30">
        <v>1.5</v>
      </c>
      <c r="F217" s="30">
        <v>1.9</v>
      </c>
      <c r="G217" s="21">
        <f t="shared" si="6"/>
        <v>0.39999999999999991</v>
      </c>
      <c r="H217" s="29">
        <f>G8/C243*C217</f>
        <v>0.13288593678104815</v>
      </c>
      <c r="I217" s="26">
        <f t="shared" si="7"/>
        <v>0.53288593678104812</v>
      </c>
      <c r="J217" s="4"/>
      <c r="K217" s="366"/>
    </row>
    <row r="218" spans="1:11" x14ac:dyDescent="0.25">
      <c r="A218" s="7">
        <v>205</v>
      </c>
      <c r="B218" s="17" t="s">
        <v>561</v>
      </c>
      <c r="C218" s="11">
        <v>45.2</v>
      </c>
      <c r="D218" s="16" t="s">
        <v>328</v>
      </c>
      <c r="E218" s="30">
        <v>6.4</v>
      </c>
      <c r="F218" s="30">
        <v>7.3</v>
      </c>
      <c r="G218" s="21">
        <f t="shared" si="6"/>
        <v>0.89999999999999947</v>
      </c>
      <c r="H218" s="29">
        <f>G8/C243*C218</f>
        <v>0.13085935386717598</v>
      </c>
      <c r="I218" s="26">
        <f t="shared" si="7"/>
        <v>1.0308593538671755</v>
      </c>
      <c r="J218" s="4"/>
      <c r="K218" s="366"/>
    </row>
    <row r="219" spans="1:11" x14ac:dyDescent="0.25">
      <c r="A219" s="7">
        <v>206</v>
      </c>
      <c r="B219" s="17" t="s">
        <v>562</v>
      </c>
      <c r="C219" s="11">
        <v>72.400000000000006</v>
      </c>
      <c r="D219" s="16" t="s">
        <v>328</v>
      </c>
      <c r="E219" s="30">
        <v>2.2000000000000002</v>
      </c>
      <c r="F219" s="30">
        <v>2.2000000000000002</v>
      </c>
      <c r="G219" s="21">
        <f t="shared" si="6"/>
        <v>0</v>
      </c>
      <c r="H219" s="29">
        <f>G8/C243*C219</f>
        <v>0.20960657566335267</v>
      </c>
      <c r="I219" s="26">
        <f t="shared" si="7"/>
        <v>0.20960657566335267</v>
      </c>
      <c r="J219" s="4"/>
      <c r="K219" s="366"/>
    </row>
    <row r="220" spans="1:11" x14ac:dyDescent="0.25">
      <c r="A220" s="7">
        <v>207</v>
      </c>
      <c r="B220" s="17" t="s">
        <v>563</v>
      </c>
      <c r="C220" s="11">
        <v>72.3</v>
      </c>
      <c r="D220" s="16" t="s">
        <v>328</v>
      </c>
      <c r="E220" s="30">
        <v>10</v>
      </c>
      <c r="F220" s="30">
        <v>10.9</v>
      </c>
      <c r="G220" s="21">
        <f t="shared" si="6"/>
        <v>0.90000000000000036</v>
      </c>
      <c r="H220" s="29">
        <f>G8/C243*C220</f>
        <v>0.20931706381851378</v>
      </c>
      <c r="I220" s="26">
        <f t="shared" si="7"/>
        <v>1.1093170638185141</v>
      </c>
      <c r="J220" s="4"/>
      <c r="K220" s="366"/>
    </row>
    <row r="221" spans="1:11" x14ac:dyDescent="0.25">
      <c r="A221" s="7">
        <v>208</v>
      </c>
      <c r="B221" s="17" t="s">
        <v>564</v>
      </c>
      <c r="C221" s="11">
        <v>45.5</v>
      </c>
      <c r="D221" s="16" t="s">
        <v>328</v>
      </c>
      <c r="E221" s="30">
        <v>5.0999999999999996</v>
      </c>
      <c r="F221" s="30">
        <v>5.9</v>
      </c>
      <c r="G221" s="21">
        <f t="shared" si="6"/>
        <v>0.80000000000000071</v>
      </c>
      <c r="H221" s="29">
        <f>G8/C243*C221</f>
        <v>0.13172788940169264</v>
      </c>
      <c r="I221" s="26">
        <f t="shared" si="7"/>
        <v>0.93172788940169338</v>
      </c>
      <c r="J221" s="4"/>
      <c r="K221" s="366"/>
    </row>
    <row r="222" spans="1:11" x14ac:dyDescent="0.25">
      <c r="A222" s="7">
        <v>209</v>
      </c>
      <c r="B222" s="17" t="s">
        <v>565</v>
      </c>
      <c r="C222" s="11">
        <v>45.2</v>
      </c>
      <c r="D222" s="16" t="s">
        <v>328</v>
      </c>
      <c r="E222" s="30">
        <v>4</v>
      </c>
      <c r="F222" s="30">
        <v>4.4000000000000004</v>
      </c>
      <c r="G222" s="21">
        <f t="shared" si="6"/>
        <v>0.40000000000000036</v>
      </c>
      <c r="H222" s="29">
        <f>G8/C243*C222</f>
        <v>0.13085935386717598</v>
      </c>
      <c r="I222" s="26">
        <f t="shared" si="7"/>
        <v>0.53085935386717631</v>
      </c>
      <c r="J222" s="4"/>
      <c r="K222" s="366"/>
    </row>
    <row r="223" spans="1:11" x14ac:dyDescent="0.25">
      <c r="A223" s="7">
        <v>210</v>
      </c>
      <c r="B223" s="17" t="s">
        <v>566</v>
      </c>
      <c r="C223" s="11">
        <v>72.5</v>
      </c>
      <c r="D223" s="16" t="s">
        <v>328</v>
      </c>
      <c r="E223" s="30">
        <v>5.7</v>
      </c>
      <c r="F223" s="30">
        <v>5.7</v>
      </c>
      <c r="G223" s="21">
        <f t="shared" si="6"/>
        <v>0</v>
      </c>
      <c r="H223" s="29">
        <f>G8/C243*C223</f>
        <v>0.20989608750819155</v>
      </c>
      <c r="I223" s="26">
        <f t="shared" si="7"/>
        <v>0.20989608750819155</v>
      </c>
      <c r="J223" s="388"/>
      <c r="K223" s="366"/>
    </row>
    <row r="224" spans="1:11" x14ac:dyDescent="0.25">
      <c r="A224" s="7">
        <v>211</v>
      </c>
      <c r="B224" s="17" t="s">
        <v>567</v>
      </c>
      <c r="C224" s="11">
        <v>72.2</v>
      </c>
      <c r="D224" s="16" t="s">
        <v>328</v>
      </c>
      <c r="E224" s="30">
        <v>4.5</v>
      </c>
      <c r="F224" s="30">
        <v>4.9000000000000004</v>
      </c>
      <c r="G224" s="21">
        <f t="shared" si="6"/>
        <v>0.40000000000000036</v>
      </c>
      <c r="H224" s="29">
        <f>G8/C243*C224</f>
        <v>0.2090275519736749</v>
      </c>
      <c r="I224" s="26">
        <f t="shared" si="7"/>
        <v>0.6090275519736752</v>
      </c>
      <c r="J224" s="4"/>
      <c r="K224" s="366"/>
    </row>
    <row r="225" spans="1:11" x14ac:dyDescent="0.25">
      <c r="A225" s="7">
        <v>212</v>
      </c>
      <c r="B225" s="17" t="s">
        <v>568</v>
      </c>
      <c r="C225" s="11">
        <v>46</v>
      </c>
      <c r="D225" s="16" t="s">
        <v>328</v>
      </c>
      <c r="E225" s="30">
        <v>2</v>
      </c>
      <c r="F225" s="30">
        <v>2</v>
      </c>
      <c r="G225" s="21">
        <f t="shared" si="6"/>
        <v>0</v>
      </c>
      <c r="H225" s="29">
        <f>G8/C243*C225</f>
        <v>0.13317544862588704</v>
      </c>
      <c r="I225" s="26">
        <f t="shared" si="7"/>
        <v>0.13317544862588704</v>
      </c>
      <c r="J225" s="4"/>
      <c r="K225" s="366"/>
    </row>
    <row r="226" spans="1:11" x14ac:dyDescent="0.25">
      <c r="A226" s="7">
        <v>213</v>
      </c>
      <c r="B226" s="17" t="s">
        <v>569</v>
      </c>
      <c r="C226" s="11">
        <v>44.8</v>
      </c>
      <c r="D226" s="16" t="s">
        <v>328</v>
      </c>
      <c r="E226" s="30">
        <v>2.7</v>
      </c>
      <c r="F226" s="30">
        <v>2.7</v>
      </c>
      <c r="G226" s="21">
        <f t="shared" si="6"/>
        <v>0</v>
      </c>
      <c r="H226" s="29">
        <f>G8/C243*C226</f>
        <v>0.12970130648782044</v>
      </c>
      <c r="I226" s="26">
        <f t="shared" si="7"/>
        <v>0.12970130648782044</v>
      </c>
      <c r="J226" s="4"/>
      <c r="K226" s="366"/>
    </row>
    <row r="227" spans="1:11" x14ac:dyDescent="0.25">
      <c r="A227" s="7">
        <v>214</v>
      </c>
      <c r="B227" s="17" t="s">
        <v>570</v>
      </c>
      <c r="C227" s="11">
        <v>73.099999999999994</v>
      </c>
      <c r="D227" s="16" t="s">
        <v>328</v>
      </c>
      <c r="E227" s="30">
        <v>8</v>
      </c>
      <c r="F227" s="30">
        <v>9.1</v>
      </c>
      <c r="G227" s="21">
        <f t="shared" si="6"/>
        <v>1.0999999999999996</v>
      </c>
      <c r="H227" s="29">
        <f>G8/C243*C227</f>
        <v>0.21163315857722484</v>
      </c>
      <c r="I227" s="26">
        <f t="shared" si="7"/>
        <v>1.3116331585772245</v>
      </c>
      <c r="J227" s="4"/>
      <c r="K227" s="366"/>
    </row>
    <row r="228" spans="1:11" x14ac:dyDescent="0.25">
      <c r="A228" s="7">
        <v>215</v>
      </c>
      <c r="B228" s="17" t="s">
        <v>571</v>
      </c>
      <c r="C228" s="11">
        <v>72.400000000000006</v>
      </c>
      <c r="D228" s="16" t="s">
        <v>328</v>
      </c>
      <c r="E228" s="30">
        <v>1.7</v>
      </c>
      <c r="F228" s="30">
        <v>1.7</v>
      </c>
      <c r="G228" s="21">
        <f t="shared" si="6"/>
        <v>0</v>
      </c>
      <c r="H228" s="29">
        <f>G8/C243*C228</f>
        <v>0.20960657566335267</v>
      </c>
      <c r="I228" s="26">
        <f t="shared" si="7"/>
        <v>0.20960657566335267</v>
      </c>
      <c r="J228" s="6"/>
      <c r="K228" s="366"/>
    </row>
    <row r="229" spans="1:11" x14ac:dyDescent="0.25">
      <c r="A229" s="7">
        <v>216</v>
      </c>
      <c r="B229" s="17" t="s">
        <v>572</v>
      </c>
      <c r="C229" s="11">
        <v>46</v>
      </c>
      <c r="D229" s="16" t="s">
        <v>328</v>
      </c>
      <c r="E229" s="30">
        <v>3.3</v>
      </c>
      <c r="F229" s="30">
        <v>4.3</v>
      </c>
      <c r="G229" s="21">
        <f t="shared" si="6"/>
        <v>1</v>
      </c>
      <c r="H229" s="29">
        <f>G8/C243*C229</f>
        <v>0.13317544862588704</v>
      </c>
      <c r="I229" s="26">
        <f t="shared" si="7"/>
        <v>1.1331754486258871</v>
      </c>
      <c r="J229" s="4"/>
      <c r="K229" s="366"/>
    </row>
    <row r="230" spans="1:11" x14ac:dyDescent="0.25">
      <c r="A230" s="7">
        <v>217</v>
      </c>
      <c r="B230" s="17" t="s">
        <v>573</v>
      </c>
      <c r="C230" s="11">
        <v>45.4</v>
      </c>
      <c r="D230" s="16" t="s">
        <v>328</v>
      </c>
      <c r="E230" s="30">
        <v>4</v>
      </c>
      <c r="F230" s="30">
        <v>4.5999999999999996</v>
      </c>
      <c r="G230" s="21">
        <f t="shared" si="6"/>
        <v>0.59999999999999964</v>
      </c>
      <c r="H230" s="29">
        <f>G8/C243*C230</f>
        <v>0.13143837755685375</v>
      </c>
      <c r="I230" s="26">
        <f t="shared" si="7"/>
        <v>0.73143837755685337</v>
      </c>
      <c r="J230" s="4"/>
      <c r="K230" s="366"/>
    </row>
    <row r="231" spans="1:11" x14ac:dyDescent="0.25">
      <c r="A231" s="7">
        <v>218</v>
      </c>
      <c r="B231" s="17" t="s">
        <v>574</v>
      </c>
      <c r="C231" s="11">
        <v>73</v>
      </c>
      <c r="D231" s="16" t="s">
        <v>328</v>
      </c>
      <c r="E231" s="30">
        <v>3.9</v>
      </c>
      <c r="F231" s="30">
        <v>4.3</v>
      </c>
      <c r="G231" s="21">
        <f t="shared" si="6"/>
        <v>0.39999999999999991</v>
      </c>
      <c r="H231" s="29">
        <f>G8/C243*C231</f>
        <v>0.21134364673238598</v>
      </c>
      <c r="I231" s="26">
        <f t="shared" si="7"/>
        <v>0.61134364673238584</v>
      </c>
      <c r="J231" s="4"/>
      <c r="K231" s="366"/>
    </row>
    <row r="232" spans="1:11" x14ac:dyDescent="0.25">
      <c r="A232" s="7">
        <v>219</v>
      </c>
      <c r="B232" s="17" t="s">
        <v>575</v>
      </c>
      <c r="C232" s="11">
        <v>72.2</v>
      </c>
      <c r="D232" s="16" t="s">
        <v>328</v>
      </c>
      <c r="E232" s="30">
        <v>7.3</v>
      </c>
      <c r="F232" s="30">
        <v>7.8</v>
      </c>
      <c r="G232" s="21">
        <f t="shared" si="6"/>
        <v>0.5</v>
      </c>
      <c r="H232" s="29">
        <f>G8/C243*C232</f>
        <v>0.2090275519736749</v>
      </c>
      <c r="I232" s="26">
        <f t="shared" si="7"/>
        <v>0.70902755197367484</v>
      </c>
      <c r="J232" s="4"/>
      <c r="K232" s="366"/>
    </row>
    <row r="233" spans="1:11" x14ac:dyDescent="0.25">
      <c r="A233" s="7">
        <v>220</v>
      </c>
      <c r="B233" s="17" t="s">
        <v>576</v>
      </c>
      <c r="C233" s="11">
        <v>46.2</v>
      </c>
      <c r="D233" s="16" t="s">
        <v>328</v>
      </c>
      <c r="E233" s="30">
        <v>1.9</v>
      </c>
      <c r="F233" s="30">
        <v>1.9</v>
      </c>
      <c r="G233" s="21">
        <f t="shared" si="6"/>
        <v>0</v>
      </c>
      <c r="H233" s="29">
        <f>G8/C243*C233</f>
        <v>0.13375447231556484</v>
      </c>
      <c r="I233" s="26">
        <f t="shared" si="7"/>
        <v>0.13375447231556484</v>
      </c>
      <c r="J233" s="4"/>
      <c r="K233" s="366"/>
    </row>
    <row r="234" spans="1:11" x14ac:dyDescent="0.25">
      <c r="A234" s="7">
        <v>221</v>
      </c>
      <c r="B234" s="17" t="s">
        <v>577</v>
      </c>
      <c r="C234" s="11">
        <v>45.4</v>
      </c>
      <c r="D234" s="16" t="s">
        <v>328</v>
      </c>
      <c r="E234" s="30">
        <v>5.9</v>
      </c>
      <c r="F234" s="30">
        <v>6.6</v>
      </c>
      <c r="G234" s="21">
        <f t="shared" si="6"/>
        <v>0.69999999999999929</v>
      </c>
      <c r="H234" s="29">
        <f>G8/C243*C234</f>
        <v>0.13143837755685375</v>
      </c>
      <c r="I234" s="26">
        <f t="shared" si="7"/>
        <v>0.83143837755685301</v>
      </c>
      <c r="J234" s="4"/>
      <c r="K234" s="366"/>
    </row>
    <row r="235" spans="1:11" x14ac:dyDescent="0.25">
      <c r="A235" s="7">
        <v>222</v>
      </c>
      <c r="B235" s="17" t="s">
        <v>578</v>
      </c>
      <c r="C235" s="11">
        <v>72.900000000000006</v>
      </c>
      <c r="D235" s="16" t="s">
        <v>328</v>
      </c>
      <c r="E235" s="30">
        <v>4.8</v>
      </c>
      <c r="F235" s="30">
        <v>4.8</v>
      </c>
      <c r="G235" s="21">
        <f t="shared" si="6"/>
        <v>0</v>
      </c>
      <c r="H235" s="29">
        <f>G8/C243*C235</f>
        <v>0.2110541348875471</v>
      </c>
      <c r="I235" s="26">
        <f t="shared" si="7"/>
        <v>0.2110541348875471</v>
      </c>
      <c r="J235" s="57"/>
      <c r="K235" s="366"/>
    </row>
    <row r="236" spans="1:11" x14ac:dyDescent="0.25">
      <c r="A236" s="7">
        <v>223</v>
      </c>
      <c r="B236" s="17" t="s">
        <v>579</v>
      </c>
      <c r="C236" s="11">
        <v>72.400000000000006</v>
      </c>
      <c r="D236" s="16" t="s">
        <v>328</v>
      </c>
      <c r="E236" s="30">
        <v>10.3</v>
      </c>
      <c r="F236" s="30">
        <v>11.6</v>
      </c>
      <c r="G236" s="21">
        <f t="shared" si="6"/>
        <v>1.2999999999999989</v>
      </c>
      <c r="H236" s="29">
        <f>G8/C243*C236</f>
        <v>0.20960657566335267</v>
      </c>
      <c r="I236" s="26">
        <f t="shared" si="7"/>
        <v>1.5096065756633517</v>
      </c>
      <c r="J236" s="57"/>
      <c r="K236" s="58"/>
    </row>
    <row r="237" spans="1:11" x14ac:dyDescent="0.25">
      <c r="A237" s="7">
        <v>224</v>
      </c>
      <c r="B237" s="17" t="s">
        <v>580</v>
      </c>
      <c r="C237" s="11">
        <v>46.1</v>
      </c>
      <c r="D237" s="16" t="s">
        <v>328</v>
      </c>
      <c r="E237" s="30">
        <v>4.3</v>
      </c>
      <c r="F237" s="30">
        <v>4.3</v>
      </c>
      <c r="G237" s="21">
        <f t="shared" si="6"/>
        <v>0</v>
      </c>
      <c r="H237" s="29">
        <f>G8/C243*C237</f>
        <v>0.13346496047072595</v>
      </c>
      <c r="I237" s="26">
        <f t="shared" si="7"/>
        <v>0.13346496047072595</v>
      </c>
      <c r="J237" s="57"/>
      <c r="K237" s="58"/>
    </row>
    <row r="238" spans="1:11" x14ac:dyDescent="0.25">
      <c r="A238" s="7">
        <v>225</v>
      </c>
      <c r="B238" s="17" t="s">
        <v>581</v>
      </c>
      <c r="C238" s="11">
        <v>45.6</v>
      </c>
      <c r="D238" s="16" t="s">
        <v>328</v>
      </c>
      <c r="E238" s="30">
        <v>6.1</v>
      </c>
      <c r="F238" s="30">
        <v>6.6</v>
      </c>
      <c r="G238" s="21">
        <f t="shared" si="6"/>
        <v>0.5</v>
      </c>
      <c r="H238" s="29">
        <f>G8/C243*C238</f>
        <v>0.13201740124653152</v>
      </c>
      <c r="I238" s="26">
        <f t="shared" si="7"/>
        <v>0.6320174012465315</v>
      </c>
      <c r="J238" s="57"/>
      <c r="K238" s="58"/>
    </row>
    <row r="239" spans="1:11" x14ac:dyDescent="0.25">
      <c r="A239" s="7">
        <v>226</v>
      </c>
      <c r="B239" s="17" t="s">
        <v>582</v>
      </c>
      <c r="C239" s="11">
        <v>73.2</v>
      </c>
      <c r="D239" s="16" t="s">
        <v>328</v>
      </c>
      <c r="E239" s="30">
        <v>12.3</v>
      </c>
      <c r="F239" s="30">
        <v>13.6</v>
      </c>
      <c r="G239" s="21">
        <f t="shared" si="6"/>
        <v>1.2999999999999989</v>
      </c>
      <c r="H239" s="29">
        <f>G8/C243*C239</f>
        <v>0.21192267042206375</v>
      </c>
      <c r="I239" s="26">
        <f t="shared" si="7"/>
        <v>1.5119226704220627</v>
      </c>
      <c r="J239" s="57"/>
      <c r="K239" s="366"/>
    </row>
    <row r="240" spans="1:11" x14ac:dyDescent="0.25">
      <c r="A240" s="7">
        <v>227</v>
      </c>
      <c r="B240" s="17" t="s">
        <v>583</v>
      </c>
      <c r="C240" s="11">
        <v>72.400000000000006</v>
      </c>
      <c r="D240" s="16" t="s">
        <v>328</v>
      </c>
      <c r="E240" s="30">
        <v>6.1</v>
      </c>
      <c r="F240" s="30">
        <v>6.3</v>
      </c>
      <c r="G240" s="21">
        <f t="shared" si="6"/>
        <v>0.20000000000000018</v>
      </c>
      <c r="H240" s="29">
        <f>G8/C243*C240</f>
        <v>0.20960657566335267</v>
      </c>
      <c r="I240" s="26">
        <f t="shared" si="7"/>
        <v>0.40960657566335285</v>
      </c>
      <c r="J240" s="57"/>
      <c r="K240" s="366"/>
    </row>
    <row r="241" spans="1:11" x14ac:dyDescent="0.25">
      <c r="A241" s="7">
        <v>228</v>
      </c>
      <c r="B241" s="17" t="s">
        <v>584</v>
      </c>
      <c r="C241" s="11">
        <v>46.4</v>
      </c>
      <c r="D241" s="16" t="s">
        <v>328</v>
      </c>
      <c r="E241" s="30">
        <v>2.9</v>
      </c>
      <c r="F241" s="30">
        <v>3.2</v>
      </c>
      <c r="G241" s="21">
        <f t="shared" si="6"/>
        <v>0.30000000000000027</v>
      </c>
      <c r="H241" s="29">
        <f>G8/C243*C241</f>
        <v>0.13433349600524258</v>
      </c>
      <c r="I241" s="26">
        <f t="shared" si="7"/>
        <v>0.43433349600524285</v>
      </c>
      <c r="J241" s="57"/>
      <c r="K241" s="366"/>
    </row>
    <row r="242" spans="1:11" x14ac:dyDescent="0.25">
      <c r="A242" s="7">
        <v>229</v>
      </c>
      <c r="B242" s="17" t="s">
        <v>585</v>
      </c>
      <c r="C242" s="11">
        <v>45.5</v>
      </c>
      <c r="D242" s="16" t="s">
        <v>328</v>
      </c>
      <c r="E242" s="30">
        <v>6.8</v>
      </c>
      <c r="F242" s="30">
        <v>7.6</v>
      </c>
      <c r="G242" s="21">
        <f t="shared" si="6"/>
        <v>0.79999999999999982</v>
      </c>
      <c r="H242" s="29">
        <f>G8/C243*C242</f>
        <v>0.13172788940169264</v>
      </c>
      <c r="I242" s="26">
        <f t="shared" si="7"/>
        <v>0.93172788940169249</v>
      </c>
      <c r="J242" s="57"/>
      <c r="K242" s="366"/>
    </row>
    <row r="243" spans="1:11" x14ac:dyDescent="0.25">
      <c r="A243" s="707" t="s">
        <v>3</v>
      </c>
      <c r="B243" s="708"/>
      <c r="C243" s="272">
        <f>SUM(C14:C242)</f>
        <v>14343.799999999996</v>
      </c>
      <c r="D243" s="273"/>
      <c r="E243" s="274"/>
      <c r="F243" s="274"/>
      <c r="G243" s="504">
        <f>SUM(G14:G242)</f>
        <v>138.60000000000005</v>
      </c>
      <c r="H243" s="274">
        <f>SUM(H14:H242)</f>
        <v>41.526999999999965</v>
      </c>
      <c r="I243" s="274">
        <f>SUM(I14:I242)</f>
        <v>180.12700000000007</v>
      </c>
      <c r="J243" s="4"/>
      <c r="K243" s="366"/>
    </row>
  </sheetData>
  <mergeCells count="19">
    <mergeCell ref="A11:D11"/>
    <mergeCell ref="E11:F11"/>
    <mergeCell ref="A243:B243"/>
    <mergeCell ref="A7:D8"/>
    <mergeCell ref="E7:F7"/>
    <mergeCell ref="E8:F8"/>
    <mergeCell ref="E9:F9"/>
    <mergeCell ref="A10:D10"/>
    <mergeCell ref="E10:F10"/>
    <mergeCell ref="A1:J1"/>
    <mergeCell ref="A2:J2"/>
    <mergeCell ref="A3:G3"/>
    <mergeCell ref="I3:J6"/>
    <mergeCell ref="A4:D4"/>
    <mergeCell ref="E4:F4"/>
    <mergeCell ref="A5:D5"/>
    <mergeCell ref="E5:F5"/>
    <mergeCell ref="A6:D6"/>
    <mergeCell ref="E6:F6"/>
  </mergeCells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43"/>
  <sheetViews>
    <sheetView workbookViewId="0">
      <selection activeCell="J13" sqref="J13"/>
    </sheetView>
  </sheetViews>
  <sheetFormatPr defaultRowHeight="15" x14ac:dyDescent="0.25"/>
  <cols>
    <col min="1" max="1" width="7.28515625" style="508" customWidth="1"/>
    <col min="2" max="2" width="12.7109375" style="508" customWidth="1"/>
    <col min="3" max="4" width="9.140625" style="508"/>
    <col min="5" max="5" width="11.140625" style="508" customWidth="1"/>
    <col min="6" max="6" width="11.5703125" style="508" customWidth="1"/>
    <col min="7" max="7" width="11.42578125" style="508" customWidth="1"/>
    <col min="8" max="8" width="12.140625" style="508" customWidth="1"/>
    <col min="9" max="9" width="10.28515625" style="508" customWidth="1"/>
    <col min="10" max="10" width="10.7109375" style="508" customWidth="1"/>
    <col min="11" max="16384" width="9.140625" style="508"/>
  </cols>
  <sheetData>
    <row r="1" spans="1:10" ht="20.25" x14ac:dyDescent="0.3">
      <c r="A1" s="744" t="s">
        <v>9</v>
      </c>
      <c r="B1" s="744"/>
      <c r="C1" s="744"/>
      <c r="D1" s="744"/>
      <c r="E1" s="744"/>
      <c r="F1" s="744"/>
      <c r="G1" s="744"/>
      <c r="H1" s="744"/>
      <c r="I1" s="744"/>
      <c r="J1" s="744"/>
    </row>
    <row r="2" spans="1:10" ht="33.75" customHeight="1" x14ac:dyDescent="0.25">
      <c r="A2" s="685" t="s">
        <v>672</v>
      </c>
      <c r="B2" s="685"/>
      <c r="C2" s="685"/>
      <c r="D2" s="685"/>
      <c r="E2" s="685"/>
      <c r="F2" s="685"/>
      <c r="G2" s="685"/>
      <c r="H2" s="685"/>
      <c r="I2" s="685"/>
      <c r="J2" s="685"/>
    </row>
    <row r="3" spans="1:10" x14ac:dyDescent="0.25">
      <c r="A3" s="742" t="s">
        <v>10</v>
      </c>
      <c r="B3" s="745"/>
      <c r="C3" s="745"/>
      <c r="D3" s="745"/>
      <c r="E3" s="745"/>
      <c r="F3" s="745"/>
      <c r="G3" s="743"/>
      <c r="H3" s="476"/>
      <c r="I3" s="746" t="s">
        <v>12</v>
      </c>
      <c r="J3" s="747"/>
    </row>
    <row r="4" spans="1:10" ht="36" x14ac:dyDescent="0.25">
      <c r="A4" s="741" t="s">
        <v>4</v>
      </c>
      <c r="B4" s="741"/>
      <c r="C4" s="741"/>
      <c r="D4" s="741"/>
      <c r="E4" s="741" t="s">
        <v>5</v>
      </c>
      <c r="F4" s="741"/>
      <c r="G4" s="71" t="s">
        <v>673</v>
      </c>
      <c r="H4" s="72"/>
      <c r="I4" s="748"/>
      <c r="J4" s="749"/>
    </row>
    <row r="5" spans="1:10" x14ac:dyDescent="0.25">
      <c r="A5" s="696"/>
      <c r="B5" s="696"/>
      <c r="C5" s="696"/>
      <c r="D5" s="696"/>
      <c r="E5" s="741" t="s">
        <v>6</v>
      </c>
      <c r="F5" s="741"/>
      <c r="G5" s="8">
        <f>G6+G9</f>
        <v>116.2</v>
      </c>
      <c r="H5" s="73"/>
      <c r="I5" s="748"/>
      <c r="J5" s="749"/>
    </row>
    <row r="6" spans="1:10" x14ac:dyDescent="0.25">
      <c r="A6" s="728" t="s">
        <v>631</v>
      </c>
      <c r="B6" s="729"/>
      <c r="C6" s="729"/>
      <c r="D6" s="730"/>
      <c r="E6" s="741" t="s">
        <v>611</v>
      </c>
      <c r="F6" s="741"/>
      <c r="G6" s="8">
        <f>60.018+56.182</f>
        <v>116.2</v>
      </c>
      <c r="H6" s="73"/>
      <c r="I6" s="750"/>
      <c r="J6" s="751"/>
    </row>
    <row r="7" spans="1:10" x14ac:dyDescent="0.25">
      <c r="A7" s="722" t="s">
        <v>632</v>
      </c>
      <c r="B7" s="723"/>
      <c r="C7" s="723"/>
      <c r="D7" s="724"/>
      <c r="E7" s="741" t="s">
        <v>11</v>
      </c>
      <c r="F7" s="741"/>
      <c r="G7" s="27">
        <f>G243</f>
        <v>85.833399999999983</v>
      </c>
      <c r="H7" s="73"/>
      <c r="I7" s="510"/>
      <c r="J7" s="511"/>
    </row>
    <row r="8" spans="1:10" x14ac:dyDescent="0.25">
      <c r="A8" s="725"/>
      <c r="B8" s="726"/>
      <c r="C8" s="726"/>
      <c r="D8" s="727"/>
      <c r="E8" s="742" t="s">
        <v>612</v>
      </c>
      <c r="F8" s="743"/>
      <c r="G8" s="77">
        <f>G6-G7</f>
        <v>30.36660000000002</v>
      </c>
      <c r="H8" s="73"/>
      <c r="I8" s="365" t="s">
        <v>599</v>
      </c>
      <c r="J8" s="511"/>
    </row>
    <row r="9" spans="1:10" x14ac:dyDescent="0.25">
      <c r="A9" s="501"/>
      <c r="B9" s="502"/>
      <c r="C9" s="502"/>
      <c r="D9" s="503"/>
      <c r="E9" s="742" t="s">
        <v>614</v>
      </c>
      <c r="F9" s="743"/>
      <c r="G9" s="77"/>
      <c r="H9" s="73"/>
      <c r="I9" s="365"/>
      <c r="J9" s="511"/>
    </row>
    <row r="10" spans="1:10" x14ac:dyDescent="0.25">
      <c r="A10" s="696" t="s">
        <v>633</v>
      </c>
      <c r="B10" s="696"/>
      <c r="C10" s="696"/>
      <c r="D10" s="696"/>
      <c r="E10" s="742" t="s">
        <v>601</v>
      </c>
      <c r="F10" s="743"/>
      <c r="G10" s="27">
        <f>G267</f>
        <v>0</v>
      </c>
      <c r="H10" s="73"/>
      <c r="I10" s="365" t="s">
        <v>600</v>
      </c>
      <c r="J10" s="511"/>
    </row>
    <row r="11" spans="1:10" x14ac:dyDescent="0.25">
      <c r="A11" s="696"/>
      <c r="B11" s="696"/>
      <c r="C11" s="696"/>
      <c r="D11" s="696"/>
      <c r="E11" s="739" t="s">
        <v>613</v>
      </c>
      <c r="F11" s="740"/>
      <c r="G11" s="512">
        <f>G9-G10</f>
        <v>0</v>
      </c>
      <c r="H11" s="73"/>
      <c r="I11" s="365" t="s">
        <v>653</v>
      </c>
      <c r="J11" s="365"/>
    </row>
    <row r="12" spans="1:10" x14ac:dyDescent="0.25">
      <c r="A12" s="513"/>
      <c r="B12" s="4"/>
      <c r="C12" s="4"/>
      <c r="D12" s="4"/>
      <c r="E12" s="4"/>
      <c r="F12" s="4"/>
      <c r="G12" s="80"/>
      <c r="H12" s="4"/>
      <c r="I12" s="4"/>
      <c r="J12" s="366"/>
    </row>
    <row r="13" spans="1:10" ht="36" x14ac:dyDescent="0.25">
      <c r="A13" s="37" t="s">
        <v>0</v>
      </c>
      <c r="B13" s="38" t="s">
        <v>1</v>
      </c>
      <c r="C13" s="37" t="s">
        <v>2</v>
      </c>
      <c r="D13" s="37" t="s">
        <v>308</v>
      </c>
      <c r="E13" s="3" t="s">
        <v>671</v>
      </c>
      <c r="F13" s="3" t="s">
        <v>674</v>
      </c>
      <c r="G13" s="20" t="s">
        <v>16</v>
      </c>
      <c r="H13" s="84" t="s">
        <v>8</v>
      </c>
      <c r="I13" s="85" t="s">
        <v>17</v>
      </c>
      <c r="J13" s="4"/>
    </row>
    <row r="14" spans="1:10" x14ac:dyDescent="0.25">
      <c r="A14" s="39">
        <v>1</v>
      </c>
      <c r="B14" s="17" t="s">
        <v>332</v>
      </c>
      <c r="C14" s="11">
        <v>94</v>
      </c>
      <c r="D14" s="16" t="s">
        <v>328</v>
      </c>
      <c r="E14" s="30">
        <v>15</v>
      </c>
      <c r="F14" s="30">
        <v>15.7</v>
      </c>
      <c r="G14" s="26">
        <f>F14-E14</f>
        <v>0.69999999999999929</v>
      </c>
      <c r="H14" s="29">
        <f>G8/C243*C14</f>
        <v>0.19900308147074017</v>
      </c>
      <c r="I14" s="26">
        <f>G14+H14</f>
        <v>0.89900308147073948</v>
      </c>
      <c r="J14" s="4"/>
    </row>
    <row r="15" spans="1:10" x14ac:dyDescent="0.25">
      <c r="A15" s="39">
        <v>2</v>
      </c>
      <c r="B15" s="17" t="s">
        <v>333</v>
      </c>
      <c r="C15" s="13">
        <v>52.6</v>
      </c>
      <c r="D15" s="16" t="s">
        <v>328</v>
      </c>
      <c r="E15" s="30">
        <v>6</v>
      </c>
      <c r="F15" s="30">
        <v>6.2</v>
      </c>
      <c r="G15" s="26">
        <f>F15-E15</f>
        <v>0.20000000000000018</v>
      </c>
      <c r="H15" s="29">
        <f>G8/C243*C15</f>
        <v>0.11135704346128653</v>
      </c>
      <c r="I15" s="26">
        <f>G15+H15</f>
        <v>0.31135704346128668</v>
      </c>
      <c r="J15" s="4"/>
    </row>
    <row r="16" spans="1:10" x14ac:dyDescent="0.25">
      <c r="A16" s="39">
        <v>3</v>
      </c>
      <c r="B16" s="17" t="s">
        <v>334</v>
      </c>
      <c r="C16" s="13">
        <v>64.8</v>
      </c>
      <c r="D16" s="16" t="s">
        <v>328</v>
      </c>
      <c r="E16" s="30">
        <v>12.1</v>
      </c>
      <c r="F16" s="30">
        <v>12.7</v>
      </c>
      <c r="G16" s="26">
        <f t="shared" ref="G16:G79" si="0">F16-E16</f>
        <v>0.59999999999999964</v>
      </c>
      <c r="H16" s="29">
        <f>G8/C243*C16</f>
        <v>0.13718510297131875</v>
      </c>
      <c r="I16" s="26">
        <f t="shared" ref="I16:I79" si="1">G16+H16</f>
        <v>0.73718510297131834</v>
      </c>
      <c r="J16" s="4"/>
    </row>
    <row r="17" spans="1:10" x14ac:dyDescent="0.25">
      <c r="A17" s="39">
        <v>4</v>
      </c>
      <c r="B17" s="17" t="s">
        <v>335</v>
      </c>
      <c r="C17" s="13">
        <v>94.3</v>
      </c>
      <c r="D17" s="16" t="s">
        <v>328</v>
      </c>
      <c r="E17" s="30">
        <v>10.9</v>
      </c>
      <c r="F17" s="30">
        <v>11.8</v>
      </c>
      <c r="G17" s="26">
        <f t="shared" si="0"/>
        <v>0.90000000000000036</v>
      </c>
      <c r="H17" s="29">
        <f>G8/C243*C17</f>
        <v>0.19963819768819996</v>
      </c>
      <c r="I17" s="26">
        <f t="shared" si="1"/>
        <v>1.0996381976882004</v>
      </c>
      <c r="J17" s="4"/>
    </row>
    <row r="18" spans="1:10" x14ac:dyDescent="0.25">
      <c r="A18" s="39">
        <v>5</v>
      </c>
      <c r="B18" s="17" t="s">
        <v>336</v>
      </c>
      <c r="C18" s="11">
        <v>52.8</v>
      </c>
      <c r="D18" s="16" t="s">
        <v>328</v>
      </c>
      <c r="E18" s="30">
        <v>0</v>
      </c>
      <c r="F18" s="30">
        <v>0</v>
      </c>
      <c r="G18" s="26">
        <f t="shared" si="0"/>
        <v>0</v>
      </c>
      <c r="H18" s="29">
        <f>G8/C243*C18</f>
        <v>0.11178045427292639</v>
      </c>
      <c r="I18" s="26">
        <f t="shared" si="1"/>
        <v>0.11178045427292639</v>
      </c>
      <c r="J18" s="4"/>
    </row>
    <row r="19" spans="1:10" x14ac:dyDescent="0.25">
      <c r="A19" s="39">
        <v>6</v>
      </c>
      <c r="B19" s="17" t="s">
        <v>337</v>
      </c>
      <c r="C19" s="11">
        <v>64.8</v>
      </c>
      <c r="D19" s="16" t="s">
        <v>328</v>
      </c>
      <c r="E19" s="30">
        <v>6.8</v>
      </c>
      <c r="F19" s="30">
        <v>7.1</v>
      </c>
      <c r="G19" s="26">
        <f t="shared" si="0"/>
        <v>0.29999999999999982</v>
      </c>
      <c r="H19" s="29">
        <f>G8/C243*C19</f>
        <v>0.13718510297131875</v>
      </c>
      <c r="I19" s="26">
        <f t="shared" si="1"/>
        <v>0.43718510297131857</v>
      </c>
      <c r="J19" s="4"/>
    </row>
    <row r="20" spans="1:10" x14ac:dyDescent="0.25">
      <c r="A20" s="39">
        <v>7</v>
      </c>
      <c r="B20" s="17" t="s">
        <v>338</v>
      </c>
      <c r="C20" s="11">
        <v>94.1</v>
      </c>
      <c r="D20" s="16" t="s">
        <v>328</v>
      </c>
      <c r="E20" s="30">
        <v>10.9</v>
      </c>
      <c r="F20" s="30">
        <v>11.6</v>
      </c>
      <c r="G20" s="26">
        <f t="shared" si="0"/>
        <v>0.69999999999999929</v>
      </c>
      <c r="H20" s="29">
        <f>G8/C243*C20</f>
        <v>0.19921478687656008</v>
      </c>
      <c r="I20" s="26">
        <f t="shared" si="1"/>
        <v>0.89921478687655942</v>
      </c>
      <c r="J20" s="4"/>
    </row>
    <row r="21" spans="1:10" x14ac:dyDescent="0.25">
      <c r="A21" s="39">
        <v>8</v>
      </c>
      <c r="B21" s="17" t="s">
        <v>339</v>
      </c>
      <c r="C21" s="11">
        <v>52.9</v>
      </c>
      <c r="D21" s="16" t="s">
        <v>328</v>
      </c>
      <c r="E21" s="30">
        <v>8.4</v>
      </c>
      <c r="F21" s="30">
        <v>8.6999999999999993</v>
      </c>
      <c r="G21" s="26">
        <f t="shared" si="0"/>
        <v>0.29999999999999893</v>
      </c>
      <c r="H21" s="29">
        <f>G8/C243*C21</f>
        <v>0.11199215967874632</v>
      </c>
      <c r="I21" s="26">
        <f t="shared" si="1"/>
        <v>0.41199215967874525</v>
      </c>
      <c r="J21" s="4"/>
    </row>
    <row r="22" spans="1:10" x14ac:dyDescent="0.25">
      <c r="A22" s="39">
        <v>9</v>
      </c>
      <c r="B22" s="17" t="s">
        <v>340</v>
      </c>
      <c r="C22" s="11">
        <v>65.2</v>
      </c>
      <c r="D22" s="16" t="s">
        <v>328</v>
      </c>
      <c r="E22" s="30">
        <v>9.3000000000000007</v>
      </c>
      <c r="F22" s="30">
        <v>9.6</v>
      </c>
      <c r="G22" s="26">
        <f t="shared" si="0"/>
        <v>0.29999999999999893</v>
      </c>
      <c r="H22" s="29">
        <f>G8/C243*C22</f>
        <v>0.13803192459459851</v>
      </c>
      <c r="I22" s="26">
        <f t="shared" si="1"/>
        <v>0.43803192459459744</v>
      </c>
      <c r="J22" s="4"/>
    </row>
    <row r="23" spans="1:10" x14ac:dyDescent="0.25">
      <c r="A23" s="39">
        <v>10</v>
      </c>
      <c r="B23" s="17" t="s">
        <v>341</v>
      </c>
      <c r="C23" s="11">
        <v>94</v>
      </c>
      <c r="D23" s="16" t="s">
        <v>328</v>
      </c>
      <c r="E23" s="30">
        <v>12.2</v>
      </c>
      <c r="F23" s="30">
        <v>12.8</v>
      </c>
      <c r="G23" s="26">
        <f t="shared" si="0"/>
        <v>0.60000000000000142</v>
      </c>
      <c r="H23" s="29">
        <f>G8/C243*C23</f>
        <v>0.19900308147074017</v>
      </c>
      <c r="I23" s="26">
        <f t="shared" si="1"/>
        <v>0.79900308147074162</v>
      </c>
      <c r="J23" s="4"/>
    </row>
    <row r="24" spans="1:10" x14ac:dyDescent="0.25">
      <c r="A24" s="39">
        <v>11</v>
      </c>
      <c r="B24" s="17" t="s">
        <v>342</v>
      </c>
      <c r="C24" s="11">
        <v>52.8</v>
      </c>
      <c r="D24" s="16" t="s">
        <v>328</v>
      </c>
      <c r="E24" s="30">
        <v>2</v>
      </c>
      <c r="F24" s="30">
        <v>2</v>
      </c>
      <c r="G24" s="26">
        <f t="shared" si="0"/>
        <v>0</v>
      </c>
      <c r="H24" s="29">
        <f>G8/C243*C24</f>
        <v>0.11178045427292639</v>
      </c>
      <c r="I24" s="26">
        <f t="shared" si="1"/>
        <v>0.11178045427292639</v>
      </c>
      <c r="J24" s="4"/>
    </row>
    <row r="25" spans="1:10" x14ac:dyDescent="0.25">
      <c r="A25" s="39">
        <v>12</v>
      </c>
      <c r="B25" s="17" t="s">
        <v>343</v>
      </c>
      <c r="C25" s="11">
        <v>65.3</v>
      </c>
      <c r="D25" s="16" t="s">
        <v>328</v>
      </c>
      <c r="E25" s="30">
        <v>5.9</v>
      </c>
      <c r="F25" s="30">
        <v>6.2</v>
      </c>
      <c r="G25" s="26">
        <f t="shared" si="0"/>
        <v>0.29999999999999982</v>
      </c>
      <c r="H25" s="29">
        <f>G8/C243*C25</f>
        <v>0.13824363000041842</v>
      </c>
      <c r="I25" s="26">
        <f t="shared" si="1"/>
        <v>0.43824363000041822</v>
      </c>
      <c r="J25" s="4"/>
    </row>
    <row r="26" spans="1:10" x14ac:dyDescent="0.25">
      <c r="A26" s="39">
        <v>13</v>
      </c>
      <c r="B26" s="17" t="s">
        <v>344</v>
      </c>
      <c r="C26" s="11">
        <v>94.2</v>
      </c>
      <c r="D26" s="16" t="s">
        <v>328</v>
      </c>
      <c r="E26" s="30">
        <v>15</v>
      </c>
      <c r="F26" s="30">
        <v>15.7</v>
      </c>
      <c r="G26" s="26">
        <f t="shared" si="0"/>
        <v>0.69999999999999929</v>
      </c>
      <c r="H26" s="29">
        <f>G8/C243*C26</f>
        <v>0.19942649228238005</v>
      </c>
      <c r="I26" s="26">
        <f t="shared" si="1"/>
        <v>0.89942649228237936</v>
      </c>
      <c r="J26" s="4"/>
    </row>
    <row r="27" spans="1:10" x14ac:dyDescent="0.25">
      <c r="A27" s="39">
        <v>14</v>
      </c>
      <c r="B27" s="17" t="s">
        <v>345</v>
      </c>
      <c r="C27" s="11">
        <v>52.9</v>
      </c>
      <c r="D27" s="16" t="s">
        <v>328</v>
      </c>
      <c r="E27" s="30">
        <v>4.2</v>
      </c>
      <c r="F27" s="30">
        <v>4.2</v>
      </c>
      <c r="G27" s="26">
        <f t="shared" si="0"/>
        <v>0</v>
      </c>
      <c r="H27" s="29">
        <f>G8/C243*C27</f>
        <v>0.11199215967874632</v>
      </c>
      <c r="I27" s="26">
        <f t="shared" si="1"/>
        <v>0.11199215967874632</v>
      </c>
      <c r="J27" s="4"/>
    </row>
    <row r="28" spans="1:10" x14ac:dyDescent="0.25">
      <c r="A28" s="39">
        <v>15</v>
      </c>
      <c r="B28" s="17" t="s">
        <v>346</v>
      </c>
      <c r="C28" s="11">
        <v>64.900000000000006</v>
      </c>
      <c r="D28" s="16" t="s">
        <v>328</v>
      </c>
      <c r="E28" s="30">
        <v>12</v>
      </c>
      <c r="F28" s="30">
        <v>12.8</v>
      </c>
      <c r="G28" s="26">
        <f t="shared" si="0"/>
        <v>0.80000000000000071</v>
      </c>
      <c r="H28" s="29">
        <f>G8/C243*C28</f>
        <v>0.13739680837713869</v>
      </c>
      <c r="I28" s="26">
        <f t="shared" si="1"/>
        <v>0.93739680837713935</v>
      </c>
      <c r="J28" s="4"/>
    </row>
    <row r="29" spans="1:10" x14ac:dyDescent="0.25">
      <c r="A29" s="39">
        <v>16</v>
      </c>
      <c r="B29" s="17" t="s">
        <v>347</v>
      </c>
      <c r="C29" s="11">
        <v>93.9</v>
      </c>
      <c r="D29" s="16" t="s">
        <v>328</v>
      </c>
      <c r="E29" s="30">
        <v>7.1</v>
      </c>
      <c r="F29" s="30">
        <v>7.7</v>
      </c>
      <c r="G29" s="26">
        <f t="shared" si="0"/>
        <v>0.60000000000000053</v>
      </c>
      <c r="H29" s="29">
        <f>G8/C243*C29</f>
        <v>0.19879137606492023</v>
      </c>
      <c r="I29" s="26">
        <f t="shared" si="1"/>
        <v>0.79879137606492079</v>
      </c>
      <c r="J29" s="4"/>
    </row>
    <row r="30" spans="1:10" x14ac:dyDescent="0.25">
      <c r="A30" s="39">
        <v>17</v>
      </c>
      <c r="B30" s="17" t="s">
        <v>348</v>
      </c>
      <c r="C30" s="11">
        <v>53</v>
      </c>
      <c r="D30" s="16" t="s">
        <v>328</v>
      </c>
      <c r="E30" s="30">
        <v>5.3</v>
      </c>
      <c r="F30" s="30">
        <v>5.5</v>
      </c>
      <c r="G30" s="26">
        <f t="shared" si="0"/>
        <v>0.20000000000000018</v>
      </c>
      <c r="H30" s="29">
        <f>G8/C243*C30</f>
        <v>0.11220386508456626</v>
      </c>
      <c r="I30" s="26">
        <f t="shared" si="1"/>
        <v>0.31220386508456643</v>
      </c>
      <c r="J30" s="4"/>
    </row>
    <row r="31" spans="1:10" x14ac:dyDescent="0.25">
      <c r="A31" s="39">
        <v>18</v>
      </c>
      <c r="B31" s="17" t="s">
        <v>595</v>
      </c>
      <c r="C31" s="11">
        <v>64.8</v>
      </c>
      <c r="D31" s="16" t="s">
        <v>328</v>
      </c>
      <c r="E31" s="30">
        <v>9.8000000000000007</v>
      </c>
      <c r="F31" s="30">
        <v>10.4</v>
      </c>
      <c r="G31" s="26">
        <f t="shared" si="0"/>
        <v>0.59999999999999964</v>
      </c>
      <c r="H31" s="29">
        <f>G8/C243*C31</f>
        <v>0.13718510297131875</v>
      </c>
      <c r="I31" s="26">
        <f t="shared" si="1"/>
        <v>0.73718510297131834</v>
      </c>
      <c r="J31" s="4"/>
    </row>
    <row r="32" spans="1:10" x14ac:dyDescent="0.25">
      <c r="A32" s="39">
        <v>19</v>
      </c>
      <c r="B32" s="17" t="s">
        <v>349</v>
      </c>
      <c r="C32" s="11">
        <v>93.9</v>
      </c>
      <c r="D32" s="16" t="s">
        <v>328</v>
      </c>
      <c r="E32" s="30">
        <v>8.1999999999999993</v>
      </c>
      <c r="F32" s="30">
        <v>8.8000000000000007</v>
      </c>
      <c r="G32" s="26">
        <f t="shared" si="0"/>
        <v>0.60000000000000142</v>
      </c>
      <c r="H32" s="29">
        <f>G8/C243*C32</f>
        <v>0.19879137606492023</v>
      </c>
      <c r="I32" s="26">
        <f t="shared" si="1"/>
        <v>0.79879137606492168</v>
      </c>
      <c r="J32" s="4"/>
    </row>
    <row r="33" spans="1:10" x14ac:dyDescent="0.25">
      <c r="A33" s="39">
        <v>20</v>
      </c>
      <c r="B33" s="17" t="s">
        <v>350</v>
      </c>
      <c r="C33" s="11">
        <v>52.8</v>
      </c>
      <c r="D33" s="16" t="s">
        <v>328</v>
      </c>
      <c r="E33" s="30">
        <v>5</v>
      </c>
      <c r="F33" s="30">
        <v>5.2</v>
      </c>
      <c r="G33" s="26">
        <f t="shared" si="0"/>
        <v>0.20000000000000018</v>
      </c>
      <c r="H33" s="29">
        <f>G8/C243*C33</f>
        <v>0.11178045427292639</v>
      </c>
      <c r="I33" s="26">
        <f t="shared" si="1"/>
        <v>0.31178045427292655</v>
      </c>
      <c r="J33" s="4"/>
    </row>
    <row r="34" spans="1:10" x14ac:dyDescent="0.25">
      <c r="A34" s="39">
        <v>21</v>
      </c>
      <c r="B34" s="17" t="s">
        <v>351</v>
      </c>
      <c r="C34" s="11">
        <v>65</v>
      </c>
      <c r="D34" s="16" t="s">
        <v>328</v>
      </c>
      <c r="E34" s="30">
        <v>7.8</v>
      </c>
      <c r="F34" s="30">
        <v>7.8</v>
      </c>
      <c r="G34" s="26">
        <f t="shared" si="0"/>
        <v>0</v>
      </c>
      <c r="H34" s="29">
        <f>G8/C243*C34</f>
        <v>0.13760851378295863</v>
      </c>
      <c r="I34" s="26">
        <f t="shared" si="1"/>
        <v>0.13760851378295863</v>
      </c>
      <c r="J34" s="4"/>
    </row>
    <row r="35" spans="1:10" x14ac:dyDescent="0.25">
      <c r="A35" s="39">
        <v>22</v>
      </c>
      <c r="B35" s="17" t="s">
        <v>352</v>
      </c>
      <c r="C35" s="11">
        <v>94.3</v>
      </c>
      <c r="D35" s="16" t="s">
        <v>328</v>
      </c>
      <c r="E35" s="30">
        <v>16.899999999999999</v>
      </c>
      <c r="F35" s="30">
        <v>17.7</v>
      </c>
      <c r="G35" s="26">
        <f t="shared" si="0"/>
        <v>0.80000000000000071</v>
      </c>
      <c r="H35" s="29">
        <f>G8/C243*C35</f>
        <v>0.19963819768819996</v>
      </c>
      <c r="I35" s="26">
        <f t="shared" si="1"/>
        <v>0.99963819768820072</v>
      </c>
      <c r="J35" s="4"/>
    </row>
    <row r="36" spans="1:10" x14ac:dyDescent="0.25">
      <c r="A36" s="39">
        <v>23</v>
      </c>
      <c r="B36" s="17" t="s">
        <v>353</v>
      </c>
      <c r="C36" s="11">
        <v>52.9</v>
      </c>
      <c r="D36" s="16" t="s">
        <v>328</v>
      </c>
      <c r="E36" s="30">
        <v>3.8</v>
      </c>
      <c r="F36" s="30">
        <v>3.8</v>
      </c>
      <c r="G36" s="26">
        <f t="shared" si="0"/>
        <v>0</v>
      </c>
      <c r="H36" s="29">
        <f>G8/C243*C36</f>
        <v>0.11199215967874632</v>
      </c>
      <c r="I36" s="26">
        <f t="shared" si="1"/>
        <v>0.11199215967874632</v>
      </c>
      <c r="J36" s="366"/>
    </row>
    <row r="37" spans="1:10" x14ac:dyDescent="0.25">
      <c r="A37" s="39">
        <v>24</v>
      </c>
      <c r="B37" s="17" t="s">
        <v>354</v>
      </c>
      <c r="C37" s="11">
        <v>65.3</v>
      </c>
      <c r="D37" s="16" t="s">
        <v>328</v>
      </c>
      <c r="E37" s="30">
        <v>3.7</v>
      </c>
      <c r="F37" s="30">
        <v>3.7</v>
      </c>
      <c r="G37" s="26">
        <f t="shared" si="0"/>
        <v>0</v>
      </c>
      <c r="H37" s="29">
        <f>G8/C243*C37</f>
        <v>0.13824363000041842</v>
      </c>
      <c r="I37" s="26">
        <f t="shared" si="1"/>
        <v>0.13824363000041842</v>
      </c>
      <c r="J37" s="4"/>
    </row>
    <row r="38" spans="1:10" x14ac:dyDescent="0.25">
      <c r="A38" s="39">
        <v>25</v>
      </c>
      <c r="B38" s="17" t="s">
        <v>355</v>
      </c>
      <c r="C38" s="11">
        <v>94.1</v>
      </c>
      <c r="D38" s="16" t="s">
        <v>328</v>
      </c>
      <c r="E38" s="30">
        <v>6.8</v>
      </c>
      <c r="F38" s="30">
        <v>6.8</v>
      </c>
      <c r="G38" s="26">
        <f t="shared" si="0"/>
        <v>0</v>
      </c>
      <c r="H38" s="29">
        <f>G8/C243*C38</f>
        <v>0.19921478687656008</v>
      </c>
      <c r="I38" s="26">
        <f t="shared" si="1"/>
        <v>0.19921478687656008</v>
      </c>
      <c r="J38" s="4"/>
    </row>
    <row r="39" spans="1:10" x14ac:dyDescent="0.25">
      <c r="A39" s="39">
        <v>26</v>
      </c>
      <c r="B39" s="17" t="s">
        <v>356</v>
      </c>
      <c r="C39" s="11">
        <v>53</v>
      </c>
      <c r="D39" s="16" t="s">
        <v>328</v>
      </c>
      <c r="E39" s="30">
        <v>4.0999999999999996</v>
      </c>
      <c r="F39" s="30">
        <v>4.5999999999999996</v>
      </c>
      <c r="G39" s="26">
        <f t="shared" si="0"/>
        <v>0.5</v>
      </c>
      <c r="H39" s="29">
        <f>G8/C243*C39</f>
        <v>0.11220386508456626</v>
      </c>
      <c r="I39" s="26">
        <f t="shared" si="1"/>
        <v>0.61220386508456626</v>
      </c>
      <c r="J39" s="4"/>
    </row>
    <row r="40" spans="1:10" x14ac:dyDescent="0.25">
      <c r="A40" s="39">
        <v>27</v>
      </c>
      <c r="B40" s="17" t="s">
        <v>357</v>
      </c>
      <c r="C40" s="11">
        <v>65.3</v>
      </c>
      <c r="D40" s="16" t="s">
        <v>328</v>
      </c>
      <c r="E40" s="30">
        <v>6.8</v>
      </c>
      <c r="F40" s="30">
        <v>7.1</v>
      </c>
      <c r="G40" s="26">
        <f t="shared" si="0"/>
        <v>0.29999999999999982</v>
      </c>
      <c r="H40" s="29">
        <f>G8/C243*C40</f>
        <v>0.13824363000041842</v>
      </c>
      <c r="I40" s="26">
        <f t="shared" si="1"/>
        <v>0.43824363000041822</v>
      </c>
      <c r="J40" s="4"/>
    </row>
    <row r="41" spans="1:10" x14ac:dyDescent="0.25">
      <c r="A41" s="39">
        <v>28</v>
      </c>
      <c r="B41" s="17" t="s">
        <v>358</v>
      </c>
      <c r="C41" s="11">
        <v>93.5</v>
      </c>
      <c r="D41" s="16" t="s">
        <v>328</v>
      </c>
      <c r="E41" s="30">
        <v>9.6999999999999993</v>
      </c>
      <c r="F41" s="30">
        <v>9.6999999999999993</v>
      </c>
      <c r="G41" s="26">
        <v>2.0667</v>
      </c>
      <c r="H41" s="29">
        <f>G8/C243*C41</f>
        <v>0.1979445544416405</v>
      </c>
      <c r="I41" s="26">
        <f t="shared" si="1"/>
        <v>2.2646445544416407</v>
      </c>
      <c r="J41" s="4"/>
    </row>
    <row r="42" spans="1:10" x14ac:dyDescent="0.25">
      <c r="A42" s="39">
        <v>29</v>
      </c>
      <c r="B42" s="17" t="s">
        <v>359</v>
      </c>
      <c r="C42" s="11">
        <v>52.8</v>
      </c>
      <c r="D42" s="16" t="s">
        <v>328</v>
      </c>
      <c r="E42" s="30">
        <v>7.6</v>
      </c>
      <c r="F42" s="30">
        <v>7.6</v>
      </c>
      <c r="G42" s="26">
        <v>0.56669999999999998</v>
      </c>
      <c r="H42" s="29">
        <f>G8/C243*C42</f>
        <v>0.11178045427292639</v>
      </c>
      <c r="I42" s="26">
        <f t="shared" si="1"/>
        <v>0.67848045427292636</v>
      </c>
      <c r="J42" s="4"/>
    </row>
    <row r="43" spans="1:10" x14ac:dyDescent="0.25">
      <c r="A43" s="39">
        <v>30</v>
      </c>
      <c r="B43" s="17" t="s">
        <v>360</v>
      </c>
      <c r="C43" s="11">
        <v>65.400000000000006</v>
      </c>
      <c r="D43" s="16" t="s">
        <v>328</v>
      </c>
      <c r="E43" s="30">
        <v>5.2</v>
      </c>
      <c r="F43" s="30">
        <v>5.2</v>
      </c>
      <c r="G43" s="26">
        <f t="shared" si="0"/>
        <v>0</v>
      </c>
      <c r="H43" s="29">
        <f>G8/C243*C43</f>
        <v>0.13845533540623839</v>
      </c>
      <c r="I43" s="26">
        <f t="shared" si="1"/>
        <v>0.13845533540623839</v>
      </c>
      <c r="J43" s="4"/>
    </row>
    <row r="44" spans="1:10" x14ac:dyDescent="0.25">
      <c r="A44" s="39">
        <v>31</v>
      </c>
      <c r="B44" s="17" t="s">
        <v>361</v>
      </c>
      <c r="C44" s="11">
        <v>93.9</v>
      </c>
      <c r="D44" s="16" t="s">
        <v>328</v>
      </c>
      <c r="E44" s="30">
        <v>7.2</v>
      </c>
      <c r="F44" s="30">
        <v>7.2</v>
      </c>
      <c r="G44" s="26">
        <f t="shared" si="0"/>
        <v>0</v>
      </c>
      <c r="H44" s="29">
        <f>G8/C243*C44</f>
        <v>0.19879137606492023</v>
      </c>
      <c r="I44" s="26">
        <f t="shared" si="1"/>
        <v>0.19879137606492023</v>
      </c>
      <c r="J44" s="4"/>
    </row>
    <row r="45" spans="1:10" x14ac:dyDescent="0.25">
      <c r="A45" s="39">
        <v>32</v>
      </c>
      <c r="B45" s="17" t="s">
        <v>363</v>
      </c>
      <c r="C45" s="11">
        <v>53</v>
      </c>
      <c r="D45" s="16" t="s">
        <v>328</v>
      </c>
      <c r="E45" s="30">
        <v>7.6</v>
      </c>
      <c r="F45" s="30">
        <v>8.1</v>
      </c>
      <c r="G45" s="26">
        <f t="shared" si="0"/>
        <v>0.5</v>
      </c>
      <c r="H45" s="29">
        <f>G8/C243*C45</f>
        <v>0.11220386508456626</v>
      </c>
      <c r="I45" s="26">
        <f t="shared" si="1"/>
        <v>0.61220386508456626</v>
      </c>
      <c r="J45" s="4"/>
    </row>
    <row r="46" spans="1:10" x14ac:dyDescent="0.25">
      <c r="A46" s="39">
        <v>33</v>
      </c>
      <c r="B46" s="17" t="s">
        <v>364</v>
      </c>
      <c r="C46" s="11">
        <v>65.3</v>
      </c>
      <c r="D46" s="16" t="s">
        <v>328</v>
      </c>
      <c r="E46" s="30">
        <v>7</v>
      </c>
      <c r="F46" s="30">
        <v>7.9</v>
      </c>
      <c r="G46" s="26">
        <f t="shared" si="0"/>
        <v>0.90000000000000036</v>
      </c>
      <c r="H46" s="29">
        <f>G8/C243*C46</f>
        <v>0.13824363000041842</v>
      </c>
      <c r="I46" s="26">
        <f t="shared" si="1"/>
        <v>1.0382436300004187</v>
      </c>
      <c r="J46" s="4"/>
    </row>
    <row r="47" spans="1:10" x14ac:dyDescent="0.25">
      <c r="A47" s="39">
        <v>34</v>
      </c>
      <c r="B47" s="17" t="s">
        <v>362</v>
      </c>
      <c r="C47" s="11">
        <v>94</v>
      </c>
      <c r="D47" s="16" t="s">
        <v>328</v>
      </c>
      <c r="E47" s="30">
        <v>13.1</v>
      </c>
      <c r="F47" s="30">
        <v>13.8</v>
      </c>
      <c r="G47" s="26">
        <f t="shared" si="0"/>
        <v>0.70000000000000107</v>
      </c>
      <c r="H47" s="29">
        <f>G8/C243*C47</f>
        <v>0.19900308147074017</v>
      </c>
      <c r="I47" s="26">
        <f t="shared" si="1"/>
        <v>0.89900308147074126</v>
      </c>
      <c r="J47" s="4"/>
    </row>
    <row r="48" spans="1:10" x14ac:dyDescent="0.25">
      <c r="A48" s="39">
        <v>35</v>
      </c>
      <c r="B48" s="17" t="s">
        <v>365</v>
      </c>
      <c r="C48" s="11">
        <v>52.8</v>
      </c>
      <c r="D48" s="16" t="s">
        <v>328</v>
      </c>
      <c r="E48" s="30">
        <v>7.2</v>
      </c>
      <c r="F48" s="30">
        <v>7.7</v>
      </c>
      <c r="G48" s="26">
        <f t="shared" si="0"/>
        <v>0.5</v>
      </c>
      <c r="H48" s="29">
        <f>G8/C243*C48</f>
        <v>0.11178045427292639</v>
      </c>
      <c r="I48" s="26">
        <f t="shared" si="1"/>
        <v>0.61178045427292638</v>
      </c>
      <c r="J48" s="366"/>
    </row>
    <row r="49" spans="1:10" x14ac:dyDescent="0.25">
      <c r="A49" s="39">
        <v>36</v>
      </c>
      <c r="B49" s="17" t="s">
        <v>366</v>
      </c>
      <c r="C49" s="11">
        <v>64.900000000000006</v>
      </c>
      <c r="D49" s="16" t="s">
        <v>328</v>
      </c>
      <c r="E49" s="30">
        <v>4.5999999999999996</v>
      </c>
      <c r="F49" s="30">
        <v>5.0999999999999996</v>
      </c>
      <c r="G49" s="26">
        <f t="shared" si="0"/>
        <v>0.5</v>
      </c>
      <c r="H49" s="29">
        <f>G8/C243*C49</f>
        <v>0.13739680837713869</v>
      </c>
      <c r="I49" s="26">
        <f t="shared" si="1"/>
        <v>0.63739680837713864</v>
      </c>
      <c r="J49" s="4"/>
    </row>
    <row r="50" spans="1:10" x14ac:dyDescent="0.25">
      <c r="A50" s="39">
        <v>37</v>
      </c>
      <c r="B50" s="17" t="s">
        <v>367</v>
      </c>
      <c r="C50" s="11">
        <v>94.1</v>
      </c>
      <c r="D50" s="16" t="s">
        <v>328</v>
      </c>
      <c r="E50" s="30">
        <v>4.3</v>
      </c>
      <c r="F50" s="30">
        <v>4.3</v>
      </c>
      <c r="G50" s="26">
        <f t="shared" si="0"/>
        <v>0</v>
      </c>
      <c r="H50" s="29">
        <f>G8/C243*C50</f>
        <v>0.19921478687656008</v>
      </c>
      <c r="I50" s="26">
        <f t="shared" si="1"/>
        <v>0.19921478687656008</v>
      </c>
      <c r="J50" s="4"/>
    </row>
    <row r="51" spans="1:10" x14ac:dyDescent="0.25">
      <c r="A51" s="39">
        <v>38</v>
      </c>
      <c r="B51" s="17" t="s">
        <v>368</v>
      </c>
      <c r="C51" s="11">
        <v>52.7</v>
      </c>
      <c r="D51" s="16" t="s">
        <v>328</v>
      </c>
      <c r="E51" s="30">
        <v>4.5</v>
      </c>
      <c r="F51" s="30">
        <v>4.5</v>
      </c>
      <c r="G51" s="26">
        <f t="shared" si="0"/>
        <v>0</v>
      </c>
      <c r="H51" s="29">
        <f>G8/C243*C51</f>
        <v>0.11156874886710647</v>
      </c>
      <c r="I51" s="26">
        <f t="shared" si="1"/>
        <v>0.11156874886710647</v>
      </c>
      <c r="J51" s="4"/>
    </row>
    <row r="52" spans="1:10" x14ac:dyDescent="0.25">
      <c r="A52" s="39">
        <v>39</v>
      </c>
      <c r="B52" s="17" t="s">
        <v>369</v>
      </c>
      <c r="C52" s="11">
        <v>65.2</v>
      </c>
      <c r="D52" s="16" t="s">
        <v>328</v>
      </c>
      <c r="E52" s="30">
        <v>5.8</v>
      </c>
      <c r="F52" s="30">
        <v>6</v>
      </c>
      <c r="G52" s="26">
        <f t="shared" si="0"/>
        <v>0.20000000000000018</v>
      </c>
      <c r="H52" s="29">
        <f>G8/C243*C52</f>
        <v>0.13803192459459851</v>
      </c>
      <c r="I52" s="26">
        <f t="shared" si="1"/>
        <v>0.33803192459459869</v>
      </c>
      <c r="J52" s="4"/>
    </row>
    <row r="53" spans="1:10" x14ac:dyDescent="0.25">
      <c r="A53" s="39">
        <v>40</v>
      </c>
      <c r="B53" s="17" t="s">
        <v>370</v>
      </c>
      <c r="C53" s="11">
        <v>94</v>
      </c>
      <c r="D53" s="16" t="s">
        <v>328</v>
      </c>
      <c r="E53" s="30">
        <v>12.9</v>
      </c>
      <c r="F53" s="30">
        <v>13.5</v>
      </c>
      <c r="G53" s="26">
        <f t="shared" si="0"/>
        <v>0.59999999999999964</v>
      </c>
      <c r="H53" s="29">
        <f>G8/C243*C53</f>
        <v>0.19900308147074017</v>
      </c>
      <c r="I53" s="26">
        <f t="shared" si="1"/>
        <v>0.79900308147073984</v>
      </c>
      <c r="J53" s="4"/>
    </row>
    <row r="54" spans="1:10" x14ac:dyDescent="0.25">
      <c r="A54" s="39">
        <v>41</v>
      </c>
      <c r="B54" s="17" t="s">
        <v>371</v>
      </c>
      <c r="C54" s="11">
        <v>52.8</v>
      </c>
      <c r="D54" s="16" t="s">
        <v>328</v>
      </c>
      <c r="E54" s="30">
        <v>1.8</v>
      </c>
      <c r="F54" s="30">
        <v>1.8</v>
      </c>
      <c r="G54" s="26">
        <f t="shared" si="0"/>
        <v>0</v>
      </c>
      <c r="H54" s="29">
        <f>G8/C243*C54</f>
        <v>0.11178045427292639</v>
      </c>
      <c r="I54" s="26">
        <f t="shared" si="1"/>
        <v>0.11178045427292639</v>
      </c>
      <c r="J54" s="4"/>
    </row>
    <row r="55" spans="1:10" x14ac:dyDescent="0.25">
      <c r="A55" s="39">
        <v>42</v>
      </c>
      <c r="B55" s="17" t="s">
        <v>372</v>
      </c>
      <c r="C55" s="11">
        <v>65.3</v>
      </c>
      <c r="D55" s="16" t="s">
        <v>328</v>
      </c>
      <c r="E55" s="30">
        <v>10.3</v>
      </c>
      <c r="F55" s="30">
        <v>10.6</v>
      </c>
      <c r="G55" s="26">
        <f t="shared" si="0"/>
        <v>0.29999999999999893</v>
      </c>
      <c r="H55" s="29">
        <f>G8/C243*C55</f>
        <v>0.13824363000041842</v>
      </c>
      <c r="I55" s="26">
        <f t="shared" si="1"/>
        <v>0.43824363000041733</v>
      </c>
      <c r="J55" s="4"/>
    </row>
    <row r="56" spans="1:10" x14ac:dyDescent="0.25">
      <c r="A56" s="39">
        <v>43</v>
      </c>
      <c r="B56" s="17" t="s">
        <v>455</v>
      </c>
      <c r="C56" s="11">
        <v>69.099999999999994</v>
      </c>
      <c r="D56" s="16" t="s">
        <v>328</v>
      </c>
      <c r="E56" s="30">
        <v>11.6</v>
      </c>
      <c r="F56" s="30">
        <v>12.5</v>
      </c>
      <c r="G56" s="26">
        <f t="shared" si="0"/>
        <v>0.90000000000000036</v>
      </c>
      <c r="H56" s="29">
        <f>G8/C243*C56</f>
        <v>0.14628843542157599</v>
      </c>
      <c r="I56" s="26">
        <f t="shared" si="1"/>
        <v>1.0462884354215762</v>
      </c>
      <c r="J56" s="4"/>
    </row>
    <row r="57" spans="1:10" x14ac:dyDescent="0.25">
      <c r="A57" s="39">
        <v>44</v>
      </c>
      <c r="B57" s="17" t="s">
        <v>456</v>
      </c>
      <c r="C57" s="11">
        <v>42.6</v>
      </c>
      <c r="D57" s="16" t="s">
        <v>328</v>
      </c>
      <c r="E57" s="30">
        <v>8.3000000000000007</v>
      </c>
      <c r="F57" s="30">
        <v>9</v>
      </c>
      <c r="G57" s="26">
        <f t="shared" si="0"/>
        <v>0.69999999999999929</v>
      </c>
      <c r="H57" s="29">
        <f>G8/C243*C57</f>
        <v>9.018650287929289E-2</v>
      </c>
      <c r="I57" s="26">
        <f t="shared" si="1"/>
        <v>0.79018650287929215</v>
      </c>
      <c r="J57" s="4"/>
    </row>
    <row r="58" spans="1:10" x14ac:dyDescent="0.25">
      <c r="A58" s="39">
        <v>45</v>
      </c>
      <c r="B58" s="17" t="s">
        <v>457</v>
      </c>
      <c r="C58" s="11">
        <v>55.5</v>
      </c>
      <c r="D58" s="16" t="s">
        <v>328</v>
      </c>
      <c r="E58" s="30">
        <v>10.4</v>
      </c>
      <c r="F58" s="30">
        <v>10.9</v>
      </c>
      <c r="G58" s="26">
        <f t="shared" si="0"/>
        <v>0.5</v>
      </c>
      <c r="H58" s="29">
        <f>G8/C243*C58</f>
        <v>0.11749650023006467</v>
      </c>
      <c r="I58" s="26">
        <f t="shared" si="1"/>
        <v>0.61749650023006464</v>
      </c>
      <c r="J58" s="366"/>
    </row>
    <row r="59" spans="1:10" x14ac:dyDescent="0.25">
      <c r="A59" s="39">
        <v>46</v>
      </c>
      <c r="B59" s="17" t="s">
        <v>458</v>
      </c>
      <c r="C59" s="11">
        <v>58.9</v>
      </c>
      <c r="D59" s="16" t="s">
        <v>328</v>
      </c>
      <c r="E59" s="30">
        <v>11.9</v>
      </c>
      <c r="F59" s="30">
        <v>12.9</v>
      </c>
      <c r="G59" s="26">
        <f t="shared" si="0"/>
        <v>1</v>
      </c>
      <c r="H59" s="29">
        <f>G8/C243*C59</f>
        <v>0.1246944840279425</v>
      </c>
      <c r="I59" s="26">
        <f t="shared" si="1"/>
        <v>1.1246944840279425</v>
      </c>
      <c r="J59" s="366"/>
    </row>
    <row r="60" spans="1:10" x14ac:dyDescent="0.25">
      <c r="A60" s="39">
        <v>47</v>
      </c>
      <c r="B60" s="17" t="s">
        <v>459</v>
      </c>
      <c r="C60" s="11">
        <v>62.3</v>
      </c>
      <c r="D60" s="16" t="s">
        <v>328</v>
      </c>
      <c r="E60" s="30">
        <v>9.9</v>
      </c>
      <c r="F60" s="30">
        <v>10.9</v>
      </c>
      <c r="G60" s="26">
        <f t="shared" si="0"/>
        <v>1</v>
      </c>
      <c r="H60" s="29">
        <f>G8/C243*C60</f>
        <v>0.13189246782582034</v>
      </c>
      <c r="I60" s="26">
        <f t="shared" si="1"/>
        <v>1.1318924678258204</v>
      </c>
      <c r="J60" s="366"/>
    </row>
    <row r="61" spans="1:10" x14ac:dyDescent="0.25">
      <c r="A61" s="39">
        <v>48</v>
      </c>
      <c r="B61" s="17" t="s">
        <v>460</v>
      </c>
      <c r="C61" s="11">
        <v>68.7</v>
      </c>
      <c r="D61" s="16" t="s">
        <v>328</v>
      </c>
      <c r="E61" s="30">
        <v>8.1999999999999993</v>
      </c>
      <c r="F61" s="30">
        <v>8.6</v>
      </c>
      <c r="G61" s="26">
        <f t="shared" si="0"/>
        <v>0.40000000000000036</v>
      </c>
      <c r="H61" s="29">
        <f>G8/C243*C61</f>
        <v>0.14544161379829629</v>
      </c>
      <c r="I61" s="26">
        <f t="shared" si="1"/>
        <v>0.5454416137982967</v>
      </c>
      <c r="J61" s="366"/>
    </row>
    <row r="62" spans="1:10" x14ac:dyDescent="0.25">
      <c r="A62" s="39">
        <v>49</v>
      </c>
      <c r="B62" s="17" t="s">
        <v>461</v>
      </c>
      <c r="C62" s="11">
        <v>42.7</v>
      </c>
      <c r="D62" s="16" t="s">
        <v>328</v>
      </c>
      <c r="E62" s="30">
        <v>2</v>
      </c>
      <c r="F62" s="30">
        <v>2.2999999999999998</v>
      </c>
      <c r="G62" s="26">
        <f t="shared" si="0"/>
        <v>0.29999999999999982</v>
      </c>
      <c r="H62" s="29">
        <f>G8/C243*C62</f>
        <v>9.039820828511283E-2</v>
      </c>
      <c r="I62" s="26">
        <f t="shared" si="1"/>
        <v>0.39039820828511262</v>
      </c>
      <c r="J62" s="4"/>
    </row>
    <row r="63" spans="1:10" x14ac:dyDescent="0.25">
      <c r="A63" s="39">
        <v>50</v>
      </c>
      <c r="B63" s="17" t="s">
        <v>462</v>
      </c>
      <c r="C63" s="11">
        <v>55</v>
      </c>
      <c r="D63" s="16" t="s">
        <v>328</v>
      </c>
      <c r="E63" s="30">
        <v>7.4</v>
      </c>
      <c r="F63" s="30">
        <v>8.1</v>
      </c>
      <c r="G63" s="26">
        <f t="shared" si="0"/>
        <v>0.69999999999999929</v>
      </c>
      <c r="H63" s="29">
        <f>G8/C243*C63</f>
        <v>0.11643797320096499</v>
      </c>
      <c r="I63" s="26">
        <f t="shared" si="1"/>
        <v>0.81643797320096434</v>
      </c>
      <c r="J63" s="4"/>
    </row>
    <row r="64" spans="1:10" x14ac:dyDescent="0.25">
      <c r="A64" s="39">
        <v>51</v>
      </c>
      <c r="B64" s="17" t="s">
        <v>463</v>
      </c>
      <c r="C64" s="11">
        <v>59</v>
      </c>
      <c r="D64" s="16" t="s">
        <v>328</v>
      </c>
      <c r="E64" s="30">
        <v>5.6</v>
      </c>
      <c r="F64" s="30">
        <v>5.7</v>
      </c>
      <c r="G64" s="26">
        <f t="shared" si="0"/>
        <v>0.10000000000000053</v>
      </c>
      <c r="H64" s="29">
        <f>G8/C243*C64</f>
        <v>0.12490618943376244</v>
      </c>
      <c r="I64" s="26">
        <f t="shared" si="1"/>
        <v>0.22490618943376298</v>
      </c>
      <c r="J64" s="4"/>
    </row>
    <row r="65" spans="1:10" x14ac:dyDescent="0.25">
      <c r="A65" s="39">
        <v>52</v>
      </c>
      <c r="B65" s="17" t="s">
        <v>464</v>
      </c>
      <c r="C65" s="11">
        <v>62</v>
      </c>
      <c r="D65" s="16" t="s">
        <v>328</v>
      </c>
      <c r="E65" s="30">
        <v>9.9</v>
      </c>
      <c r="F65" s="30">
        <v>10.7</v>
      </c>
      <c r="G65" s="26">
        <f t="shared" si="0"/>
        <v>0.79999999999999893</v>
      </c>
      <c r="H65" s="29">
        <f>G8/C243*C65</f>
        <v>0.13125735160836052</v>
      </c>
      <c r="I65" s="26">
        <f t="shared" si="1"/>
        <v>0.93125735160835943</v>
      </c>
      <c r="J65" s="4"/>
    </row>
    <row r="66" spans="1:10" x14ac:dyDescent="0.25">
      <c r="A66" s="39">
        <v>53</v>
      </c>
      <c r="B66" s="17" t="s">
        <v>465</v>
      </c>
      <c r="C66" s="11">
        <v>68.900000000000006</v>
      </c>
      <c r="D66" s="16" t="s">
        <v>328</v>
      </c>
      <c r="E66" s="30">
        <v>2.5</v>
      </c>
      <c r="F66" s="30">
        <v>2.5</v>
      </c>
      <c r="G66" s="26">
        <f t="shared" si="0"/>
        <v>0</v>
      </c>
      <c r="H66" s="29">
        <f>G8/C243*C66</f>
        <v>0.14586502460993617</v>
      </c>
      <c r="I66" s="26">
        <f t="shared" si="1"/>
        <v>0.14586502460993617</v>
      </c>
      <c r="J66" s="4"/>
    </row>
    <row r="67" spans="1:10" x14ac:dyDescent="0.25">
      <c r="A67" s="39">
        <v>54</v>
      </c>
      <c r="B67" s="17" t="s">
        <v>466</v>
      </c>
      <c r="C67" s="11">
        <v>42.8</v>
      </c>
      <c r="D67" s="16" t="s">
        <v>328</v>
      </c>
      <c r="E67" s="30">
        <v>6.6</v>
      </c>
      <c r="F67" s="30">
        <v>7</v>
      </c>
      <c r="G67" s="26">
        <f t="shared" si="0"/>
        <v>0.40000000000000036</v>
      </c>
      <c r="H67" s="29">
        <f>G8/C243*C67</f>
        <v>9.0609913690932756E-2</v>
      </c>
      <c r="I67" s="26">
        <f t="shared" si="1"/>
        <v>0.4906099136909331</v>
      </c>
      <c r="J67" s="4"/>
    </row>
    <row r="68" spans="1:10" x14ac:dyDescent="0.25">
      <c r="A68" s="39">
        <v>55</v>
      </c>
      <c r="B68" s="17" t="s">
        <v>467</v>
      </c>
      <c r="C68" s="11">
        <v>55.2</v>
      </c>
      <c r="D68" s="16" t="s">
        <v>328</v>
      </c>
      <c r="E68" s="30">
        <v>3.6</v>
      </c>
      <c r="F68" s="30">
        <v>3.6</v>
      </c>
      <c r="G68" s="26">
        <f t="shared" si="0"/>
        <v>0</v>
      </c>
      <c r="H68" s="29">
        <f>G8/C243*C68</f>
        <v>0.11686138401260487</v>
      </c>
      <c r="I68" s="26">
        <f t="shared" si="1"/>
        <v>0.11686138401260487</v>
      </c>
      <c r="J68" s="4"/>
    </row>
    <row r="69" spans="1:10" x14ac:dyDescent="0.25">
      <c r="A69" s="39">
        <v>56</v>
      </c>
      <c r="B69" s="17" t="s">
        <v>468</v>
      </c>
      <c r="C69" s="11">
        <v>59.3</v>
      </c>
      <c r="D69" s="16" t="s">
        <v>328</v>
      </c>
      <c r="E69" s="30">
        <v>7.5</v>
      </c>
      <c r="F69" s="30">
        <v>7.9</v>
      </c>
      <c r="G69" s="26">
        <f t="shared" si="0"/>
        <v>0.40000000000000036</v>
      </c>
      <c r="H69" s="29">
        <f>G8/C243*C69</f>
        <v>0.12554130565122223</v>
      </c>
      <c r="I69" s="26">
        <f t="shared" si="1"/>
        <v>0.52554130565122259</v>
      </c>
      <c r="J69" s="4"/>
    </row>
    <row r="70" spans="1:10" x14ac:dyDescent="0.25">
      <c r="A70" s="39">
        <v>57</v>
      </c>
      <c r="B70" s="17" t="s">
        <v>469</v>
      </c>
      <c r="C70" s="11">
        <v>62.2</v>
      </c>
      <c r="D70" s="16" t="s">
        <v>328</v>
      </c>
      <c r="E70" s="30">
        <v>12.3</v>
      </c>
      <c r="F70" s="30">
        <v>12.8</v>
      </c>
      <c r="G70" s="26">
        <f t="shared" si="0"/>
        <v>0.5</v>
      </c>
      <c r="H70" s="29">
        <f>G8/C243*C70</f>
        <v>0.1316807624200004</v>
      </c>
      <c r="I70" s="26">
        <f t="shared" si="1"/>
        <v>0.63168076242000037</v>
      </c>
      <c r="J70" s="4"/>
    </row>
    <row r="71" spans="1:10" x14ac:dyDescent="0.25">
      <c r="A71" s="39">
        <v>58</v>
      </c>
      <c r="B71" s="17" t="s">
        <v>470</v>
      </c>
      <c r="C71" s="11">
        <v>69.099999999999994</v>
      </c>
      <c r="D71" s="16" t="s">
        <v>328</v>
      </c>
      <c r="E71" s="30">
        <v>2.5</v>
      </c>
      <c r="F71" s="30">
        <v>2.7</v>
      </c>
      <c r="G71" s="26">
        <f t="shared" si="0"/>
        <v>0.20000000000000018</v>
      </c>
      <c r="H71" s="29">
        <f>G8/C243*C71</f>
        <v>0.14628843542157599</v>
      </c>
      <c r="I71" s="26">
        <f t="shared" si="1"/>
        <v>0.34628843542157617</v>
      </c>
      <c r="J71" s="4"/>
    </row>
    <row r="72" spans="1:10" x14ac:dyDescent="0.25">
      <c r="A72" s="39">
        <v>59</v>
      </c>
      <c r="B72" s="17" t="s">
        <v>471</v>
      </c>
      <c r="C72" s="11">
        <v>42.5</v>
      </c>
      <c r="D72" s="16" t="s">
        <v>328</v>
      </c>
      <c r="E72" s="30">
        <v>8.3000000000000007</v>
      </c>
      <c r="F72" s="30">
        <v>8.8000000000000007</v>
      </c>
      <c r="G72" s="26">
        <f t="shared" si="0"/>
        <v>0.5</v>
      </c>
      <c r="H72" s="29">
        <f>G8/C243*C72</f>
        <v>8.9974797473472951E-2</v>
      </c>
      <c r="I72" s="26">
        <f t="shared" si="1"/>
        <v>0.58997479747347292</v>
      </c>
      <c r="J72" s="4"/>
    </row>
    <row r="73" spans="1:10" x14ac:dyDescent="0.25">
      <c r="A73" s="39">
        <v>60</v>
      </c>
      <c r="B73" s="17" t="s">
        <v>472</v>
      </c>
      <c r="C73" s="11">
        <v>55.4</v>
      </c>
      <c r="D73" s="16" t="s">
        <v>328</v>
      </c>
      <c r="E73" s="30">
        <v>5.7</v>
      </c>
      <c r="F73" s="30">
        <v>6.2</v>
      </c>
      <c r="G73" s="26">
        <f t="shared" si="0"/>
        <v>0.5</v>
      </c>
      <c r="H73" s="29">
        <f>G8/C243*C73</f>
        <v>0.11728479482424473</v>
      </c>
      <c r="I73" s="26">
        <f t="shared" si="1"/>
        <v>0.6172847948242447</v>
      </c>
      <c r="J73" s="4"/>
    </row>
    <row r="74" spans="1:10" x14ac:dyDescent="0.25">
      <c r="A74" s="39">
        <v>61</v>
      </c>
      <c r="B74" s="17" t="s">
        <v>473</v>
      </c>
      <c r="C74" s="11">
        <v>58.8</v>
      </c>
      <c r="D74" s="16" t="s">
        <v>328</v>
      </c>
      <c r="E74" s="30">
        <v>4</v>
      </c>
      <c r="F74" s="30">
        <v>4.0999999999999996</v>
      </c>
      <c r="G74" s="26">
        <f t="shared" si="0"/>
        <v>9.9999999999999645E-2</v>
      </c>
      <c r="H74" s="29">
        <f>G8/C243*C74</f>
        <v>0.12448277862212256</v>
      </c>
      <c r="I74" s="26">
        <f t="shared" si="1"/>
        <v>0.22448277862212221</v>
      </c>
      <c r="J74" s="4"/>
    </row>
    <row r="75" spans="1:10" x14ac:dyDescent="0.25">
      <c r="A75" s="39">
        <v>62</v>
      </c>
      <c r="B75" s="17" t="s">
        <v>474</v>
      </c>
      <c r="C75" s="11">
        <v>62.1</v>
      </c>
      <c r="D75" s="16" t="s">
        <v>328</v>
      </c>
      <c r="E75" s="30">
        <v>6.9</v>
      </c>
      <c r="F75" s="30">
        <v>7</v>
      </c>
      <c r="G75" s="26">
        <f t="shared" si="0"/>
        <v>9.9999999999999645E-2</v>
      </c>
      <c r="H75" s="29">
        <f>G8/C243*C75</f>
        <v>0.13146905701418046</v>
      </c>
      <c r="I75" s="26">
        <f t="shared" si="1"/>
        <v>0.23146905701418011</v>
      </c>
      <c r="J75" s="4"/>
    </row>
    <row r="76" spans="1:10" x14ac:dyDescent="0.25">
      <c r="A76" s="39">
        <v>63</v>
      </c>
      <c r="B76" s="17" t="s">
        <v>475</v>
      </c>
      <c r="C76" s="11">
        <v>69</v>
      </c>
      <c r="D76" s="16" t="s">
        <v>328</v>
      </c>
      <c r="E76" s="30">
        <v>12.3</v>
      </c>
      <c r="F76" s="30">
        <v>13.1</v>
      </c>
      <c r="G76" s="26">
        <f t="shared" si="0"/>
        <v>0.79999999999999893</v>
      </c>
      <c r="H76" s="29">
        <f>G8/C243*C76</f>
        <v>0.14607673001575608</v>
      </c>
      <c r="I76" s="26">
        <f t="shared" si="1"/>
        <v>0.94607673001575499</v>
      </c>
      <c r="J76" s="4"/>
    </row>
    <row r="77" spans="1:10" x14ac:dyDescent="0.25">
      <c r="A77" s="39">
        <v>64</v>
      </c>
      <c r="B77" s="17" t="s">
        <v>476</v>
      </c>
      <c r="C77" s="11">
        <v>42.2</v>
      </c>
      <c r="D77" s="16" t="s">
        <v>328</v>
      </c>
      <c r="E77" s="30">
        <v>4.5999999999999996</v>
      </c>
      <c r="F77" s="30">
        <v>4.7</v>
      </c>
      <c r="G77" s="26">
        <f t="shared" si="0"/>
        <v>0.10000000000000053</v>
      </c>
      <c r="H77" s="29">
        <f>G8/C243*C77</f>
        <v>8.9339681256013145E-2</v>
      </c>
      <c r="I77" s="26">
        <f t="shared" si="1"/>
        <v>0.18933968125601369</v>
      </c>
      <c r="J77" s="4"/>
    </row>
    <row r="78" spans="1:10" x14ac:dyDescent="0.25">
      <c r="A78" s="39">
        <v>65</v>
      </c>
      <c r="B78" s="17" t="s">
        <v>477</v>
      </c>
      <c r="C78" s="11">
        <v>55.5</v>
      </c>
      <c r="D78" s="16" t="s">
        <v>328</v>
      </c>
      <c r="E78" s="30">
        <v>5.2</v>
      </c>
      <c r="F78" s="30">
        <v>5.5</v>
      </c>
      <c r="G78" s="26">
        <f t="shared" si="0"/>
        <v>0.29999999999999982</v>
      </c>
      <c r="H78" s="29">
        <f>G8/C243*C78</f>
        <v>0.11749650023006467</v>
      </c>
      <c r="I78" s="26">
        <f t="shared" si="1"/>
        <v>0.41749650023006446</v>
      </c>
      <c r="J78" s="4"/>
    </row>
    <row r="79" spans="1:10" x14ac:dyDescent="0.25">
      <c r="A79" s="39">
        <v>66</v>
      </c>
      <c r="B79" s="17" t="s">
        <v>478</v>
      </c>
      <c r="C79" s="11">
        <v>59.3</v>
      </c>
      <c r="D79" s="16" t="s">
        <v>328</v>
      </c>
      <c r="E79" s="30">
        <v>8.6999999999999993</v>
      </c>
      <c r="F79" s="30">
        <v>9.3000000000000007</v>
      </c>
      <c r="G79" s="26">
        <f t="shared" si="0"/>
        <v>0.60000000000000142</v>
      </c>
      <c r="H79" s="29">
        <f>G8/C243*C79</f>
        <v>0.12554130565122223</v>
      </c>
      <c r="I79" s="26">
        <f t="shared" si="1"/>
        <v>0.72554130565122366</v>
      </c>
      <c r="J79" s="4"/>
    </row>
    <row r="80" spans="1:10" x14ac:dyDescent="0.25">
      <c r="A80" s="39">
        <v>67</v>
      </c>
      <c r="B80" s="17" t="s">
        <v>479</v>
      </c>
      <c r="C80" s="11">
        <v>62.6</v>
      </c>
      <c r="D80" s="16" t="s">
        <v>328</v>
      </c>
      <c r="E80" s="30">
        <v>14.6</v>
      </c>
      <c r="F80" s="30">
        <v>15.7</v>
      </c>
      <c r="G80" s="26">
        <f t="shared" ref="G80:G143" si="2">F80-E80</f>
        <v>1.0999999999999996</v>
      </c>
      <c r="H80" s="29">
        <f>G8/C243*C80</f>
        <v>0.13252758404328016</v>
      </c>
      <c r="I80" s="26">
        <f t="shared" ref="I80:I143" si="3">G80+H80</f>
        <v>1.2325275840432799</v>
      </c>
      <c r="J80" s="4"/>
    </row>
    <row r="81" spans="1:10" x14ac:dyDescent="0.25">
      <c r="A81" s="39">
        <v>68</v>
      </c>
      <c r="B81" s="17" t="s">
        <v>480</v>
      </c>
      <c r="C81" s="11">
        <v>69.2</v>
      </c>
      <c r="D81" s="16" t="s">
        <v>328</v>
      </c>
      <c r="E81" s="30">
        <v>8</v>
      </c>
      <c r="F81" s="30">
        <v>8.6</v>
      </c>
      <c r="G81" s="26">
        <f t="shared" si="2"/>
        <v>0.59999999999999964</v>
      </c>
      <c r="H81" s="29">
        <f>G8/C243*C81</f>
        <v>0.14650014082739596</v>
      </c>
      <c r="I81" s="26">
        <f t="shared" si="3"/>
        <v>0.74650014082739558</v>
      </c>
      <c r="J81" s="4"/>
    </row>
    <row r="82" spans="1:10" x14ac:dyDescent="0.25">
      <c r="A82" s="39">
        <v>69</v>
      </c>
      <c r="B82" s="17" t="s">
        <v>481</v>
      </c>
      <c r="C82" s="11">
        <v>42.3</v>
      </c>
      <c r="D82" s="16" t="s">
        <v>328</v>
      </c>
      <c r="E82" s="30">
        <v>6.7</v>
      </c>
      <c r="F82" s="30">
        <v>7</v>
      </c>
      <c r="G82" s="26">
        <f t="shared" si="2"/>
        <v>0.29999999999999982</v>
      </c>
      <c r="H82" s="29">
        <f>G8/C243*C82</f>
        <v>8.9551386661833071E-2</v>
      </c>
      <c r="I82" s="26">
        <f t="shared" si="3"/>
        <v>0.38955138666183287</v>
      </c>
      <c r="J82" s="4"/>
    </row>
    <row r="83" spans="1:10" x14ac:dyDescent="0.25">
      <c r="A83" s="39">
        <v>70</v>
      </c>
      <c r="B83" s="17" t="s">
        <v>482</v>
      </c>
      <c r="C83" s="11">
        <v>54.9</v>
      </c>
      <c r="D83" s="16" t="s">
        <v>328</v>
      </c>
      <c r="E83" s="30">
        <v>10.199999999999999</v>
      </c>
      <c r="F83" s="30">
        <v>10.9</v>
      </c>
      <c r="G83" s="26">
        <f t="shared" si="2"/>
        <v>0.70000000000000107</v>
      </c>
      <c r="H83" s="29">
        <f>G8/C243*C83</f>
        <v>0.11622626779514506</v>
      </c>
      <c r="I83" s="26">
        <f t="shared" si="3"/>
        <v>0.81622626779514618</v>
      </c>
      <c r="J83" s="4"/>
    </row>
    <row r="84" spans="1:10" x14ac:dyDescent="0.25">
      <c r="A84" s="39">
        <v>71</v>
      </c>
      <c r="B84" s="17" t="s">
        <v>483</v>
      </c>
      <c r="C84" s="11">
        <v>58.9</v>
      </c>
      <c r="D84" s="16" t="s">
        <v>328</v>
      </c>
      <c r="E84" s="30">
        <v>5.6</v>
      </c>
      <c r="F84" s="30">
        <v>5.6</v>
      </c>
      <c r="G84" s="26">
        <f t="shared" si="2"/>
        <v>0</v>
      </c>
      <c r="H84" s="29">
        <f>G8/C243*C84</f>
        <v>0.1246944840279425</v>
      </c>
      <c r="I84" s="26">
        <f t="shared" si="3"/>
        <v>0.1246944840279425</v>
      </c>
      <c r="J84" s="4"/>
    </row>
    <row r="85" spans="1:10" x14ac:dyDescent="0.25">
      <c r="A85" s="39">
        <v>72</v>
      </c>
      <c r="B85" s="17" t="s">
        <v>484</v>
      </c>
      <c r="C85" s="11">
        <v>62.2</v>
      </c>
      <c r="D85" s="16" t="s">
        <v>328</v>
      </c>
      <c r="E85" s="30">
        <v>7.3</v>
      </c>
      <c r="F85" s="30">
        <v>7.7</v>
      </c>
      <c r="G85" s="26">
        <f t="shared" si="2"/>
        <v>0.40000000000000036</v>
      </c>
      <c r="H85" s="29">
        <f>G8/C243*C85</f>
        <v>0.1316807624200004</v>
      </c>
      <c r="I85" s="26">
        <f t="shared" si="3"/>
        <v>0.53168076242000073</v>
      </c>
      <c r="J85" s="4"/>
    </row>
    <row r="86" spans="1:10" x14ac:dyDescent="0.25">
      <c r="A86" s="39">
        <v>73</v>
      </c>
      <c r="B86" s="17" t="s">
        <v>485</v>
      </c>
      <c r="C86" s="11">
        <v>68.8</v>
      </c>
      <c r="D86" s="16" t="s">
        <v>328</v>
      </c>
      <c r="E86" s="30">
        <v>9</v>
      </c>
      <c r="F86" s="30">
        <v>9.8000000000000007</v>
      </c>
      <c r="G86" s="26">
        <f t="shared" si="2"/>
        <v>0.80000000000000071</v>
      </c>
      <c r="H86" s="29">
        <f>G8/C243*C86</f>
        <v>0.1456533192041162</v>
      </c>
      <c r="I86" s="26">
        <f t="shared" si="3"/>
        <v>0.94565331920411688</v>
      </c>
      <c r="J86" s="4"/>
    </row>
    <row r="87" spans="1:10" x14ac:dyDescent="0.25">
      <c r="A87" s="39">
        <v>74</v>
      </c>
      <c r="B87" s="17" t="s">
        <v>486</v>
      </c>
      <c r="C87" s="11">
        <v>42.7</v>
      </c>
      <c r="D87" s="16" t="s">
        <v>328</v>
      </c>
      <c r="E87" s="30">
        <v>6.3</v>
      </c>
      <c r="F87" s="30">
        <v>6.5</v>
      </c>
      <c r="G87" s="26">
        <f t="shared" si="2"/>
        <v>0.20000000000000018</v>
      </c>
      <c r="H87" s="29">
        <f>G8/C243*C87</f>
        <v>9.039820828511283E-2</v>
      </c>
      <c r="I87" s="26">
        <f t="shared" si="3"/>
        <v>0.29039820828511298</v>
      </c>
      <c r="J87" s="4"/>
    </row>
    <row r="88" spans="1:10" x14ac:dyDescent="0.25">
      <c r="A88" s="39">
        <v>75</v>
      </c>
      <c r="B88" s="17" t="s">
        <v>487</v>
      </c>
      <c r="C88" s="11">
        <v>54.7</v>
      </c>
      <c r="D88" s="16" t="s">
        <v>328</v>
      </c>
      <c r="E88" s="30">
        <v>5.5</v>
      </c>
      <c r="F88" s="30">
        <v>6</v>
      </c>
      <c r="G88" s="26">
        <f t="shared" si="2"/>
        <v>0.5</v>
      </c>
      <c r="H88" s="29">
        <f>G8/C243*C88</f>
        <v>0.11580285698350519</v>
      </c>
      <c r="I88" s="26">
        <f t="shared" si="3"/>
        <v>0.61580285698350523</v>
      </c>
      <c r="J88" s="4"/>
    </row>
    <row r="89" spans="1:10" x14ac:dyDescent="0.25">
      <c r="A89" s="39">
        <v>76</v>
      </c>
      <c r="B89" s="17" t="s">
        <v>488</v>
      </c>
      <c r="C89" s="11">
        <v>59.4</v>
      </c>
      <c r="D89" s="16" t="s">
        <v>328</v>
      </c>
      <c r="E89" s="30">
        <v>4.5</v>
      </c>
      <c r="F89" s="30">
        <v>4.8</v>
      </c>
      <c r="G89" s="26">
        <f t="shared" si="2"/>
        <v>0.29999999999999982</v>
      </c>
      <c r="H89" s="29">
        <f>G8/C243*C89</f>
        <v>0.12575301105704217</v>
      </c>
      <c r="I89" s="26">
        <f t="shared" si="3"/>
        <v>0.425753011057042</v>
      </c>
      <c r="J89" s="4"/>
    </row>
    <row r="90" spans="1:10" x14ac:dyDescent="0.25">
      <c r="A90" s="39">
        <v>77</v>
      </c>
      <c r="B90" s="17" t="s">
        <v>489</v>
      </c>
      <c r="C90" s="11">
        <v>62.1</v>
      </c>
      <c r="D90" s="16" t="s">
        <v>328</v>
      </c>
      <c r="E90" s="30">
        <v>11.4</v>
      </c>
      <c r="F90" s="30">
        <v>12</v>
      </c>
      <c r="G90" s="26">
        <f t="shared" si="2"/>
        <v>0.59999999999999964</v>
      </c>
      <c r="H90" s="29">
        <f>G8/C243*C90</f>
        <v>0.13146905701418046</v>
      </c>
      <c r="I90" s="26">
        <f t="shared" si="3"/>
        <v>0.73146905701418008</v>
      </c>
      <c r="J90" s="4"/>
    </row>
    <row r="91" spans="1:10" x14ac:dyDescent="0.25">
      <c r="A91" s="39">
        <v>78</v>
      </c>
      <c r="B91" s="17" t="s">
        <v>490</v>
      </c>
      <c r="C91" s="11">
        <v>69.099999999999994</v>
      </c>
      <c r="D91" s="16" t="s">
        <v>328</v>
      </c>
      <c r="E91" s="30">
        <v>6.7</v>
      </c>
      <c r="F91" s="30">
        <v>6.7</v>
      </c>
      <c r="G91" s="26">
        <f t="shared" si="2"/>
        <v>0</v>
      </c>
      <c r="H91" s="29">
        <f>G8/C243*C91</f>
        <v>0.14628843542157599</v>
      </c>
      <c r="I91" s="26">
        <f t="shared" si="3"/>
        <v>0.14628843542157599</v>
      </c>
      <c r="J91" s="4"/>
    </row>
    <row r="92" spans="1:10" x14ac:dyDescent="0.25">
      <c r="A92" s="39">
        <v>79</v>
      </c>
      <c r="B92" s="17" t="s">
        <v>491</v>
      </c>
      <c r="C92" s="11">
        <v>42.1</v>
      </c>
      <c r="D92" s="16" t="s">
        <v>328</v>
      </c>
      <c r="E92" s="30">
        <v>3</v>
      </c>
      <c r="F92" s="30">
        <v>3</v>
      </c>
      <c r="G92" s="26">
        <f t="shared" si="2"/>
        <v>0</v>
      </c>
      <c r="H92" s="29">
        <f>G8/C243*C92</f>
        <v>8.9127975850193206E-2</v>
      </c>
      <c r="I92" s="26">
        <f t="shared" si="3"/>
        <v>8.9127975850193206E-2</v>
      </c>
      <c r="J92" s="4"/>
    </row>
    <row r="93" spans="1:10" x14ac:dyDescent="0.25">
      <c r="A93" s="39">
        <v>80</v>
      </c>
      <c r="B93" s="17" t="s">
        <v>492</v>
      </c>
      <c r="C93" s="11">
        <v>55</v>
      </c>
      <c r="D93" s="16" t="s">
        <v>328</v>
      </c>
      <c r="E93" s="30">
        <v>7.3</v>
      </c>
      <c r="F93" s="30">
        <v>7.9</v>
      </c>
      <c r="G93" s="26">
        <f t="shared" si="2"/>
        <v>0.60000000000000053</v>
      </c>
      <c r="H93" s="29">
        <f>G8/C243*C93</f>
        <v>0.11643797320096499</v>
      </c>
      <c r="I93" s="26">
        <f t="shared" si="3"/>
        <v>0.71643797320096558</v>
      </c>
      <c r="J93" s="4"/>
    </row>
    <row r="94" spans="1:10" x14ac:dyDescent="0.25">
      <c r="A94" s="39">
        <v>81</v>
      </c>
      <c r="B94" s="17" t="s">
        <v>493</v>
      </c>
      <c r="C94" s="11">
        <v>59.3</v>
      </c>
      <c r="D94" s="16" t="s">
        <v>328</v>
      </c>
      <c r="E94" s="30">
        <v>3.5</v>
      </c>
      <c r="F94" s="30">
        <v>3.5</v>
      </c>
      <c r="G94" s="26">
        <f t="shared" si="2"/>
        <v>0</v>
      </c>
      <c r="H94" s="29">
        <f>G8/C243*C94</f>
        <v>0.12554130565122223</v>
      </c>
      <c r="I94" s="26">
        <f t="shared" si="3"/>
        <v>0.12554130565122223</v>
      </c>
      <c r="J94" s="4"/>
    </row>
    <row r="95" spans="1:10" x14ac:dyDescent="0.25">
      <c r="A95" s="39">
        <v>82</v>
      </c>
      <c r="B95" s="17" t="s">
        <v>494</v>
      </c>
      <c r="C95" s="11">
        <v>62.6</v>
      </c>
      <c r="D95" s="16" t="s">
        <v>328</v>
      </c>
      <c r="E95" s="30">
        <v>8.6</v>
      </c>
      <c r="F95" s="30">
        <v>9</v>
      </c>
      <c r="G95" s="26">
        <f t="shared" si="2"/>
        <v>0.40000000000000036</v>
      </c>
      <c r="H95" s="29">
        <f>G8/C243*C95</f>
        <v>0.13252758404328016</v>
      </c>
      <c r="I95" s="26">
        <f t="shared" si="3"/>
        <v>0.53252758404328049</v>
      </c>
      <c r="J95" s="4"/>
    </row>
    <row r="96" spans="1:10" x14ac:dyDescent="0.25">
      <c r="A96" s="39">
        <v>83</v>
      </c>
      <c r="B96" s="17" t="s">
        <v>495</v>
      </c>
      <c r="C96" s="11">
        <v>68.5</v>
      </c>
      <c r="D96" s="16" t="s">
        <v>328</v>
      </c>
      <c r="E96" s="30">
        <v>2.7</v>
      </c>
      <c r="F96" s="30">
        <v>2.7</v>
      </c>
      <c r="G96" s="26">
        <f t="shared" si="2"/>
        <v>0</v>
      </c>
      <c r="H96" s="29">
        <f>G8/C243*C96</f>
        <v>0.14501820298665641</v>
      </c>
      <c r="I96" s="26">
        <f t="shared" si="3"/>
        <v>0.14501820298665641</v>
      </c>
      <c r="J96" s="4"/>
    </row>
    <row r="97" spans="1:10" x14ac:dyDescent="0.25">
      <c r="A97" s="39">
        <v>84</v>
      </c>
      <c r="B97" s="17" t="s">
        <v>496</v>
      </c>
      <c r="C97" s="11">
        <v>42.2</v>
      </c>
      <c r="D97" s="16" t="s">
        <v>328</v>
      </c>
      <c r="E97" s="30">
        <v>3.4</v>
      </c>
      <c r="F97" s="30">
        <v>3.4</v>
      </c>
      <c r="G97" s="26">
        <f t="shared" si="2"/>
        <v>0</v>
      </c>
      <c r="H97" s="29">
        <f>G8/C243*C97</f>
        <v>8.9339681256013145E-2</v>
      </c>
      <c r="I97" s="26">
        <f t="shared" si="3"/>
        <v>8.9339681256013145E-2</v>
      </c>
      <c r="J97" s="4"/>
    </row>
    <row r="98" spans="1:10" x14ac:dyDescent="0.25">
      <c r="A98" s="39">
        <v>85</v>
      </c>
      <c r="B98" s="109" t="s">
        <v>497</v>
      </c>
      <c r="C98" s="11">
        <v>54.9</v>
      </c>
      <c r="D98" s="16" t="s">
        <v>328</v>
      </c>
      <c r="E98" s="30">
        <v>6.8</v>
      </c>
      <c r="F98" s="30">
        <v>7.1</v>
      </c>
      <c r="G98" s="26">
        <f t="shared" si="2"/>
        <v>0.29999999999999982</v>
      </c>
      <c r="H98" s="29">
        <f>G8/C243*C98</f>
        <v>0.11622626779514506</v>
      </c>
      <c r="I98" s="26">
        <f t="shared" si="3"/>
        <v>0.41622626779514488</v>
      </c>
      <c r="J98" s="4"/>
    </row>
    <row r="99" spans="1:10" x14ac:dyDescent="0.25">
      <c r="A99" s="39">
        <v>86</v>
      </c>
      <c r="B99" s="17" t="s">
        <v>498</v>
      </c>
      <c r="C99" s="11">
        <v>59.2</v>
      </c>
      <c r="D99" s="16" t="s">
        <v>328</v>
      </c>
      <c r="E99" s="30">
        <v>0.7</v>
      </c>
      <c r="F99" s="30">
        <v>1</v>
      </c>
      <c r="G99" s="26">
        <f t="shared" si="2"/>
        <v>0.30000000000000004</v>
      </c>
      <c r="H99" s="29">
        <f>G8/C243*C99</f>
        <v>0.12532960024540232</v>
      </c>
      <c r="I99" s="26">
        <f t="shared" si="3"/>
        <v>0.42532960024540234</v>
      </c>
      <c r="J99" s="4"/>
    </row>
    <row r="100" spans="1:10" x14ac:dyDescent="0.25">
      <c r="A100" s="39">
        <v>87</v>
      </c>
      <c r="B100" s="17" t="s">
        <v>499</v>
      </c>
      <c r="C100" s="11">
        <v>62.9</v>
      </c>
      <c r="D100" s="16" t="s">
        <v>328</v>
      </c>
      <c r="E100" s="30">
        <v>11.1</v>
      </c>
      <c r="F100" s="30">
        <v>11.9</v>
      </c>
      <c r="G100" s="26">
        <f t="shared" si="2"/>
        <v>0.80000000000000071</v>
      </c>
      <c r="H100" s="29">
        <f>G8/C243*C100</f>
        <v>0.13316270026073995</v>
      </c>
      <c r="I100" s="26">
        <f t="shared" si="3"/>
        <v>0.93316270026074066</v>
      </c>
      <c r="J100" s="4"/>
    </row>
    <row r="101" spans="1:10" x14ac:dyDescent="0.25">
      <c r="A101" s="39">
        <v>88</v>
      </c>
      <c r="B101" s="17" t="s">
        <v>500</v>
      </c>
      <c r="C101" s="11">
        <v>68.900000000000006</v>
      </c>
      <c r="D101" s="16" t="s">
        <v>328</v>
      </c>
      <c r="E101" s="30">
        <v>10.6</v>
      </c>
      <c r="F101" s="30">
        <v>11.3</v>
      </c>
      <c r="G101" s="26">
        <f t="shared" si="2"/>
        <v>0.70000000000000107</v>
      </c>
      <c r="H101" s="29">
        <f>G8/C243*C101</f>
        <v>0.14586502460993617</v>
      </c>
      <c r="I101" s="26">
        <f t="shared" si="3"/>
        <v>0.84586502460993729</v>
      </c>
      <c r="J101" s="4"/>
    </row>
    <row r="102" spans="1:10" x14ac:dyDescent="0.25">
      <c r="A102" s="39">
        <v>89</v>
      </c>
      <c r="B102" s="17" t="s">
        <v>501</v>
      </c>
      <c r="C102" s="11">
        <v>42.3</v>
      </c>
      <c r="D102" s="16" t="s">
        <v>328</v>
      </c>
      <c r="E102" s="30">
        <v>5.7</v>
      </c>
      <c r="F102" s="30">
        <v>6.2</v>
      </c>
      <c r="G102" s="26">
        <f t="shared" si="2"/>
        <v>0.5</v>
      </c>
      <c r="H102" s="29">
        <f>G8/C243*C102</f>
        <v>8.9551386661833071E-2</v>
      </c>
      <c r="I102" s="26">
        <f t="shared" si="3"/>
        <v>0.58955138666183304</v>
      </c>
      <c r="J102" s="4"/>
    </row>
    <row r="103" spans="1:10" x14ac:dyDescent="0.25">
      <c r="A103" s="39">
        <v>90</v>
      </c>
      <c r="B103" s="17" t="s">
        <v>502</v>
      </c>
      <c r="C103" s="11">
        <v>55.4</v>
      </c>
      <c r="D103" s="16" t="s">
        <v>328</v>
      </c>
      <c r="E103" s="30">
        <v>7</v>
      </c>
      <c r="F103" s="30">
        <v>7.3</v>
      </c>
      <c r="G103" s="26">
        <f t="shared" si="2"/>
        <v>0.29999999999999982</v>
      </c>
      <c r="H103" s="29">
        <f>G8/C243*C103</f>
        <v>0.11728479482424473</v>
      </c>
      <c r="I103" s="26">
        <f t="shared" si="3"/>
        <v>0.41728479482424452</v>
      </c>
      <c r="J103" s="4"/>
    </row>
    <row r="104" spans="1:10" x14ac:dyDescent="0.25">
      <c r="A104" s="39">
        <v>91</v>
      </c>
      <c r="B104" s="17" t="s">
        <v>503</v>
      </c>
      <c r="C104" s="11">
        <v>59.2</v>
      </c>
      <c r="D104" s="16" t="s">
        <v>328</v>
      </c>
      <c r="E104" s="30">
        <v>6.6</v>
      </c>
      <c r="F104" s="30">
        <v>6.8</v>
      </c>
      <c r="G104" s="26">
        <f t="shared" si="2"/>
        <v>0.20000000000000018</v>
      </c>
      <c r="H104" s="29">
        <f>G8/C243*C104</f>
        <v>0.12532960024540232</v>
      </c>
      <c r="I104" s="26">
        <f t="shared" si="3"/>
        <v>0.32532960024540247</v>
      </c>
      <c r="J104" s="4"/>
    </row>
    <row r="105" spans="1:10" x14ac:dyDescent="0.25">
      <c r="A105" s="39">
        <v>92</v>
      </c>
      <c r="B105" s="17" t="s">
        <v>504</v>
      </c>
      <c r="C105" s="11">
        <v>62.6</v>
      </c>
      <c r="D105" s="16" t="s">
        <v>328</v>
      </c>
      <c r="E105" s="30">
        <v>6.6</v>
      </c>
      <c r="F105" s="30">
        <v>6.6</v>
      </c>
      <c r="G105" s="26">
        <f t="shared" si="2"/>
        <v>0</v>
      </c>
      <c r="H105" s="29">
        <f>G8/C243*C105</f>
        <v>0.13252758404328016</v>
      </c>
      <c r="I105" s="26">
        <f t="shared" si="3"/>
        <v>0.13252758404328016</v>
      </c>
      <c r="J105" s="4"/>
    </row>
    <row r="106" spans="1:10" x14ac:dyDescent="0.25">
      <c r="A106" s="39">
        <v>93</v>
      </c>
      <c r="B106" s="17" t="s">
        <v>505</v>
      </c>
      <c r="C106" s="11">
        <v>69.099999999999994</v>
      </c>
      <c r="D106" s="16" t="s">
        <v>328</v>
      </c>
      <c r="E106" s="30">
        <v>7.1</v>
      </c>
      <c r="F106" s="30">
        <v>7.1</v>
      </c>
      <c r="G106" s="26">
        <f t="shared" si="2"/>
        <v>0</v>
      </c>
      <c r="H106" s="29">
        <f>G8/C243*C106</f>
        <v>0.14628843542157599</v>
      </c>
      <c r="I106" s="26">
        <f t="shared" si="3"/>
        <v>0.14628843542157599</v>
      </c>
      <c r="J106" s="4"/>
    </row>
    <row r="107" spans="1:10" x14ac:dyDescent="0.25">
      <c r="A107" s="39">
        <v>94</v>
      </c>
      <c r="B107" s="17" t="s">
        <v>506</v>
      </c>
      <c r="C107" s="11">
        <v>42.4</v>
      </c>
      <c r="D107" s="16" t="s">
        <v>328</v>
      </c>
      <c r="E107" s="30">
        <v>2.5</v>
      </c>
      <c r="F107" s="30">
        <v>2.5</v>
      </c>
      <c r="G107" s="26">
        <f t="shared" si="2"/>
        <v>0</v>
      </c>
      <c r="H107" s="29">
        <f>G8/C243*C107</f>
        <v>8.9763092067653011E-2</v>
      </c>
      <c r="I107" s="26">
        <f t="shared" si="3"/>
        <v>8.9763092067653011E-2</v>
      </c>
      <c r="J107" s="4"/>
    </row>
    <row r="108" spans="1:10" x14ac:dyDescent="0.25">
      <c r="A108" s="39">
        <v>95</v>
      </c>
      <c r="B108" s="17" t="s">
        <v>507</v>
      </c>
      <c r="C108" s="11">
        <v>55.1</v>
      </c>
      <c r="D108" s="16" t="s">
        <v>328</v>
      </c>
      <c r="E108" s="30">
        <v>5.5</v>
      </c>
      <c r="F108" s="30">
        <v>5.8</v>
      </c>
      <c r="G108" s="26">
        <f t="shared" si="2"/>
        <v>0.29999999999999982</v>
      </c>
      <c r="H108" s="29">
        <f>G8/C243*C108</f>
        <v>0.11664967860678493</v>
      </c>
      <c r="I108" s="26">
        <f t="shared" si="3"/>
        <v>0.41664967860678476</v>
      </c>
      <c r="J108" s="4"/>
    </row>
    <row r="109" spans="1:10" x14ac:dyDescent="0.25">
      <c r="A109" s="39">
        <v>96</v>
      </c>
      <c r="B109" s="17" t="s">
        <v>508</v>
      </c>
      <c r="C109" s="11">
        <v>59.5</v>
      </c>
      <c r="D109" s="16" t="s">
        <v>328</v>
      </c>
      <c r="E109" s="30">
        <v>2.1</v>
      </c>
      <c r="F109" s="30">
        <v>2.1</v>
      </c>
      <c r="G109" s="26">
        <f t="shared" si="2"/>
        <v>0</v>
      </c>
      <c r="H109" s="29">
        <f>G8/C243*C109</f>
        <v>0.12596471646286211</v>
      </c>
      <c r="I109" s="26">
        <f t="shared" si="3"/>
        <v>0.12596471646286211</v>
      </c>
      <c r="J109" s="4"/>
    </row>
    <row r="110" spans="1:10" x14ac:dyDescent="0.25">
      <c r="A110" s="39">
        <v>97</v>
      </c>
      <c r="B110" s="17" t="s">
        <v>509</v>
      </c>
      <c r="C110" s="11">
        <v>62.8</v>
      </c>
      <c r="D110" s="16" t="s">
        <v>328</v>
      </c>
      <c r="E110" s="30">
        <v>8.1999999999999993</v>
      </c>
      <c r="F110" s="30">
        <v>8.5</v>
      </c>
      <c r="G110" s="26">
        <f t="shared" si="2"/>
        <v>0.30000000000000071</v>
      </c>
      <c r="H110" s="29">
        <f>G8/C243*C110</f>
        <v>0.13295099485492001</v>
      </c>
      <c r="I110" s="26">
        <f t="shared" si="3"/>
        <v>0.43295099485492072</v>
      </c>
      <c r="J110" s="4"/>
    </row>
    <row r="111" spans="1:10" x14ac:dyDescent="0.25">
      <c r="A111" s="39">
        <v>98</v>
      </c>
      <c r="B111" s="17" t="s">
        <v>510</v>
      </c>
      <c r="C111" s="11">
        <v>68.8</v>
      </c>
      <c r="D111" s="16" t="s">
        <v>328</v>
      </c>
      <c r="E111" s="30">
        <v>6.4</v>
      </c>
      <c r="F111" s="30">
        <v>6.9</v>
      </c>
      <c r="G111" s="26">
        <f t="shared" si="2"/>
        <v>0.5</v>
      </c>
      <c r="H111" s="29">
        <f>G8/C243*C111</f>
        <v>0.1456533192041162</v>
      </c>
      <c r="I111" s="26">
        <f t="shared" si="3"/>
        <v>0.64565331920411617</v>
      </c>
      <c r="J111" s="4"/>
    </row>
    <row r="112" spans="1:10" x14ac:dyDescent="0.25">
      <c r="A112" s="39">
        <v>99</v>
      </c>
      <c r="B112" s="17" t="s">
        <v>511</v>
      </c>
      <c r="C112" s="11">
        <v>42.2</v>
      </c>
      <c r="D112" s="16" t="s">
        <v>328</v>
      </c>
      <c r="E112" s="30">
        <v>4.5</v>
      </c>
      <c r="F112" s="30">
        <v>5</v>
      </c>
      <c r="G112" s="26">
        <f t="shared" si="2"/>
        <v>0.5</v>
      </c>
      <c r="H112" s="29">
        <f>G8/C243*C112</f>
        <v>8.9339681256013145E-2</v>
      </c>
      <c r="I112" s="26">
        <f t="shared" si="3"/>
        <v>0.5893396812560131</v>
      </c>
      <c r="J112" s="4"/>
    </row>
    <row r="113" spans="1:10" x14ac:dyDescent="0.25">
      <c r="A113" s="39">
        <v>100</v>
      </c>
      <c r="B113" s="17" t="s">
        <v>512</v>
      </c>
      <c r="C113" s="11">
        <v>55.2</v>
      </c>
      <c r="D113" s="16" t="s">
        <v>328</v>
      </c>
      <c r="E113" s="30">
        <v>3.9</v>
      </c>
      <c r="F113" s="30">
        <v>4</v>
      </c>
      <c r="G113" s="26">
        <f t="shared" si="2"/>
        <v>0.10000000000000009</v>
      </c>
      <c r="H113" s="29">
        <f>G8/C243*C113</f>
        <v>0.11686138401260487</v>
      </c>
      <c r="I113" s="26">
        <f t="shared" si="3"/>
        <v>0.21686138401260496</v>
      </c>
      <c r="J113" s="4"/>
    </row>
    <row r="114" spans="1:10" x14ac:dyDescent="0.25">
      <c r="A114" s="39">
        <v>101</v>
      </c>
      <c r="B114" s="17" t="s">
        <v>513</v>
      </c>
      <c r="C114" s="11">
        <v>58.1</v>
      </c>
      <c r="D114" s="16" t="s">
        <v>328</v>
      </c>
      <c r="E114" s="30">
        <v>5.6</v>
      </c>
      <c r="F114" s="30">
        <v>5.7</v>
      </c>
      <c r="G114" s="26">
        <f t="shared" si="2"/>
        <v>0.10000000000000053</v>
      </c>
      <c r="H114" s="29">
        <f>G8/C243*C114</f>
        <v>0.12300084078138301</v>
      </c>
      <c r="I114" s="26">
        <f t="shared" si="3"/>
        <v>0.22300084078138355</v>
      </c>
      <c r="J114" s="366"/>
    </row>
    <row r="115" spans="1:10" x14ac:dyDescent="0.25">
      <c r="A115" s="39">
        <v>102</v>
      </c>
      <c r="B115" s="17" t="s">
        <v>514</v>
      </c>
      <c r="C115" s="11">
        <v>61.9</v>
      </c>
      <c r="D115" s="16" t="s">
        <v>328</v>
      </c>
      <c r="E115" s="30">
        <v>8.8000000000000007</v>
      </c>
      <c r="F115" s="30">
        <v>9.1999999999999993</v>
      </c>
      <c r="G115" s="26">
        <f t="shared" si="2"/>
        <v>0.39999999999999858</v>
      </c>
      <c r="H115" s="29">
        <f>G8/C243*C115</f>
        <v>0.13104564620254058</v>
      </c>
      <c r="I115" s="26">
        <f t="shared" si="3"/>
        <v>0.53104564620253913</v>
      </c>
      <c r="J115" s="4"/>
    </row>
    <row r="116" spans="1:10" x14ac:dyDescent="0.25">
      <c r="A116" s="39">
        <v>103</v>
      </c>
      <c r="B116" s="17" t="s">
        <v>515</v>
      </c>
      <c r="C116" s="11">
        <v>69.3</v>
      </c>
      <c r="D116" s="16" t="s">
        <v>328</v>
      </c>
      <c r="E116" s="30">
        <v>0.8</v>
      </c>
      <c r="F116" s="30">
        <v>1.2</v>
      </c>
      <c r="G116" s="26">
        <f t="shared" si="2"/>
        <v>0.39999999999999991</v>
      </c>
      <c r="H116" s="29">
        <f>G8/C243*C116</f>
        <v>0.14671184623321587</v>
      </c>
      <c r="I116" s="26">
        <f t="shared" si="3"/>
        <v>0.54671184623321578</v>
      </c>
      <c r="J116" s="4"/>
    </row>
    <row r="117" spans="1:10" x14ac:dyDescent="0.25">
      <c r="A117" s="39">
        <v>104</v>
      </c>
      <c r="B117" s="17" t="s">
        <v>516</v>
      </c>
      <c r="C117" s="11">
        <v>42.4</v>
      </c>
      <c r="D117" s="16" t="s">
        <v>328</v>
      </c>
      <c r="E117" s="30">
        <v>0</v>
      </c>
      <c r="F117" s="30">
        <v>0</v>
      </c>
      <c r="G117" s="26">
        <f t="shared" si="2"/>
        <v>0</v>
      </c>
      <c r="H117" s="29">
        <f>G8/C243*C117</f>
        <v>8.9763092067653011E-2</v>
      </c>
      <c r="I117" s="26">
        <f t="shared" si="3"/>
        <v>8.9763092067653011E-2</v>
      </c>
      <c r="J117" s="4"/>
    </row>
    <row r="118" spans="1:10" x14ac:dyDescent="0.25">
      <c r="A118" s="39">
        <v>105</v>
      </c>
      <c r="B118" s="17" t="s">
        <v>517</v>
      </c>
      <c r="C118" s="11">
        <v>55</v>
      </c>
      <c r="D118" s="16" t="s">
        <v>328</v>
      </c>
      <c r="E118" s="30">
        <v>6</v>
      </c>
      <c r="F118" s="30">
        <v>6.1</v>
      </c>
      <c r="G118" s="26">
        <f t="shared" si="2"/>
        <v>9.9999999999999645E-2</v>
      </c>
      <c r="H118" s="29">
        <f>G8/C243*C118</f>
        <v>0.11643797320096499</v>
      </c>
      <c r="I118" s="26">
        <f t="shared" si="3"/>
        <v>0.21643797320096464</v>
      </c>
      <c r="J118" s="4"/>
    </row>
    <row r="119" spans="1:10" x14ac:dyDescent="0.25">
      <c r="A119" s="39">
        <v>106</v>
      </c>
      <c r="B119" s="17" t="s">
        <v>518</v>
      </c>
      <c r="C119" s="11">
        <v>59.2</v>
      </c>
      <c r="D119" s="16" t="s">
        <v>328</v>
      </c>
      <c r="E119" s="30">
        <v>11.1</v>
      </c>
      <c r="F119" s="30">
        <v>12.1</v>
      </c>
      <c r="G119" s="26">
        <f t="shared" si="2"/>
        <v>1</v>
      </c>
      <c r="H119" s="29">
        <f>G8/C243*C119</f>
        <v>0.12532960024540232</v>
      </c>
      <c r="I119" s="26">
        <f t="shared" si="3"/>
        <v>1.1253296002454023</v>
      </c>
      <c r="J119" s="4"/>
    </row>
    <row r="120" spans="1:10" x14ac:dyDescent="0.25">
      <c r="A120" s="39">
        <v>107</v>
      </c>
      <c r="B120" s="17" t="s">
        <v>519</v>
      </c>
      <c r="C120" s="11">
        <v>62.8</v>
      </c>
      <c r="D120" s="16" t="s">
        <v>328</v>
      </c>
      <c r="E120" s="30">
        <v>10</v>
      </c>
      <c r="F120" s="30">
        <v>10.7</v>
      </c>
      <c r="G120" s="26">
        <f t="shared" si="2"/>
        <v>0.69999999999999929</v>
      </c>
      <c r="H120" s="29">
        <f>G8/C243*C120</f>
        <v>0.13295099485492001</v>
      </c>
      <c r="I120" s="26">
        <f t="shared" si="3"/>
        <v>0.8329509948549193</v>
      </c>
      <c r="J120" s="4"/>
    </row>
    <row r="121" spans="1:10" x14ac:dyDescent="0.25">
      <c r="A121" s="39">
        <v>108</v>
      </c>
      <c r="B121" s="17" t="s">
        <v>514</v>
      </c>
      <c r="C121" s="11">
        <v>68.599999999999994</v>
      </c>
      <c r="D121" s="16" t="s">
        <v>328</v>
      </c>
      <c r="E121" s="30">
        <v>8.6999999999999993</v>
      </c>
      <c r="F121" s="30">
        <v>9.3000000000000007</v>
      </c>
      <c r="G121" s="26">
        <f t="shared" si="2"/>
        <v>0.60000000000000142</v>
      </c>
      <c r="H121" s="29">
        <f>G8/C243*C121</f>
        <v>0.14522990839247632</v>
      </c>
      <c r="I121" s="26">
        <f t="shared" si="3"/>
        <v>0.74522990839247771</v>
      </c>
      <c r="J121" s="4"/>
    </row>
    <row r="122" spans="1:10" x14ac:dyDescent="0.25">
      <c r="A122" s="39">
        <v>109</v>
      </c>
      <c r="B122" s="17" t="s">
        <v>520</v>
      </c>
      <c r="C122" s="11">
        <v>42.5</v>
      </c>
      <c r="D122" s="16" t="s">
        <v>328</v>
      </c>
      <c r="E122" s="30">
        <v>4.5999999999999996</v>
      </c>
      <c r="F122" s="30">
        <v>4.5999999999999996</v>
      </c>
      <c r="G122" s="26">
        <f t="shared" si="2"/>
        <v>0</v>
      </c>
      <c r="H122" s="29">
        <f>G8/C243*C122</f>
        <v>8.9974797473472951E-2</v>
      </c>
      <c r="I122" s="26">
        <f t="shared" si="3"/>
        <v>8.9974797473472951E-2</v>
      </c>
      <c r="J122" s="4"/>
    </row>
    <row r="123" spans="1:10" x14ac:dyDescent="0.25">
      <c r="A123" s="39">
        <v>110</v>
      </c>
      <c r="B123" s="17" t="s">
        <v>521</v>
      </c>
      <c r="C123" s="11">
        <v>54.1</v>
      </c>
      <c r="D123" s="16" t="s">
        <v>328</v>
      </c>
      <c r="E123" s="30">
        <v>11.5</v>
      </c>
      <c r="F123" s="30">
        <v>12.2</v>
      </c>
      <c r="G123" s="26">
        <f t="shared" si="2"/>
        <v>0.69999999999999929</v>
      </c>
      <c r="H123" s="29">
        <f>G8/C243*C123</f>
        <v>0.11453262454858557</v>
      </c>
      <c r="I123" s="26">
        <f t="shared" si="3"/>
        <v>0.81453262454858488</v>
      </c>
      <c r="J123" s="4"/>
    </row>
    <row r="124" spans="1:10" x14ac:dyDescent="0.25">
      <c r="A124" s="39">
        <v>111</v>
      </c>
      <c r="B124" s="17" t="s">
        <v>373</v>
      </c>
      <c r="C124" s="11">
        <v>54.3</v>
      </c>
      <c r="D124" s="16" t="s">
        <v>328</v>
      </c>
      <c r="E124" s="30">
        <v>6.2</v>
      </c>
      <c r="F124" s="30">
        <v>6.2</v>
      </c>
      <c r="G124" s="26">
        <f t="shared" si="2"/>
        <v>0</v>
      </c>
      <c r="H124" s="29">
        <f>G8/C243*C124</f>
        <v>0.11495603536022543</v>
      </c>
      <c r="I124" s="26">
        <f t="shared" si="3"/>
        <v>0.11495603536022543</v>
      </c>
      <c r="J124" s="4"/>
    </row>
    <row r="125" spans="1:10" x14ac:dyDescent="0.25">
      <c r="A125" s="39">
        <v>112</v>
      </c>
      <c r="B125" s="17" t="s">
        <v>374</v>
      </c>
      <c r="C125" s="11">
        <v>52</v>
      </c>
      <c r="D125" s="16" t="s">
        <v>328</v>
      </c>
      <c r="E125" s="30">
        <v>6.9</v>
      </c>
      <c r="F125" s="30">
        <v>7.5</v>
      </c>
      <c r="G125" s="26">
        <f t="shared" si="2"/>
        <v>0.59999999999999964</v>
      </c>
      <c r="H125" s="29">
        <f>G8/C243*C125</f>
        <v>0.1100868110263669</v>
      </c>
      <c r="I125" s="26">
        <f t="shared" si="3"/>
        <v>0.7100868110263665</v>
      </c>
      <c r="J125" s="4"/>
    </row>
    <row r="126" spans="1:10" x14ac:dyDescent="0.25">
      <c r="A126" s="39">
        <v>113</v>
      </c>
      <c r="B126" s="17" t="s">
        <v>375</v>
      </c>
      <c r="C126" s="11">
        <v>46.8</v>
      </c>
      <c r="D126" s="16" t="s">
        <v>328</v>
      </c>
      <c r="E126" s="30">
        <v>9</v>
      </c>
      <c r="F126" s="30">
        <v>9.6</v>
      </c>
      <c r="G126" s="26">
        <f t="shared" si="2"/>
        <v>0.59999999999999964</v>
      </c>
      <c r="H126" s="29">
        <f>G8/C243*C126</f>
        <v>9.9078129923730204E-2</v>
      </c>
      <c r="I126" s="26">
        <f t="shared" si="3"/>
        <v>0.69907812992372986</v>
      </c>
      <c r="J126" s="4"/>
    </row>
    <row r="127" spans="1:10" x14ac:dyDescent="0.25">
      <c r="A127" s="39">
        <v>114</v>
      </c>
      <c r="B127" s="17" t="s">
        <v>376</v>
      </c>
      <c r="C127" s="11">
        <v>73.3</v>
      </c>
      <c r="D127" s="16" t="s">
        <v>328</v>
      </c>
      <c r="E127" s="30">
        <v>7</v>
      </c>
      <c r="F127" s="30">
        <v>7.2</v>
      </c>
      <c r="G127" s="26">
        <f t="shared" si="2"/>
        <v>0.20000000000000018</v>
      </c>
      <c r="H127" s="29">
        <f>G8/C243*C127</f>
        <v>0.15518006246601335</v>
      </c>
      <c r="I127" s="26">
        <f t="shared" si="3"/>
        <v>0.35518006246601352</v>
      </c>
      <c r="J127" s="4"/>
    </row>
    <row r="128" spans="1:10" x14ac:dyDescent="0.25">
      <c r="A128" s="39">
        <v>115</v>
      </c>
      <c r="B128" s="17" t="s">
        <v>377</v>
      </c>
      <c r="C128" s="11">
        <v>54.3</v>
      </c>
      <c r="D128" s="16" t="s">
        <v>328</v>
      </c>
      <c r="E128" s="30">
        <v>7.4</v>
      </c>
      <c r="F128" s="30">
        <v>8</v>
      </c>
      <c r="G128" s="26">
        <f t="shared" si="2"/>
        <v>0.59999999999999964</v>
      </c>
      <c r="H128" s="29">
        <f>G8/C243*C128</f>
        <v>0.11495603536022543</v>
      </c>
      <c r="I128" s="26">
        <f t="shared" si="3"/>
        <v>0.71495603536022512</v>
      </c>
      <c r="J128" s="4"/>
    </row>
    <row r="129" spans="1:10" x14ac:dyDescent="0.25">
      <c r="A129" s="39">
        <v>116</v>
      </c>
      <c r="B129" s="17" t="s">
        <v>378</v>
      </c>
      <c r="C129" s="11">
        <v>51.8</v>
      </c>
      <c r="D129" s="16" t="s">
        <v>328</v>
      </c>
      <c r="E129" s="30">
        <v>6.8</v>
      </c>
      <c r="F129" s="30">
        <v>7</v>
      </c>
      <c r="G129" s="26">
        <f t="shared" si="2"/>
        <v>0.20000000000000018</v>
      </c>
      <c r="H129" s="29">
        <f>G8/C243*C129</f>
        <v>0.10966340021472702</v>
      </c>
      <c r="I129" s="26">
        <f t="shared" si="3"/>
        <v>0.30966340021472721</v>
      </c>
      <c r="J129" s="4"/>
    </row>
    <row r="130" spans="1:10" x14ac:dyDescent="0.25">
      <c r="A130" s="39">
        <v>117</v>
      </c>
      <c r="B130" s="17" t="s">
        <v>379</v>
      </c>
      <c r="C130" s="11">
        <v>47.2</v>
      </c>
      <c r="D130" s="16" t="s">
        <v>328</v>
      </c>
      <c r="E130" s="30">
        <v>8.1</v>
      </c>
      <c r="F130" s="30">
        <v>8.8000000000000007</v>
      </c>
      <c r="G130" s="26">
        <f t="shared" si="2"/>
        <v>0.70000000000000107</v>
      </c>
      <c r="H130" s="29">
        <f>G8/C243*C130</f>
        <v>9.9924951547009963E-2</v>
      </c>
      <c r="I130" s="26">
        <f t="shared" si="3"/>
        <v>0.79992495154701104</v>
      </c>
      <c r="J130" s="4"/>
    </row>
    <row r="131" spans="1:10" x14ac:dyDescent="0.25">
      <c r="A131" s="39">
        <v>118</v>
      </c>
      <c r="B131" s="17" t="s">
        <v>380</v>
      </c>
      <c r="C131" s="11">
        <v>72.8</v>
      </c>
      <c r="D131" s="16" t="s">
        <v>328</v>
      </c>
      <c r="E131" s="30">
        <v>10.199999999999999</v>
      </c>
      <c r="F131" s="30">
        <v>10.7</v>
      </c>
      <c r="G131" s="26">
        <f t="shared" si="2"/>
        <v>0.5</v>
      </c>
      <c r="H131" s="29">
        <f>G8/C243*C131</f>
        <v>0.15412153543691365</v>
      </c>
      <c r="I131" s="26">
        <f t="shared" si="3"/>
        <v>0.65412153543691365</v>
      </c>
      <c r="J131" s="4"/>
    </row>
    <row r="132" spans="1:10" x14ac:dyDescent="0.25">
      <c r="A132" s="39">
        <v>119</v>
      </c>
      <c r="B132" s="17" t="s">
        <v>381</v>
      </c>
      <c r="C132" s="11">
        <v>54.2</v>
      </c>
      <c r="D132" s="16" t="s">
        <v>328</v>
      </c>
      <c r="E132" s="30">
        <v>9.9</v>
      </c>
      <c r="F132" s="30">
        <v>10.8</v>
      </c>
      <c r="G132" s="26">
        <f t="shared" si="2"/>
        <v>0.90000000000000036</v>
      </c>
      <c r="H132" s="29">
        <f>G8/C243*C132</f>
        <v>0.11474432995440551</v>
      </c>
      <c r="I132" s="26">
        <f t="shared" si="3"/>
        <v>1.0147443299544059</v>
      </c>
      <c r="J132" s="4"/>
    </row>
    <row r="133" spans="1:10" x14ac:dyDescent="0.25">
      <c r="A133" s="39">
        <v>120</v>
      </c>
      <c r="B133" s="17" t="s">
        <v>382</v>
      </c>
      <c r="C133" s="11">
        <v>51.9</v>
      </c>
      <c r="D133" s="16" t="s">
        <v>328</v>
      </c>
      <c r="E133" s="30">
        <v>5.0999999999999996</v>
      </c>
      <c r="F133" s="30">
        <v>5.0999999999999996</v>
      </c>
      <c r="G133" s="26">
        <f t="shared" si="2"/>
        <v>0</v>
      </c>
      <c r="H133" s="29">
        <f>G8/C243*C133</f>
        <v>0.10987510562054696</v>
      </c>
      <c r="I133" s="26">
        <f t="shared" si="3"/>
        <v>0.10987510562054696</v>
      </c>
      <c r="J133" s="4"/>
    </row>
    <row r="134" spans="1:10" x14ac:dyDescent="0.25">
      <c r="A134" s="39">
        <v>121</v>
      </c>
      <c r="B134" s="17" t="s">
        <v>383</v>
      </c>
      <c r="C134" s="11">
        <v>47.2</v>
      </c>
      <c r="D134" s="16" t="s">
        <v>328</v>
      </c>
      <c r="E134" s="30">
        <v>4.5999999999999996</v>
      </c>
      <c r="F134" s="30">
        <v>4.5999999999999996</v>
      </c>
      <c r="G134" s="26">
        <f t="shared" si="2"/>
        <v>0</v>
      </c>
      <c r="H134" s="29">
        <f>G8/C243*C134</f>
        <v>9.9924951547009963E-2</v>
      </c>
      <c r="I134" s="26">
        <f t="shared" si="3"/>
        <v>9.9924951547009963E-2</v>
      </c>
      <c r="J134" s="4"/>
    </row>
    <row r="135" spans="1:10" x14ac:dyDescent="0.25">
      <c r="A135" s="39">
        <v>122</v>
      </c>
      <c r="B135" s="17" t="s">
        <v>384</v>
      </c>
      <c r="C135" s="11">
        <v>72.7</v>
      </c>
      <c r="D135" s="16" t="s">
        <v>328</v>
      </c>
      <c r="E135" s="30">
        <v>2.1</v>
      </c>
      <c r="F135" s="30">
        <v>2.1</v>
      </c>
      <c r="G135" s="26">
        <f t="shared" si="2"/>
        <v>0</v>
      </c>
      <c r="H135" s="29">
        <f>G8/C243*C135</f>
        <v>0.15390983003109374</v>
      </c>
      <c r="I135" s="26">
        <f t="shared" si="3"/>
        <v>0.15390983003109374</v>
      </c>
      <c r="J135" s="4"/>
    </row>
    <row r="136" spans="1:10" x14ac:dyDescent="0.25">
      <c r="A136" s="39">
        <v>123</v>
      </c>
      <c r="B136" s="17" t="s">
        <v>385</v>
      </c>
      <c r="C136" s="11">
        <v>54.3</v>
      </c>
      <c r="D136" s="16" t="s">
        <v>328</v>
      </c>
      <c r="E136" s="30">
        <v>4.5999999999999996</v>
      </c>
      <c r="F136" s="30">
        <v>4.5999999999999996</v>
      </c>
      <c r="G136" s="26">
        <f t="shared" si="2"/>
        <v>0</v>
      </c>
      <c r="H136" s="29">
        <f>G8/C243*C136</f>
        <v>0.11495603536022543</v>
      </c>
      <c r="I136" s="26">
        <f t="shared" si="3"/>
        <v>0.11495603536022543</v>
      </c>
      <c r="J136" s="4"/>
    </row>
    <row r="137" spans="1:10" x14ac:dyDescent="0.25">
      <c r="A137" s="39">
        <v>124</v>
      </c>
      <c r="B137" s="17" t="s">
        <v>386</v>
      </c>
      <c r="C137" s="11">
        <v>52.1</v>
      </c>
      <c r="D137" s="16" t="s">
        <v>328</v>
      </c>
      <c r="E137" s="30">
        <v>6.1</v>
      </c>
      <c r="F137" s="30">
        <v>6.4</v>
      </c>
      <c r="G137" s="26">
        <f t="shared" si="2"/>
        <v>0.30000000000000071</v>
      </c>
      <c r="H137" s="29">
        <f>G8/C243*C137</f>
        <v>0.11029851643218684</v>
      </c>
      <c r="I137" s="26">
        <f t="shared" si="3"/>
        <v>0.41029851643218757</v>
      </c>
      <c r="J137" s="4"/>
    </row>
    <row r="138" spans="1:10" x14ac:dyDescent="0.25">
      <c r="A138" s="39">
        <v>125</v>
      </c>
      <c r="B138" s="17" t="s">
        <v>387</v>
      </c>
      <c r="C138" s="11">
        <v>47.2</v>
      </c>
      <c r="D138" s="16" t="s">
        <v>328</v>
      </c>
      <c r="E138" s="30">
        <v>7.8</v>
      </c>
      <c r="F138" s="30">
        <v>8.5</v>
      </c>
      <c r="G138" s="26">
        <f t="shared" si="2"/>
        <v>0.70000000000000018</v>
      </c>
      <c r="H138" s="29">
        <f>G8/C243*C138</f>
        <v>9.9924951547009963E-2</v>
      </c>
      <c r="I138" s="26">
        <f t="shared" si="3"/>
        <v>0.79992495154701015</v>
      </c>
      <c r="J138" s="4"/>
    </row>
    <row r="139" spans="1:10" x14ac:dyDescent="0.25">
      <c r="A139" s="39">
        <v>126</v>
      </c>
      <c r="B139" s="17" t="s">
        <v>388</v>
      </c>
      <c r="C139" s="11">
        <v>72.400000000000006</v>
      </c>
      <c r="D139" s="16" t="s">
        <v>328</v>
      </c>
      <c r="E139" s="30">
        <v>8.3000000000000007</v>
      </c>
      <c r="F139" s="30">
        <v>8.6999999999999993</v>
      </c>
      <c r="G139" s="26">
        <f t="shared" si="2"/>
        <v>0.39999999999999858</v>
      </c>
      <c r="H139" s="29">
        <f>G8/C243*C139</f>
        <v>0.15327471381363392</v>
      </c>
      <c r="I139" s="26">
        <f t="shared" si="3"/>
        <v>0.55327471381363247</v>
      </c>
      <c r="J139" s="4"/>
    </row>
    <row r="140" spans="1:10" x14ac:dyDescent="0.25">
      <c r="A140" s="39">
        <v>127</v>
      </c>
      <c r="B140" s="17" t="s">
        <v>389</v>
      </c>
      <c r="C140" s="11">
        <v>54.3</v>
      </c>
      <c r="D140" s="16" t="s">
        <v>328</v>
      </c>
      <c r="E140" s="30">
        <v>7.4</v>
      </c>
      <c r="F140" s="30">
        <v>7.8</v>
      </c>
      <c r="G140" s="26">
        <f t="shared" si="2"/>
        <v>0.39999999999999947</v>
      </c>
      <c r="H140" s="29">
        <f>G8/C243*C140</f>
        <v>0.11495603536022543</v>
      </c>
      <c r="I140" s="26">
        <f t="shared" si="3"/>
        <v>0.51495603536022494</v>
      </c>
      <c r="J140" s="4"/>
    </row>
    <row r="141" spans="1:10" x14ac:dyDescent="0.25">
      <c r="A141" s="39">
        <v>128</v>
      </c>
      <c r="B141" s="17" t="s">
        <v>390</v>
      </c>
      <c r="C141" s="11">
        <v>51.8</v>
      </c>
      <c r="D141" s="16" t="s">
        <v>328</v>
      </c>
      <c r="E141" s="30">
        <v>3.8</v>
      </c>
      <c r="F141" s="30">
        <v>3.8</v>
      </c>
      <c r="G141" s="26">
        <f t="shared" si="2"/>
        <v>0</v>
      </c>
      <c r="H141" s="29">
        <f>G8/C243*C141</f>
        <v>0.10966340021472702</v>
      </c>
      <c r="I141" s="26">
        <f t="shared" si="3"/>
        <v>0.10966340021472702</v>
      </c>
      <c r="J141" s="4"/>
    </row>
    <row r="142" spans="1:10" x14ac:dyDescent="0.25">
      <c r="A142" s="39">
        <v>129</v>
      </c>
      <c r="B142" s="17" t="s">
        <v>391</v>
      </c>
      <c r="C142" s="11">
        <v>48</v>
      </c>
      <c r="D142" s="16" t="s">
        <v>328</v>
      </c>
      <c r="E142" s="30">
        <v>4.7</v>
      </c>
      <c r="F142" s="30">
        <v>4.7</v>
      </c>
      <c r="G142" s="26">
        <f t="shared" si="2"/>
        <v>0</v>
      </c>
      <c r="H142" s="29">
        <f>G8/C243*C142</f>
        <v>0.10161859479356944</v>
      </c>
      <c r="I142" s="26">
        <f t="shared" si="3"/>
        <v>0.10161859479356944</v>
      </c>
      <c r="J142" s="4"/>
    </row>
    <row r="143" spans="1:10" x14ac:dyDescent="0.25">
      <c r="A143" s="39">
        <v>130</v>
      </c>
      <c r="B143" s="17" t="s">
        <v>392</v>
      </c>
      <c r="C143" s="11">
        <v>73</v>
      </c>
      <c r="D143" s="16" t="s">
        <v>328</v>
      </c>
      <c r="E143" s="30">
        <v>7.3</v>
      </c>
      <c r="F143" s="30">
        <v>8.1999999999999993</v>
      </c>
      <c r="G143" s="26">
        <f t="shared" si="2"/>
        <v>0.89999999999999947</v>
      </c>
      <c r="H143" s="29">
        <f>G8/C243*C143</f>
        <v>0.15454494624855353</v>
      </c>
      <c r="I143" s="26">
        <f t="shared" si="3"/>
        <v>1.054544946248553</v>
      </c>
      <c r="J143" s="4"/>
    </row>
    <row r="144" spans="1:10" x14ac:dyDescent="0.25">
      <c r="A144" s="39">
        <v>131</v>
      </c>
      <c r="B144" s="17" t="s">
        <v>393</v>
      </c>
      <c r="C144" s="11">
        <v>54.8</v>
      </c>
      <c r="D144" s="16" t="s">
        <v>328</v>
      </c>
      <c r="E144" s="30">
        <v>2.6</v>
      </c>
      <c r="F144" s="30">
        <v>2.6</v>
      </c>
      <c r="G144" s="26">
        <f t="shared" ref="G144:G207" si="4">F144-E144</f>
        <v>0</v>
      </c>
      <c r="H144" s="29">
        <f>G8/C243*C144</f>
        <v>0.11601456238932512</v>
      </c>
      <c r="I144" s="26">
        <f t="shared" ref="I144:I207" si="5">G144+H144</f>
        <v>0.11601456238932512</v>
      </c>
      <c r="J144" s="4"/>
    </row>
    <row r="145" spans="1:10" x14ac:dyDescent="0.25">
      <c r="A145" s="39">
        <v>132</v>
      </c>
      <c r="B145" s="17" t="s">
        <v>394</v>
      </c>
      <c r="C145" s="11">
        <v>52.6</v>
      </c>
      <c r="D145" s="16" t="s">
        <v>328</v>
      </c>
      <c r="E145" s="30">
        <v>2.1</v>
      </c>
      <c r="F145" s="30">
        <v>2.1</v>
      </c>
      <c r="G145" s="26">
        <f t="shared" si="4"/>
        <v>0</v>
      </c>
      <c r="H145" s="29">
        <f>G8/C243*C145</f>
        <v>0.11135704346128653</v>
      </c>
      <c r="I145" s="26">
        <f t="shared" si="5"/>
        <v>0.11135704346128653</v>
      </c>
      <c r="J145" s="57"/>
    </row>
    <row r="146" spans="1:10" x14ac:dyDescent="0.25">
      <c r="A146" s="39">
        <v>133</v>
      </c>
      <c r="B146" s="17" t="s">
        <v>395</v>
      </c>
      <c r="C146" s="11">
        <v>47.6</v>
      </c>
      <c r="D146" s="16" t="s">
        <v>328</v>
      </c>
      <c r="E146" s="30">
        <v>4.8</v>
      </c>
      <c r="F146" s="30">
        <v>5.0999999999999996</v>
      </c>
      <c r="G146" s="26">
        <f t="shared" si="4"/>
        <v>0.29999999999999982</v>
      </c>
      <c r="H146" s="29">
        <f>G8/C243*C146</f>
        <v>0.10077177317028971</v>
      </c>
      <c r="I146" s="26">
        <f t="shared" si="5"/>
        <v>0.40077177317028956</v>
      </c>
      <c r="J146" s="57"/>
    </row>
    <row r="147" spans="1:10" x14ac:dyDescent="0.25">
      <c r="A147" s="39">
        <v>134</v>
      </c>
      <c r="B147" s="17" t="s">
        <v>396</v>
      </c>
      <c r="C147" s="11">
        <v>73</v>
      </c>
      <c r="D147" s="16" t="s">
        <v>328</v>
      </c>
      <c r="E147" s="30">
        <v>6.5</v>
      </c>
      <c r="F147" s="30">
        <v>6.8</v>
      </c>
      <c r="G147" s="26">
        <f t="shared" si="4"/>
        <v>0.29999999999999982</v>
      </c>
      <c r="H147" s="29">
        <f>G8/C243*C147</f>
        <v>0.15454494624855353</v>
      </c>
      <c r="I147" s="26">
        <f t="shared" si="5"/>
        <v>0.45454494624855335</v>
      </c>
      <c r="J147" s="57"/>
    </row>
    <row r="148" spans="1:10" x14ac:dyDescent="0.25">
      <c r="A148" s="39">
        <v>135</v>
      </c>
      <c r="B148" s="17" t="s">
        <v>397</v>
      </c>
      <c r="C148" s="11">
        <v>54.9</v>
      </c>
      <c r="D148" s="16" t="s">
        <v>328</v>
      </c>
      <c r="E148" s="30">
        <v>7.9</v>
      </c>
      <c r="F148" s="30">
        <v>8.5</v>
      </c>
      <c r="G148" s="26">
        <f t="shared" si="4"/>
        <v>0.59999999999999964</v>
      </c>
      <c r="H148" s="29">
        <f>G8/C243*C148</f>
        <v>0.11622626779514506</v>
      </c>
      <c r="I148" s="26">
        <f t="shared" si="5"/>
        <v>0.71622626779514476</v>
      </c>
      <c r="J148" s="57"/>
    </row>
    <row r="149" spans="1:10" x14ac:dyDescent="0.25">
      <c r="A149" s="39">
        <v>136</v>
      </c>
      <c r="B149" s="17" t="s">
        <v>398</v>
      </c>
      <c r="C149" s="11">
        <v>52.3</v>
      </c>
      <c r="D149" s="16" t="s">
        <v>328</v>
      </c>
      <c r="E149" s="30">
        <v>6.7</v>
      </c>
      <c r="F149" s="30">
        <v>6.8</v>
      </c>
      <c r="G149" s="26">
        <f t="shared" si="4"/>
        <v>9.9999999999999645E-2</v>
      </c>
      <c r="H149" s="29">
        <f>G8/C243*C149</f>
        <v>0.11072192724382671</v>
      </c>
      <c r="I149" s="26">
        <f t="shared" si="5"/>
        <v>0.21072192724382635</v>
      </c>
      <c r="J149" s="4"/>
    </row>
    <row r="150" spans="1:10" x14ac:dyDescent="0.25">
      <c r="A150" s="39">
        <v>137</v>
      </c>
      <c r="B150" s="17" t="s">
        <v>399</v>
      </c>
      <c r="C150" s="11">
        <v>47.6</v>
      </c>
      <c r="D150" s="16" t="s">
        <v>328</v>
      </c>
      <c r="E150" s="30">
        <v>8.1999999999999993</v>
      </c>
      <c r="F150" s="30">
        <v>9</v>
      </c>
      <c r="G150" s="26">
        <f t="shared" si="4"/>
        <v>0.80000000000000071</v>
      </c>
      <c r="H150" s="29">
        <f>G8/C243*C150</f>
        <v>0.10077177317028971</v>
      </c>
      <c r="I150" s="26">
        <f t="shared" si="5"/>
        <v>0.90077177317029045</v>
      </c>
      <c r="J150" s="4"/>
    </row>
    <row r="151" spans="1:10" x14ac:dyDescent="0.25">
      <c r="A151" s="39">
        <v>138</v>
      </c>
      <c r="B151" s="17" t="s">
        <v>400</v>
      </c>
      <c r="C151" s="11">
        <v>72.8</v>
      </c>
      <c r="D151" s="16" t="s">
        <v>328</v>
      </c>
      <c r="E151" s="30">
        <v>8</v>
      </c>
      <c r="F151" s="30">
        <v>8.9</v>
      </c>
      <c r="G151" s="26">
        <f t="shared" si="4"/>
        <v>0.90000000000000036</v>
      </c>
      <c r="H151" s="29">
        <f>G8/C243*C151</f>
        <v>0.15412153543691365</v>
      </c>
      <c r="I151" s="26">
        <f t="shared" si="5"/>
        <v>1.054121535436914</v>
      </c>
      <c r="J151" s="4"/>
    </row>
    <row r="152" spans="1:10" x14ac:dyDescent="0.25">
      <c r="A152" s="39">
        <v>139</v>
      </c>
      <c r="B152" s="17" t="s">
        <v>401</v>
      </c>
      <c r="C152" s="11">
        <v>54.9</v>
      </c>
      <c r="D152" s="16" t="s">
        <v>328</v>
      </c>
      <c r="E152" s="30">
        <v>5.2</v>
      </c>
      <c r="F152" s="30">
        <v>5.3</v>
      </c>
      <c r="G152" s="26">
        <f t="shared" si="4"/>
        <v>9.9999999999999645E-2</v>
      </c>
      <c r="H152" s="29">
        <f>G8/C243*C152</f>
        <v>0.11622626779514506</v>
      </c>
      <c r="I152" s="26">
        <f t="shared" si="5"/>
        <v>0.2162262677951447</v>
      </c>
      <c r="J152" s="4"/>
    </row>
    <row r="153" spans="1:10" x14ac:dyDescent="0.25">
      <c r="A153" s="39">
        <v>140</v>
      </c>
      <c r="B153" s="17" t="s">
        <v>402</v>
      </c>
      <c r="C153" s="11">
        <v>52.4</v>
      </c>
      <c r="D153" s="16" t="s">
        <v>328</v>
      </c>
      <c r="E153" s="30">
        <v>1.1000000000000001</v>
      </c>
      <c r="F153" s="30">
        <v>1.1000000000000001</v>
      </c>
      <c r="G153" s="26">
        <f t="shared" si="4"/>
        <v>0</v>
      </c>
      <c r="H153" s="29">
        <f>G8/C243*C153</f>
        <v>0.11093363264964665</v>
      </c>
      <c r="I153" s="26">
        <f t="shared" si="5"/>
        <v>0.11093363264964665</v>
      </c>
      <c r="J153" s="4"/>
    </row>
    <row r="154" spans="1:10" x14ac:dyDescent="0.25">
      <c r="A154" s="39">
        <v>141</v>
      </c>
      <c r="B154" s="17" t="s">
        <v>403</v>
      </c>
      <c r="C154" s="11">
        <v>47.2</v>
      </c>
      <c r="D154" s="16" t="s">
        <v>328</v>
      </c>
      <c r="E154" s="30">
        <v>4.7</v>
      </c>
      <c r="F154" s="30">
        <v>5.2</v>
      </c>
      <c r="G154" s="26">
        <f t="shared" si="4"/>
        <v>0.5</v>
      </c>
      <c r="H154" s="29">
        <f>G8/C243*C154</f>
        <v>9.9924951547009963E-2</v>
      </c>
      <c r="I154" s="26">
        <f t="shared" si="5"/>
        <v>0.59992495154700998</v>
      </c>
      <c r="J154" s="4"/>
    </row>
    <row r="155" spans="1:10" x14ac:dyDescent="0.25">
      <c r="A155" s="39">
        <v>142</v>
      </c>
      <c r="B155" s="17" t="s">
        <v>404</v>
      </c>
      <c r="C155" s="11">
        <v>72.5</v>
      </c>
      <c r="D155" s="16" t="s">
        <v>328</v>
      </c>
      <c r="E155" s="30">
        <v>7.1</v>
      </c>
      <c r="F155" s="30">
        <v>7.6</v>
      </c>
      <c r="G155" s="26">
        <f t="shared" si="4"/>
        <v>0.5</v>
      </c>
      <c r="H155" s="29">
        <f>G8/C243*C155</f>
        <v>0.15348641921945386</v>
      </c>
      <c r="I155" s="26">
        <f t="shared" si="5"/>
        <v>0.65348641921945383</v>
      </c>
      <c r="J155" s="4"/>
    </row>
    <row r="156" spans="1:10" x14ac:dyDescent="0.25">
      <c r="A156" s="39">
        <v>143</v>
      </c>
      <c r="B156" s="17" t="s">
        <v>405</v>
      </c>
      <c r="C156" s="11">
        <v>54.8</v>
      </c>
      <c r="D156" s="16" t="s">
        <v>328</v>
      </c>
      <c r="E156" s="30">
        <v>7.3</v>
      </c>
      <c r="F156" s="30">
        <v>7.3</v>
      </c>
      <c r="G156" s="26">
        <f t="shared" si="4"/>
        <v>0</v>
      </c>
      <c r="H156" s="29">
        <f>G8/C243*C156</f>
        <v>0.11601456238932512</v>
      </c>
      <c r="I156" s="26">
        <f t="shared" si="5"/>
        <v>0.11601456238932512</v>
      </c>
      <c r="J156" s="4"/>
    </row>
    <row r="157" spans="1:10" x14ac:dyDescent="0.25">
      <c r="A157" s="39">
        <v>144</v>
      </c>
      <c r="B157" s="17" t="s">
        <v>406</v>
      </c>
      <c r="C157" s="11">
        <v>51.9</v>
      </c>
      <c r="D157" s="16" t="s">
        <v>328</v>
      </c>
      <c r="E157" s="30">
        <v>4.0999999999999996</v>
      </c>
      <c r="F157" s="30">
        <v>4.3</v>
      </c>
      <c r="G157" s="26">
        <f t="shared" si="4"/>
        <v>0.20000000000000018</v>
      </c>
      <c r="H157" s="29">
        <f>G8/C243*C157</f>
        <v>0.10987510562054696</v>
      </c>
      <c r="I157" s="26">
        <f t="shared" si="5"/>
        <v>0.30987510562054715</v>
      </c>
      <c r="J157" s="4"/>
    </row>
    <row r="158" spans="1:10" x14ac:dyDescent="0.25">
      <c r="A158" s="39">
        <v>145</v>
      </c>
      <c r="B158" s="17" t="s">
        <v>407</v>
      </c>
      <c r="C158" s="11">
        <v>47</v>
      </c>
      <c r="D158" s="16" t="s">
        <v>328</v>
      </c>
      <c r="E158" s="30">
        <v>7.5</v>
      </c>
      <c r="F158" s="30">
        <v>7.9</v>
      </c>
      <c r="G158" s="26">
        <f t="shared" si="4"/>
        <v>0.40000000000000036</v>
      </c>
      <c r="H158" s="29">
        <f>G8/C243*C158</f>
        <v>9.9501540735370084E-2</v>
      </c>
      <c r="I158" s="26">
        <f t="shared" si="5"/>
        <v>0.49950154073537045</v>
      </c>
      <c r="J158" s="4"/>
    </row>
    <row r="159" spans="1:10" x14ac:dyDescent="0.25">
      <c r="A159" s="39">
        <v>146</v>
      </c>
      <c r="B159" s="17" t="s">
        <v>408</v>
      </c>
      <c r="C159" s="11">
        <v>73.2</v>
      </c>
      <c r="D159" s="16" t="s">
        <v>328</v>
      </c>
      <c r="E159" s="30">
        <v>2.4</v>
      </c>
      <c r="F159" s="30">
        <v>2.4</v>
      </c>
      <c r="G159" s="26">
        <f t="shared" si="4"/>
        <v>0</v>
      </c>
      <c r="H159" s="29">
        <f>G8/C243*C159</f>
        <v>0.15496835706019341</v>
      </c>
      <c r="I159" s="26">
        <f t="shared" si="5"/>
        <v>0.15496835706019341</v>
      </c>
      <c r="J159" s="4"/>
    </row>
    <row r="160" spans="1:10" x14ac:dyDescent="0.25">
      <c r="A160" s="39">
        <v>147</v>
      </c>
      <c r="B160" s="17" t="s">
        <v>409</v>
      </c>
      <c r="C160" s="11">
        <v>54.7</v>
      </c>
      <c r="D160" s="16" t="s">
        <v>328</v>
      </c>
      <c r="E160" s="30">
        <v>10.199999999999999</v>
      </c>
      <c r="F160" s="30">
        <v>10.8</v>
      </c>
      <c r="G160" s="26">
        <f t="shared" si="4"/>
        <v>0.60000000000000142</v>
      </c>
      <c r="H160" s="29">
        <f>G8/C243*C160</f>
        <v>0.11580285698350519</v>
      </c>
      <c r="I160" s="26">
        <f t="shared" si="5"/>
        <v>0.71580285698350665</v>
      </c>
      <c r="J160" s="4"/>
    </row>
    <row r="161" spans="1:10" x14ac:dyDescent="0.25">
      <c r="A161" s="39">
        <v>148</v>
      </c>
      <c r="B161" s="17" t="s">
        <v>410</v>
      </c>
      <c r="C161" s="11">
        <v>52.4</v>
      </c>
      <c r="D161" s="16" t="s">
        <v>328</v>
      </c>
      <c r="E161" s="30">
        <v>4.8</v>
      </c>
      <c r="F161" s="30">
        <v>5.0999999999999996</v>
      </c>
      <c r="G161" s="26">
        <f t="shared" si="4"/>
        <v>0.29999999999999982</v>
      </c>
      <c r="H161" s="29">
        <f>G8/C243*C161</f>
        <v>0.11093363264964665</v>
      </c>
      <c r="I161" s="26">
        <f t="shared" si="5"/>
        <v>0.41093363264964644</v>
      </c>
      <c r="J161" s="4"/>
    </row>
    <row r="162" spans="1:10" x14ac:dyDescent="0.25">
      <c r="A162" s="39">
        <v>149</v>
      </c>
      <c r="B162" s="17" t="s">
        <v>411</v>
      </c>
      <c r="C162" s="11">
        <v>47.4</v>
      </c>
      <c r="D162" s="16" t="s">
        <v>328</v>
      </c>
      <c r="E162" s="30">
        <v>5.4</v>
      </c>
      <c r="F162" s="30">
        <v>5.8</v>
      </c>
      <c r="G162" s="26">
        <f t="shared" si="4"/>
        <v>0.39999999999999947</v>
      </c>
      <c r="H162" s="29">
        <f>G8/C243*C162</f>
        <v>0.10034836235864983</v>
      </c>
      <c r="I162" s="26">
        <f t="shared" si="5"/>
        <v>0.50034836235864932</v>
      </c>
      <c r="J162" s="4"/>
    </row>
    <row r="163" spans="1:10" x14ac:dyDescent="0.25">
      <c r="A163" s="39">
        <v>150</v>
      </c>
      <c r="B163" s="17" t="s">
        <v>412</v>
      </c>
      <c r="C163" s="11">
        <v>73.2</v>
      </c>
      <c r="D163" s="16" t="s">
        <v>328</v>
      </c>
      <c r="E163" s="30">
        <v>11.3</v>
      </c>
      <c r="F163" s="30">
        <v>12.3</v>
      </c>
      <c r="G163" s="26">
        <f t="shared" si="4"/>
        <v>1</v>
      </c>
      <c r="H163" s="29">
        <f>G8/C243*C163</f>
        <v>0.15496835706019341</v>
      </c>
      <c r="I163" s="26">
        <f t="shared" si="5"/>
        <v>1.1549683570601934</v>
      </c>
      <c r="J163" s="4"/>
    </row>
    <row r="164" spans="1:10" x14ac:dyDescent="0.25">
      <c r="A164" s="39">
        <v>151</v>
      </c>
      <c r="B164" s="17" t="s">
        <v>526</v>
      </c>
      <c r="C164" s="11">
        <v>39.299999999999997</v>
      </c>
      <c r="D164" s="16" t="s">
        <v>328</v>
      </c>
      <c r="E164" s="30">
        <v>7.2</v>
      </c>
      <c r="F164" s="30">
        <v>7.7</v>
      </c>
      <c r="G164" s="26">
        <f t="shared" si="4"/>
        <v>0.5</v>
      </c>
      <c r="H164" s="29">
        <f>G8/C243*C164</f>
        <v>8.3200224487234978E-2</v>
      </c>
      <c r="I164" s="26">
        <f t="shared" si="5"/>
        <v>0.58320022448723496</v>
      </c>
      <c r="J164" s="4"/>
    </row>
    <row r="165" spans="1:10" x14ac:dyDescent="0.25">
      <c r="A165" s="39">
        <v>152</v>
      </c>
      <c r="B165" s="17" t="s">
        <v>527</v>
      </c>
      <c r="C165" s="11">
        <v>67.099999999999994</v>
      </c>
      <c r="D165" s="16" t="s">
        <v>328</v>
      </c>
      <c r="E165" s="30">
        <v>8.6999999999999993</v>
      </c>
      <c r="F165" s="30">
        <v>9.1</v>
      </c>
      <c r="G165" s="26">
        <f t="shared" si="4"/>
        <v>0.40000000000000036</v>
      </c>
      <c r="H165" s="29">
        <f>G8/C243*C165</f>
        <v>0.14205432730517728</v>
      </c>
      <c r="I165" s="26">
        <f t="shared" si="5"/>
        <v>0.54205432730517766</v>
      </c>
      <c r="J165" s="4"/>
    </row>
    <row r="166" spans="1:10" x14ac:dyDescent="0.25">
      <c r="A166" s="39">
        <v>153</v>
      </c>
      <c r="B166" s="17" t="s">
        <v>528</v>
      </c>
      <c r="C166" s="11">
        <v>99.4</v>
      </c>
      <c r="D166" s="16" t="s">
        <v>328</v>
      </c>
      <c r="E166" s="30">
        <v>18.8</v>
      </c>
      <c r="F166" s="30">
        <v>19.899999999999999</v>
      </c>
      <c r="G166" s="26">
        <f t="shared" si="4"/>
        <v>1.0999999999999979</v>
      </c>
      <c r="H166" s="29">
        <f>G8/C243*C166</f>
        <v>0.21043517338501674</v>
      </c>
      <c r="I166" s="26">
        <f t="shared" si="5"/>
        <v>1.3104351733850146</v>
      </c>
      <c r="J166" s="4"/>
    </row>
    <row r="167" spans="1:10" x14ac:dyDescent="0.25">
      <c r="A167" s="39">
        <v>154</v>
      </c>
      <c r="B167" s="17" t="s">
        <v>529</v>
      </c>
      <c r="C167" s="11">
        <v>39.6</v>
      </c>
      <c r="D167" s="16" t="s">
        <v>328</v>
      </c>
      <c r="E167" s="30">
        <v>2.6</v>
      </c>
      <c r="F167" s="30">
        <v>2.6</v>
      </c>
      <c r="G167" s="26">
        <f t="shared" si="4"/>
        <v>0</v>
      </c>
      <c r="H167" s="29">
        <f>G8/C243*C167</f>
        <v>8.3835340704694797E-2</v>
      </c>
      <c r="I167" s="26">
        <f t="shared" si="5"/>
        <v>8.3835340704694797E-2</v>
      </c>
      <c r="J167" s="4"/>
    </row>
    <row r="168" spans="1:10" x14ac:dyDescent="0.25">
      <c r="A168" s="39">
        <v>155</v>
      </c>
      <c r="B168" s="17" t="s">
        <v>530</v>
      </c>
      <c r="C168" s="11">
        <v>67</v>
      </c>
      <c r="D168" s="16" t="s">
        <v>328</v>
      </c>
      <c r="E168" s="30">
        <v>9</v>
      </c>
      <c r="F168" s="30">
        <v>9.6</v>
      </c>
      <c r="G168" s="26">
        <f t="shared" si="4"/>
        <v>0.59999999999999964</v>
      </c>
      <c r="H168" s="29">
        <f>G8/C243*C168</f>
        <v>0.14184262189935734</v>
      </c>
      <c r="I168" s="26">
        <f t="shared" si="5"/>
        <v>0.74184262189935701</v>
      </c>
      <c r="J168" s="4"/>
    </row>
    <row r="169" spans="1:10" x14ac:dyDescent="0.25">
      <c r="A169" s="39">
        <v>156</v>
      </c>
      <c r="B169" s="17" t="s">
        <v>531</v>
      </c>
      <c r="C169" s="11">
        <v>98.8</v>
      </c>
      <c r="D169" s="16" t="s">
        <v>328</v>
      </c>
      <c r="E169" s="30">
        <v>11.8</v>
      </c>
      <c r="F169" s="30">
        <v>11.9</v>
      </c>
      <c r="G169" s="26">
        <f t="shared" si="4"/>
        <v>9.9999999999999645E-2</v>
      </c>
      <c r="H169" s="29">
        <f>G8/C243*C169</f>
        <v>0.20916494095009711</v>
      </c>
      <c r="I169" s="26">
        <f t="shared" si="5"/>
        <v>0.30916494095009672</v>
      </c>
      <c r="J169" s="4"/>
    </row>
    <row r="170" spans="1:10" x14ac:dyDescent="0.25">
      <c r="A170" s="39">
        <v>157</v>
      </c>
      <c r="B170" s="17" t="s">
        <v>532</v>
      </c>
      <c r="C170" s="11">
        <v>39.4</v>
      </c>
      <c r="D170" s="16" t="s">
        <v>328</v>
      </c>
      <c r="E170" s="30">
        <v>4.9000000000000004</v>
      </c>
      <c r="F170" s="30">
        <v>5.2</v>
      </c>
      <c r="G170" s="26">
        <f t="shared" si="4"/>
        <v>0.29999999999999982</v>
      </c>
      <c r="H170" s="29">
        <f>G8/C243*C170</f>
        <v>8.3411929893054917E-2</v>
      </c>
      <c r="I170" s="26">
        <f t="shared" si="5"/>
        <v>0.38341192989305473</v>
      </c>
      <c r="J170" s="4"/>
    </row>
    <row r="171" spans="1:10" x14ac:dyDescent="0.25">
      <c r="A171" s="39">
        <v>158</v>
      </c>
      <c r="B171" s="17" t="s">
        <v>533</v>
      </c>
      <c r="C171" s="11">
        <v>67.5</v>
      </c>
      <c r="D171" s="16" t="s">
        <v>328</v>
      </c>
      <c r="E171" s="30">
        <v>6.6</v>
      </c>
      <c r="F171" s="30">
        <v>6.8</v>
      </c>
      <c r="G171" s="26">
        <f t="shared" si="4"/>
        <v>0.20000000000000018</v>
      </c>
      <c r="H171" s="29">
        <f>G8/C243*C171</f>
        <v>0.14290114892845704</v>
      </c>
      <c r="I171" s="26">
        <f t="shared" si="5"/>
        <v>0.34290114892845724</v>
      </c>
      <c r="J171" s="4"/>
    </row>
    <row r="172" spans="1:10" x14ac:dyDescent="0.25">
      <c r="A172" s="39">
        <v>159</v>
      </c>
      <c r="B172" s="17" t="s">
        <v>534</v>
      </c>
      <c r="C172" s="11">
        <v>99.1</v>
      </c>
      <c r="D172" s="16" t="s">
        <v>328</v>
      </c>
      <c r="E172" s="30">
        <v>6.2</v>
      </c>
      <c r="F172" s="30">
        <v>6.9</v>
      </c>
      <c r="G172" s="26">
        <f t="shared" si="4"/>
        <v>0.70000000000000018</v>
      </c>
      <c r="H172" s="29">
        <f>G8/C243*C172</f>
        <v>0.2098000571675569</v>
      </c>
      <c r="I172" s="26">
        <f t="shared" si="5"/>
        <v>0.90980005716755707</v>
      </c>
      <c r="J172" s="4"/>
    </row>
    <row r="173" spans="1:10" x14ac:dyDescent="0.25">
      <c r="A173" s="39">
        <v>160</v>
      </c>
      <c r="B173" s="17" t="s">
        <v>535</v>
      </c>
      <c r="C173" s="11">
        <v>40.1</v>
      </c>
      <c r="D173" s="16" t="s">
        <v>328</v>
      </c>
      <c r="E173" s="30">
        <v>4.5999999999999996</v>
      </c>
      <c r="F173" s="30">
        <v>4.9000000000000004</v>
      </c>
      <c r="G173" s="26">
        <f t="shared" si="4"/>
        <v>0.30000000000000071</v>
      </c>
      <c r="H173" s="29">
        <f>G8/C243*C173</f>
        <v>8.4893867733794481E-2</v>
      </c>
      <c r="I173" s="26">
        <f t="shared" si="5"/>
        <v>0.38489386773379519</v>
      </c>
      <c r="J173" s="4"/>
    </row>
    <row r="174" spans="1:10" x14ac:dyDescent="0.25">
      <c r="A174" s="39">
        <v>161</v>
      </c>
      <c r="B174" s="17" t="s">
        <v>536</v>
      </c>
      <c r="C174" s="11">
        <v>67.099999999999994</v>
      </c>
      <c r="D174" s="16" t="s">
        <v>328</v>
      </c>
      <c r="E174" s="30">
        <v>2.2999999999999998</v>
      </c>
      <c r="F174" s="30">
        <v>2.2999999999999998</v>
      </c>
      <c r="G174" s="26">
        <f t="shared" si="4"/>
        <v>0</v>
      </c>
      <c r="H174" s="29">
        <f>G8/C243*C174</f>
        <v>0.14205432730517728</v>
      </c>
      <c r="I174" s="26">
        <f t="shared" si="5"/>
        <v>0.14205432730517728</v>
      </c>
      <c r="J174" s="4"/>
    </row>
    <row r="175" spans="1:10" x14ac:dyDescent="0.25">
      <c r="A175" s="39">
        <v>162</v>
      </c>
      <c r="B175" s="17" t="s">
        <v>537</v>
      </c>
      <c r="C175" s="11">
        <v>99.1</v>
      </c>
      <c r="D175" s="16" t="s">
        <v>328</v>
      </c>
      <c r="E175" s="30">
        <v>16.399999999999999</v>
      </c>
      <c r="F175" s="30">
        <v>17.5</v>
      </c>
      <c r="G175" s="26">
        <f t="shared" si="4"/>
        <v>1.1000000000000014</v>
      </c>
      <c r="H175" s="29">
        <f>G8/C243*C175</f>
        <v>0.2098000571675569</v>
      </c>
      <c r="I175" s="26">
        <f t="shared" si="5"/>
        <v>1.3098000571675583</v>
      </c>
      <c r="J175" s="4"/>
    </row>
    <row r="176" spans="1:10" x14ac:dyDescent="0.25">
      <c r="A176" s="39">
        <v>163</v>
      </c>
      <c r="B176" s="17" t="s">
        <v>538</v>
      </c>
      <c r="C176" s="11">
        <v>39.4</v>
      </c>
      <c r="D176" s="16" t="s">
        <v>328</v>
      </c>
      <c r="E176" s="30">
        <v>5.2</v>
      </c>
      <c r="F176" s="30">
        <v>5.4</v>
      </c>
      <c r="G176" s="26">
        <f t="shared" si="4"/>
        <v>0.20000000000000018</v>
      </c>
      <c r="H176" s="29">
        <f>G8/C243*C176</f>
        <v>8.3411929893054917E-2</v>
      </c>
      <c r="I176" s="26">
        <f t="shared" si="5"/>
        <v>0.28341192989305508</v>
      </c>
      <c r="J176" s="4"/>
    </row>
    <row r="177" spans="1:10" x14ac:dyDescent="0.25">
      <c r="A177" s="39">
        <v>164</v>
      </c>
      <c r="B177" s="17" t="s">
        <v>539</v>
      </c>
      <c r="C177" s="11">
        <v>67.2</v>
      </c>
      <c r="D177" s="16" t="s">
        <v>328</v>
      </c>
      <c r="E177" s="30">
        <v>0.7</v>
      </c>
      <c r="F177" s="30">
        <v>0.7</v>
      </c>
      <c r="G177" s="26">
        <f t="shared" si="4"/>
        <v>0</v>
      </c>
      <c r="H177" s="29">
        <f>G8/C243*C177</f>
        <v>0.14226603271099722</v>
      </c>
      <c r="I177" s="26">
        <f t="shared" si="5"/>
        <v>0.14226603271099722</v>
      </c>
      <c r="J177" s="4"/>
    </row>
    <row r="178" spans="1:10" x14ac:dyDescent="0.25">
      <c r="A178" s="39">
        <v>165</v>
      </c>
      <c r="B178" s="17" t="s">
        <v>540</v>
      </c>
      <c r="C178" s="11">
        <v>99.5</v>
      </c>
      <c r="D178" s="16" t="s">
        <v>328</v>
      </c>
      <c r="E178" s="30">
        <v>15.2</v>
      </c>
      <c r="F178" s="30">
        <v>16.5</v>
      </c>
      <c r="G178" s="26">
        <f t="shared" si="4"/>
        <v>1.3000000000000007</v>
      </c>
      <c r="H178" s="29">
        <f>G8/C243*C178</f>
        <v>0.21064687879083666</v>
      </c>
      <c r="I178" s="26">
        <f t="shared" si="5"/>
        <v>1.5106468787908374</v>
      </c>
      <c r="J178" s="4"/>
    </row>
    <row r="179" spans="1:10" x14ac:dyDescent="0.25">
      <c r="A179" s="39">
        <v>166</v>
      </c>
      <c r="B179" s="17" t="s">
        <v>541</v>
      </c>
      <c r="C179" s="11">
        <v>39.4</v>
      </c>
      <c r="D179" s="16" t="s">
        <v>328</v>
      </c>
      <c r="E179" s="30">
        <v>4.3</v>
      </c>
      <c r="F179" s="30">
        <v>4.5999999999999996</v>
      </c>
      <c r="G179" s="26">
        <f t="shared" si="4"/>
        <v>0.29999999999999982</v>
      </c>
      <c r="H179" s="29">
        <f>G8/C243*C179</f>
        <v>8.3411929893054917E-2</v>
      </c>
      <c r="I179" s="26">
        <f t="shared" si="5"/>
        <v>0.38341192989305473</v>
      </c>
      <c r="J179" s="4"/>
    </row>
    <row r="180" spans="1:10" x14ac:dyDescent="0.25">
      <c r="A180" s="39">
        <v>167</v>
      </c>
      <c r="B180" s="17" t="s">
        <v>542</v>
      </c>
      <c r="C180" s="11">
        <v>67.3</v>
      </c>
      <c r="D180" s="16" t="s">
        <v>328</v>
      </c>
      <c r="E180" s="30">
        <v>8</v>
      </c>
      <c r="F180" s="30">
        <v>8.8000000000000007</v>
      </c>
      <c r="G180" s="26">
        <f t="shared" si="4"/>
        <v>0.80000000000000071</v>
      </c>
      <c r="H180" s="29">
        <f>G8/C243*C180</f>
        <v>0.14247773811681716</v>
      </c>
      <c r="I180" s="26">
        <f t="shared" si="5"/>
        <v>0.9424777381168179</v>
      </c>
      <c r="J180" s="4"/>
    </row>
    <row r="181" spans="1:10" x14ac:dyDescent="0.25">
      <c r="A181" s="39">
        <v>168</v>
      </c>
      <c r="B181" s="17" t="s">
        <v>543</v>
      </c>
      <c r="C181" s="11">
        <v>99.4</v>
      </c>
      <c r="D181" s="16" t="s">
        <v>328</v>
      </c>
      <c r="E181" s="30">
        <v>5.8</v>
      </c>
      <c r="F181" s="30">
        <v>5.8</v>
      </c>
      <c r="G181" s="26">
        <f t="shared" si="4"/>
        <v>0</v>
      </c>
      <c r="H181" s="29">
        <f>G8/C243*C181</f>
        <v>0.21043517338501674</v>
      </c>
      <c r="I181" s="26">
        <f t="shared" si="5"/>
        <v>0.21043517338501674</v>
      </c>
      <c r="J181" s="4"/>
    </row>
    <row r="182" spans="1:10" x14ac:dyDescent="0.25">
      <c r="A182" s="39">
        <v>169</v>
      </c>
      <c r="B182" s="17" t="s">
        <v>544</v>
      </c>
      <c r="C182" s="11">
        <v>39.5</v>
      </c>
      <c r="D182" s="16" t="s">
        <v>328</v>
      </c>
      <c r="E182" s="30">
        <v>1</v>
      </c>
      <c r="F182" s="30">
        <v>1</v>
      </c>
      <c r="G182" s="26">
        <f t="shared" si="4"/>
        <v>0</v>
      </c>
      <c r="H182" s="29">
        <f>G8/C243*C182</f>
        <v>8.3623635298874857E-2</v>
      </c>
      <c r="I182" s="26">
        <f t="shared" si="5"/>
        <v>8.3623635298874857E-2</v>
      </c>
      <c r="J182" s="4"/>
    </row>
    <row r="183" spans="1:10" x14ac:dyDescent="0.25">
      <c r="A183" s="39">
        <v>170</v>
      </c>
      <c r="B183" s="17" t="s">
        <v>545</v>
      </c>
      <c r="C183" s="11">
        <v>67.400000000000006</v>
      </c>
      <c r="D183" s="16" t="s">
        <v>328</v>
      </c>
      <c r="E183" s="30">
        <v>2</v>
      </c>
      <c r="F183" s="30">
        <v>2.1</v>
      </c>
      <c r="G183" s="26">
        <f t="shared" si="4"/>
        <v>0.10000000000000009</v>
      </c>
      <c r="H183" s="29">
        <f>G8/C243*C183</f>
        <v>0.1426894435226371</v>
      </c>
      <c r="I183" s="26">
        <f t="shared" si="5"/>
        <v>0.24268944352263719</v>
      </c>
      <c r="J183" s="4"/>
    </row>
    <row r="184" spans="1:10" x14ac:dyDescent="0.25">
      <c r="A184" s="39">
        <v>171</v>
      </c>
      <c r="B184" s="17" t="s">
        <v>546</v>
      </c>
      <c r="C184" s="11">
        <v>99.5</v>
      </c>
      <c r="D184" s="16" t="s">
        <v>328</v>
      </c>
      <c r="E184" s="30">
        <v>14.2</v>
      </c>
      <c r="F184" s="30">
        <v>14.6</v>
      </c>
      <c r="G184" s="26">
        <f t="shared" si="4"/>
        <v>0.40000000000000036</v>
      </c>
      <c r="H184" s="29">
        <f>G8/C243*C184</f>
        <v>0.21064687879083666</v>
      </c>
      <c r="I184" s="26">
        <f t="shared" si="5"/>
        <v>0.61064687879083701</v>
      </c>
      <c r="J184" s="4"/>
    </row>
    <row r="185" spans="1:10" x14ac:dyDescent="0.25">
      <c r="A185" s="39">
        <v>172</v>
      </c>
      <c r="B185" s="17" t="s">
        <v>547</v>
      </c>
      <c r="C185" s="11">
        <v>39.5</v>
      </c>
      <c r="D185" s="16" t="s">
        <v>328</v>
      </c>
      <c r="E185" s="30">
        <v>5.9</v>
      </c>
      <c r="F185" s="30">
        <v>6.4</v>
      </c>
      <c r="G185" s="26">
        <f t="shared" si="4"/>
        <v>0.5</v>
      </c>
      <c r="H185" s="29">
        <f>G8/C243*C185</f>
        <v>8.3623635298874857E-2</v>
      </c>
      <c r="I185" s="26">
        <f t="shared" si="5"/>
        <v>0.58362363529887484</v>
      </c>
      <c r="J185" s="4"/>
    </row>
    <row r="186" spans="1:10" x14ac:dyDescent="0.25">
      <c r="A186" s="39">
        <v>173</v>
      </c>
      <c r="B186" s="17" t="s">
        <v>548</v>
      </c>
      <c r="C186" s="11">
        <v>67.8</v>
      </c>
      <c r="D186" s="16" t="s">
        <v>328</v>
      </c>
      <c r="E186" s="30">
        <v>9</v>
      </c>
      <c r="F186" s="30">
        <v>9.8000000000000007</v>
      </c>
      <c r="G186" s="26">
        <f t="shared" si="4"/>
        <v>0.80000000000000071</v>
      </c>
      <c r="H186" s="29">
        <f>G8/C243*C186</f>
        <v>0.14353626514591683</v>
      </c>
      <c r="I186" s="26">
        <f t="shared" si="5"/>
        <v>0.9435362651459176</v>
      </c>
      <c r="J186" s="4"/>
    </row>
    <row r="187" spans="1:10" x14ac:dyDescent="0.25">
      <c r="A187" s="39">
        <v>174</v>
      </c>
      <c r="B187" s="17" t="s">
        <v>549</v>
      </c>
      <c r="C187" s="11">
        <v>99.3</v>
      </c>
      <c r="D187" s="16" t="s">
        <v>328</v>
      </c>
      <c r="E187" s="30">
        <v>13.2</v>
      </c>
      <c r="F187" s="30">
        <v>14.4</v>
      </c>
      <c r="G187" s="26">
        <f t="shared" si="4"/>
        <v>1.2000000000000011</v>
      </c>
      <c r="H187" s="29">
        <f>G8/C243*C187</f>
        <v>0.21022346797919678</v>
      </c>
      <c r="I187" s="26">
        <f t="shared" si="5"/>
        <v>1.4102234679791978</v>
      </c>
      <c r="J187" s="4"/>
    </row>
    <row r="188" spans="1:10" x14ac:dyDescent="0.25">
      <c r="A188" s="39">
        <v>175</v>
      </c>
      <c r="B188" s="17" t="s">
        <v>550</v>
      </c>
      <c r="C188" s="11">
        <v>39.6</v>
      </c>
      <c r="D188" s="16" t="s">
        <v>328</v>
      </c>
      <c r="E188" s="30">
        <v>5.6</v>
      </c>
      <c r="F188" s="30">
        <v>6.2</v>
      </c>
      <c r="G188" s="26">
        <f t="shared" si="4"/>
        <v>0.60000000000000053</v>
      </c>
      <c r="H188" s="29">
        <f>G8/C243*C188</f>
        <v>8.3835340704694797E-2</v>
      </c>
      <c r="I188" s="26">
        <f t="shared" si="5"/>
        <v>0.68383534070469532</v>
      </c>
      <c r="J188" s="57"/>
    </row>
    <row r="189" spans="1:10" x14ac:dyDescent="0.25">
      <c r="A189" s="39">
        <v>176</v>
      </c>
      <c r="B189" s="17" t="s">
        <v>615</v>
      </c>
      <c r="C189" s="11">
        <v>68.099999999999994</v>
      </c>
      <c r="D189" s="16" t="s">
        <v>328</v>
      </c>
      <c r="E189" s="30">
        <v>7.7</v>
      </c>
      <c r="F189" s="30">
        <v>8</v>
      </c>
      <c r="G189" s="26">
        <f t="shared" si="4"/>
        <v>0.29999999999999982</v>
      </c>
      <c r="H189" s="29">
        <f>G8/C243*C189</f>
        <v>0.14417138136337665</v>
      </c>
      <c r="I189" s="26">
        <f t="shared" si="5"/>
        <v>0.44417138136337647</v>
      </c>
      <c r="J189" s="57"/>
    </row>
    <row r="190" spans="1:10" x14ac:dyDescent="0.25">
      <c r="A190" s="39">
        <v>177</v>
      </c>
      <c r="B190" s="17" t="s">
        <v>551</v>
      </c>
      <c r="C190" s="11">
        <v>99.4</v>
      </c>
      <c r="D190" s="16" t="s">
        <v>328</v>
      </c>
      <c r="E190" s="30">
        <v>5.0999999999999996</v>
      </c>
      <c r="F190" s="30">
        <v>5.0999999999999996</v>
      </c>
      <c r="G190" s="26">
        <f t="shared" si="4"/>
        <v>0</v>
      </c>
      <c r="H190" s="29">
        <f>G8/C243*C190</f>
        <v>0.21043517338501674</v>
      </c>
      <c r="I190" s="26">
        <f t="shared" si="5"/>
        <v>0.21043517338501674</v>
      </c>
      <c r="J190" s="57"/>
    </row>
    <row r="191" spans="1:10" x14ac:dyDescent="0.25">
      <c r="A191" s="39">
        <v>178</v>
      </c>
      <c r="B191" s="17" t="s">
        <v>413</v>
      </c>
      <c r="C191" s="11">
        <v>42.3</v>
      </c>
      <c r="D191" s="16" t="s">
        <v>328</v>
      </c>
      <c r="E191" s="30">
        <v>1</v>
      </c>
      <c r="F191" s="30">
        <v>1</v>
      </c>
      <c r="G191" s="26">
        <f t="shared" si="4"/>
        <v>0</v>
      </c>
      <c r="H191" s="29">
        <f>G8/C243*C191</f>
        <v>8.9551386661833071E-2</v>
      </c>
      <c r="I191" s="26">
        <f t="shared" si="5"/>
        <v>8.9551386661833071E-2</v>
      </c>
      <c r="J191" s="57"/>
    </row>
    <row r="192" spans="1:10" x14ac:dyDescent="0.25">
      <c r="A192" s="39">
        <v>179</v>
      </c>
      <c r="B192" s="17" t="s">
        <v>414</v>
      </c>
      <c r="C192" s="11">
        <v>68.900000000000006</v>
      </c>
      <c r="D192" s="16" t="s">
        <v>328</v>
      </c>
      <c r="E192" s="30">
        <v>7.7</v>
      </c>
      <c r="F192" s="30">
        <v>7.7</v>
      </c>
      <c r="G192" s="26">
        <f t="shared" si="4"/>
        <v>0</v>
      </c>
      <c r="H192" s="29">
        <f>G8/C243*C192</f>
        <v>0.14586502460993617</v>
      </c>
      <c r="I192" s="26">
        <f t="shared" si="5"/>
        <v>0.14586502460993617</v>
      </c>
      <c r="J192" s="57"/>
    </row>
    <row r="193" spans="1:10" x14ac:dyDescent="0.25">
      <c r="A193" s="39">
        <v>180</v>
      </c>
      <c r="B193" s="17" t="s">
        <v>415</v>
      </c>
      <c r="C193" s="11">
        <v>99.3</v>
      </c>
      <c r="D193" s="16" t="s">
        <v>328</v>
      </c>
      <c r="E193" s="30">
        <v>18</v>
      </c>
      <c r="F193" s="30">
        <v>18.8</v>
      </c>
      <c r="G193" s="26">
        <f t="shared" si="4"/>
        <v>0.80000000000000071</v>
      </c>
      <c r="H193" s="29">
        <f>G8/C243*C193</f>
        <v>0.21022346797919678</v>
      </c>
      <c r="I193" s="26">
        <f t="shared" si="5"/>
        <v>1.0102234679791975</v>
      </c>
      <c r="J193" s="57"/>
    </row>
    <row r="194" spans="1:10" x14ac:dyDescent="0.25">
      <c r="A194" s="39">
        <v>181</v>
      </c>
      <c r="B194" s="17" t="s">
        <v>416</v>
      </c>
      <c r="C194" s="11">
        <v>42.4</v>
      </c>
      <c r="D194" s="16" t="s">
        <v>328</v>
      </c>
      <c r="E194" s="30">
        <v>5.9</v>
      </c>
      <c r="F194" s="30">
        <v>6.4</v>
      </c>
      <c r="G194" s="26">
        <f t="shared" si="4"/>
        <v>0.5</v>
      </c>
      <c r="H194" s="29">
        <f>G8/C243*C194</f>
        <v>8.9763092067653011E-2</v>
      </c>
      <c r="I194" s="26">
        <f t="shared" si="5"/>
        <v>0.58976309206765298</v>
      </c>
      <c r="J194" s="57"/>
    </row>
    <row r="195" spans="1:10" x14ac:dyDescent="0.25">
      <c r="A195" s="39">
        <v>182</v>
      </c>
      <c r="B195" s="17" t="s">
        <v>417</v>
      </c>
      <c r="C195" s="11">
        <v>69.3</v>
      </c>
      <c r="D195" s="16" t="s">
        <v>328</v>
      </c>
      <c r="E195" s="30">
        <v>4.9000000000000004</v>
      </c>
      <c r="F195" s="30">
        <v>4.9000000000000004</v>
      </c>
      <c r="G195" s="26">
        <f t="shared" si="4"/>
        <v>0</v>
      </c>
      <c r="H195" s="29">
        <f>G8/C243*C195</f>
        <v>0.14671184623321587</v>
      </c>
      <c r="I195" s="26">
        <f t="shared" si="5"/>
        <v>0.14671184623321587</v>
      </c>
      <c r="J195" s="57"/>
    </row>
    <row r="196" spans="1:10" x14ac:dyDescent="0.25">
      <c r="A196" s="39">
        <v>183</v>
      </c>
      <c r="B196" s="17" t="s">
        <v>418</v>
      </c>
      <c r="C196" s="11">
        <v>99.3</v>
      </c>
      <c r="D196" s="16" t="s">
        <v>328</v>
      </c>
      <c r="E196" s="30">
        <v>6.5</v>
      </c>
      <c r="F196" s="30">
        <v>7.5</v>
      </c>
      <c r="G196" s="26">
        <f t="shared" si="4"/>
        <v>1</v>
      </c>
      <c r="H196" s="29">
        <f>G8/C243*C196</f>
        <v>0.21022346797919678</v>
      </c>
      <c r="I196" s="26">
        <f t="shared" si="5"/>
        <v>1.2102234679791968</v>
      </c>
      <c r="J196" s="57"/>
    </row>
    <row r="197" spans="1:10" x14ac:dyDescent="0.25">
      <c r="A197" s="39">
        <v>184</v>
      </c>
      <c r="B197" s="17" t="s">
        <v>419</v>
      </c>
      <c r="C197" s="11">
        <v>42.3</v>
      </c>
      <c r="D197" s="16" t="s">
        <v>328</v>
      </c>
      <c r="E197" s="30">
        <v>2.4</v>
      </c>
      <c r="F197" s="30">
        <v>2.7</v>
      </c>
      <c r="G197" s="26">
        <f t="shared" si="4"/>
        <v>0.30000000000000027</v>
      </c>
      <c r="H197" s="29">
        <f>G8/C243*C197</f>
        <v>8.9551386661833071E-2</v>
      </c>
      <c r="I197" s="26">
        <f t="shared" si="5"/>
        <v>0.38955138666183331</v>
      </c>
      <c r="J197" s="4"/>
    </row>
    <row r="198" spans="1:10" x14ac:dyDescent="0.25">
      <c r="A198" s="39">
        <v>185</v>
      </c>
      <c r="B198" s="17" t="s">
        <v>420</v>
      </c>
      <c r="C198" s="11">
        <v>68.599999999999994</v>
      </c>
      <c r="D198" s="16" t="s">
        <v>328</v>
      </c>
      <c r="E198" s="30">
        <v>7.4</v>
      </c>
      <c r="F198" s="30">
        <v>7.6</v>
      </c>
      <c r="G198" s="26">
        <f t="shared" si="4"/>
        <v>0.19999999999999929</v>
      </c>
      <c r="H198" s="29">
        <f>G8/C243*C198</f>
        <v>0.14522990839247632</v>
      </c>
      <c r="I198" s="26">
        <f t="shared" si="5"/>
        <v>0.34522990839247558</v>
      </c>
      <c r="J198" s="4"/>
    </row>
    <row r="199" spans="1:10" x14ac:dyDescent="0.25">
      <c r="A199" s="39">
        <v>186</v>
      </c>
      <c r="B199" s="17" t="s">
        <v>421</v>
      </c>
      <c r="C199" s="11">
        <v>99.4</v>
      </c>
      <c r="D199" s="16" t="s">
        <v>328</v>
      </c>
      <c r="E199" s="30">
        <v>15</v>
      </c>
      <c r="F199" s="30">
        <v>15.9</v>
      </c>
      <c r="G199" s="26">
        <f t="shared" si="4"/>
        <v>0.90000000000000036</v>
      </c>
      <c r="H199" s="29">
        <f>G8/C243*C199</f>
        <v>0.21043517338501674</v>
      </c>
      <c r="I199" s="26">
        <f t="shared" si="5"/>
        <v>1.1104351733850171</v>
      </c>
      <c r="J199" s="4"/>
    </row>
    <row r="200" spans="1:10" x14ac:dyDescent="0.25">
      <c r="A200" s="39">
        <v>187</v>
      </c>
      <c r="B200" s="17" t="s">
        <v>422</v>
      </c>
      <c r="C200" s="11">
        <v>42.4</v>
      </c>
      <c r="D200" s="16" t="s">
        <v>328</v>
      </c>
      <c r="E200" s="30">
        <v>4</v>
      </c>
      <c r="F200" s="30">
        <v>4.0999999999999996</v>
      </c>
      <c r="G200" s="26">
        <f t="shared" si="4"/>
        <v>9.9999999999999645E-2</v>
      </c>
      <c r="H200" s="29">
        <f>G8/C243*C200</f>
        <v>8.9763092067653011E-2</v>
      </c>
      <c r="I200" s="26">
        <f t="shared" si="5"/>
        <v>0.18976309206765266</v>
      </c>
      <c r="J200" s="4"/>
    </row>
    <row r="201" spans="1:10" x14ac:dyDescent="0.25">
      <c r="A201" s="39">
        <v>188</v>
      </c>
      <c r="B201" s="17" t="s">
        <v>423</v>
      </c>
      <c r="C201" s="11">
        <v>69.3</v>
      </c>
      <c r="D201" s="16" t="s">
        <v>328</v>
      </c>
      <c r="E201" s="30">
        <v>8.5</v>
      </c>
      <c r="F201" s="30">
        <v>8.8000000000000007</v>
      </c>
      <c r="G201" s="26">
        <f t="shared" si="4"/>
        <v>0.30000000000000071</v>
      </c>
      <c r="H201" s="29">
        <f>G8/C243*C201</f>
        <v>0.14671184623321587</v>
      </c>
      <c r="I201" s="26">
        <f t="shared" si="5"/>
        <v>0.44671184623321658</v>
      </c>
      <c r="J201" s="4"/>
    </row>
    <row r="202" spans="1:10" x14ac:dyDescent="0.25">
      <c r="A202" s="39">
        <v>189</v>
      </c>
      <c r="B202" s="17" t="s">
        <v>424</v>
      </c>
      <c r="C202" s="11">
        <v>99.1</v>
      </c>
      <c r="D202" s="16" t="s">
        <v>328</v>
      </c>
      <c r="E202" s="30">
        <v>4.7</v>
      </c>
      <c r="F202" s="30">
        <v>4.7</v>
      </c>
      <c r="G202" s="26">
        <f t="shared" si="4"/>
        <v>0</v>
      </c>
      <c r="H202" s="29">
        <f>G8/C243*C202</f>
        <v>0.2098000571675569</v>
      </c>
      <c r="I202" s="26">
        <f t="shared" si="5"/>
        <v>0.2098000571675569</v>
      </c>
      <c r="J202" s="57"/>
    </row>
    <row r="203" spans="1:10" x14ac:dyDescent="0.25">
      <c r="A203" s="39">
        <v>190</v>
      </c>
      <c r="B203" s="17" t="s">
        <v>425</v>
      </c>
      <c r="C203" s="11">
        <v>42.6</v>
      </c>
      <c r="D203" s="16" t="s">
        <v>328</v>
      </c>
      <c r="E203" s="30">
        <v>5.7</v>
      </c>
      <c r="F203" s="30">
        <v>6.1</v>
      </c>
      <c r="G203" s="26">
        <f t="shared" si="4"/>
        <v>0.39999999999999947</v>
      </c>
      <c r="H203" s="29">
        <f>G8/C243*C203</f>
        <v>9.018650287929289E-2</v>
      </c>
      <c r="I203" s="26">
        <f t="shared" si="5"/>
        <v>0.49018650287929233</v>
      </c>
      <c r="J203" s="57"/>
    </row>
    <row r="204" spans="1:10" x14ac:dyDescent="0.25">
      <c r="A204" s="39">
        <v>191</v>
      </c>
      <c r="B204" s="17" t="s">
        <v>426</v>
      </c>
      <c r="C204" s="11">
        <v>69.2</v>
      </c>
      <c r="D204" s="16" t="s">
        <v>328</v>
      </c>
      <c r="E204" s="30">
        <v>9.5</v>
      </c>
      <c r="F204" s="30">
        <v>10</v>
      </c>
      <c r="G204" s="26">
        <f t="shared" si="4"/>
        <v>0.5</v>
      </c>
      <c r="H204" s="29">
        <f>G8/C243*C204</f>
        <v>0.14650014082739596</v>
      </c>
      <c r="I204" s="26">
        <f t="shared" si="5"/>
        <v>0.64650014082739593</v>
      </c>
      <c r="J204" s="57"/>
    </row>
    <row r="205" spans="1:10" x14ac:dyDescent="0.25">
      <c r="A205" s="39">
        <v>192</v>
      </c>
      <c r="B205" s="17" t="s">
        <v>427</v>
      </c>
      <c r="C205" s="11">
        <v>99</v>
      </c>
      <c r="D205" s="16" t="s">
        <v>328</v>
      </c>
      <c r="E205" s="30">
        <v>6.8</v>
      </c>
      <c r="F205" s="30">
        <v>6.8</v>
      </c>
      <c r="G205" s="26">
        <f t="shared" si="4"/>
        <v>0</v>
      </c>
      <c r="H205" s="29">
        <f>G8/C243*C205</f>
        <v>0.20958835176173699</v>
      </c>
      <c r="I205" s="26">
        <f t="shared" si="5"/>
        <v>0.20958835176173699</v>
      </c>
      <c r="J205" s="57"/>
    </row>
    <row r="206" spans="1:10" x14ac:dyDescent="0.25">
      <c r="A206" s="39">
        <v>193</v>
      </c>
      <c r="B206" s="17" t="s">
        <v>592</v>
      </c>
      <c r="C206" s="11">
        <v>42.4</v>
      </c>
      <c r="D206" s="16" t="s">
        <v>328</v>
      </c>
      <c r="E206" s="30">
        <v>0.4</v>
      </c>
      <c r="F206" s="30">
        <v>0.4</v>
      </c>
      <c r="G206" s="26">
        <f t="shared" si="4"/>
        <v>0</v>
      </c>
      <c r="H206" s="29">
        <f>G8/C243*C206</f>
        <v>8.9763092067653011E-2</v>
      </c>
      <c r="I206" s="26">
        <f t="shared" si="5"/>
        <v>8.9763092067653011E-2</v>
      </c>
      <c r="J206" s="57"/>
    </row>
    <row r="207" spans="1:10" x14ac:dyDescent="0.25">
      <c r="A207" s="39">
        <v>194</v>
      </c>
      <c r="B207" s="17" t="s">
        <v>593</v>
      </c>
      <c r="C207" s="11">
        <v>68.8</v>
      </c>
      <c r="D207" s="16" t="s">
        <v>328</v>
      </c>
      <c r="E207" s="30">
        <v>4.8</v>
      </c>
      <c r="F207" s="30">
        <v>4.9000000000000004</v>
      </c>
      <c r="G207" s="26">
        <f t="shared" si="4"/>
        <v>0.10000000000000053</v>
      </c>
      <c r="H207" s="29">
        <f>G8/C243*C207</f>
        <v>0.1456533192041162</v>
      </c>
      <c r="I207" s="26">
        <f t="shared" si="5"/>
        <v>0.24565331920411673</v>
      </c>
      <c r="J207" s="57"/>
    </row>
    <row r="208" spans="1:10" x14ac:dyDescent="0.25">
      <c r="A208" s="39">
        <v>195</v>
      </c>
      <c r="B208" s="17" t="s">
        <v>594</v>
      </c>
      <c r="C208" s="11">
        <v>100.7</v>
      </c>
      <c r="D208" s="16" t="s">
        <v>328</v>
      </c>
      <c r="E208" s="30">
        <v>12.5</v>
      </c>
      <c r="F208" s="30">
        <v>13.1</v>
      </c>
      <c r="G208" s="26">
        <f t="shared" ref="G208:G242" si="6">F208-E208</f>
        <v>0.59999999999999964</v>
      </c>
      <c r="H208" s="29">
        <f>G8/C243*C208</f>
        <v>0.2131873436606759</v>
      </c>
      <c r="I208" s="26">
        <f t="shared" ref="I208:I242" si="7">G208+H208</f>
        <v>0.81318734366067558</v>
      </c>
      <c r="J208" s="57"/>
    </row>
    <row r="209" spans="1:10" x14ac:dyDescent="0.25">
      <c r="A209" s="39">
        <v>196</v>
      </c>
      <c r="B209" s="17" t="s">
        <v>428</v>
      </c>
      <c r="C209" s="11">
        <v>42.6</v>
      </c>
      <c r="D209" s="16" t="s">
        <v>328</v>
      </c>
      <c r="E209" s="30">
        <v>9.5</v>
      </c>
      <c r="F209" s="30">
        <v>9.9</v>
      </c>
      <c r="G209" s="26">
        <f t="shared" si="6"/>
        <v>0.40000000000000036</v>
      </c>
      <c r="H209" s="29">
        <f>G8/C243*C209</f>
        <v>9.018650287929289E-2</v>
      </c>
      <c r="I209" s="26">
        <f t="shared" si="7"/>
        <v>0.49018650287929322</v>
      </c>
      <c r="J209" s="57"/>
    </row>
    <row r="210" spans="1:10" x14ac:dyDescent="0.25">
      <c r="A210" s="39">
        <v>197</v>
      </c>
      <c r="B210" s="17" t="s">
        <v>429</v>
      </c>
      <c r="C210" s="11">
        <v>69.2</v>
      </c>
      <c r="D210" s="16" t="s">
        <v>328</v>
      </c>
      <c r="E210" s="30">
        <v>10.6</v>
      </c>
      <c r="F210" s="30">
        <v>11.5</v>
      </c>
      <c r="G210" s="26">
        <f t="shared" si="6"/>
        <v>0.90000000000000036</v>
      </c>
      <c r="H210" s="29">
        <f>G8/C243*C210</f>
        <v>0.14650014082739596</v>
      </c>
      <c r="I210" s="26">
        <f t="shared" si="7"/>
        <v>1.0465001408273964</v>
      </c>
      <c r="J210" s="4"/>
    </row>
    <row r="211" spans="1:10" x14ac:dyDescent="0.25">
      <c r="A211" s="39">
        <v>198</v>
      </c>
      <c r="B211" s="17" t="s">
        <v>430</v>
      </c>
      <c r="C211" s="11">
        <v>99.5</v>
      </c>
      <c r="D211" s="16" t="s">
        <v>328</v>
      </c>
      <c r="E211" s="30">
        <v>8.1999999999999993</v>
      </c>
      <c r="F211" s="30">
        <v>9.5</v>
      </c>
      <c r="G211" s="26">
        <f t="shared" si="6"/>
        <v>1.3000000000000007</v>
      </c>
      <c r="H211" s="29">
        <f>G8/C243*C211</f>
        <v>0.21064687879083666</v>
      </c>
      <c r="I211" s="26">
        <f t="shared" si="7"/>
        <v>1.5106468787908374</v>
      </c>
      <c r="J211" s="4"/>
    </row>
    <row r="212" spans="1:10" x14ac:dyDescent="0.25">
      <c r="A212" s="39">
        <v>199</v>
      </c>
      <c r="B212" s="17" t="s">
        <v>431</v>
      </c>
      <c r="C212" s="11">
        <v>42.6</v>
      </c>
      <c r="D212" s="16" t="s">
        <v>328</v>
      </c>
      <c r="E212" s="30">
        <v>6.4</v>
      </c>
      <c r="F212" s="30">
        <v>7</v>
      </c>
      <c r="G212" s="26">
        <f t="shared" si="6"/>
        <v>0.59999999999999964</v>
      </c>
      <c r="H212" s="29">
        <f>G8/C243*C212</f>
        <v>9.018650287929289E-2</v>
      </c>
      <c r="I212" s="26">
        <f t="shared" si="7"/>
        <v>0.69018650287929251</v>
      </c>
      <c r="J212" s="4"/>
    </row>
    <row r="213" spans="1:10" x14ac:dyDescent="0.25">
      <c r="A213" s="39">
        <v>200</v>
      </c>
      <c r="B213" s="17" t="s">
        <v>432</v>
      </c>
      <c r="C213" s="11">
        <v>68.8</v>
      </c>
      <c r="D213" s="16" t="s">
        <v>328</v>
      </c>
      <c r="E213" s="30">
        <v>5.2</v>
      </c>
      <c r="F213" s="30">
        <v>5.7</v>
      </c>
      <c r="G213" s="26">
        <f t="shared" si="6"/>
        <v>0.5</v>
      </c>
      <c r="H213" s="29">
        <f>G8/C243*C213</f>
        <v>0.1456533192041162</v>
      </c>
      <c r="I213" s="26">
        <f t="shared" si="7"/>
        <v>0.64565331920411617</v>
      </c>
      <c r="J213" s="4"/>
    </row>
    <row r="214" spans="1:10" x14ac:dyDescent="0.25">
      <c r="A214" s="39">
        <v>201</v>
      </c>
      <c r="B214" s="17" t="s">
        <v>433</v>
      </c>
      <c r="C214" s="11">
        <v>99.3</v>
      </c>
      <c r="D214" s="16" t="s">
        <v>328</v>
      </c>
      <c r="E214" s="30">
        <v>12.3</v>
      </c>
      <c r="F214" s="30">
        <v>12.3</v>
      </c>
      <c r="G214" s="26">
        <f t="shared" si="6"/>
        <v>0</v>
      </c>
      <c r="H214" s="29">
        <f>G8/C243*C214</f>
        <v>0.21022346797919678</v>
      </c>
      <c r="I214" s="26">
        <f t="shared" si="7"/>
        <v>0.21022346797919678</v>
      </c>
      <c r="J214" s="4"/>
    </row>
    <row r="215" spans="1:10" x14ac:dyDescent="0.25">
      <c r="A215" s="39">
        <v>202</v>
      </c>
      <c r="B215" s="17" t="s">
        <v>558</v>
      </c>
      <c r="C215" s="11">
        <v>72.8</v>
      </c>
      <c r="D215" s="16" t="s">
        <v>328</v>
      </c>
      <c r="E215" s="30">
        <v>9.1</v>
      </c>
      <c r="F215" s="30">
        <v>9.3000000000000007</v>
      </c>
      <c r="G215" s="26">
        <f t="shared" si="6"/>
        <v>0.20000000000000107</v>
      </c>
      <c r="H215" s="29">
        <f>G8/C243*C215</f>
        <v>0.15412153543691365</v>
      </c>
      <c r="I215" s="26">
        <f t="shared" si="7"/>
        <v>0.35412153543691471</v>
      </c>
      <c r="J215" s="4"/>
    </row>
    <row r="216" spans="1:10" x14ac:dyDescent="0.25">
      <c r="A216" s="39">
        <v>203</v>
      </c>
      <c r="B216" s="17" t="s">
        <v>559</v>
      </c>
      <c r="C216" s="11">
        <v>72.2</v>
      </c>
      <c r="D216" s="16" t="s">
        <v>328</v>
      </c>
      <c r="E216" s="30">
        <v>5.3</v>
      </c>
      <c r="F216" s="30">
        <v>5.3</v>
      </c>
      <c r="G216" s="26">
        <f t="shared" si="6"/>
        <v>0</v>
      </c>
      <c r="H216" s="29">
        <f>G8/C243*C216</f>
        <v>0.15285130300199404</v>
      </c>
      <c r="I216" s="26">
        <f t="shared" si="7"/>
        <v>0.15285130300199404</v>
      </c>
      <c r="J216" s="4"/>
    </row>
    <row r="217" spans="1:10" x14ac:dyDescent="0.25">
      <c r="A217" s="39">
        <v>204</v>
      </c>
      <c r="B217" s="17" t="s">
        <v>560</v>
      </c>
      <c r="C217" s="11">
        <v>45.9</v>
      </c>
      <c r="D217" s="16" t="s">
        <v>328</v>
      </c>
      <c r="E217" s="30">
        <v>1.9</v>
      </c>
      <c r="F217" s="30">
        <v>2.2000000000000002</v>
      </c>
      <c r="G217" s="26">
        <f t="shared" si="6"/>
        <v>0.30000000000000027</v>
      </c>
      <c r="H217" s="29">
        <f>G8/C243*C217</f>
        <v>9.7172781271350775E-2</v>
      </c>
      <c r="I217" s="26">
        <f t="shared" si="7"/>
        <v>0.39717278127135103</v>
      </c>
      <c r="J217" s="4"/>
    </row>
    <row r="218" spans="1:10" x14ac:dyDescent="0.25">
      <c r="A218" s="39">
        <v>205</v>
      </c>
      <c r="B218" s="17" t="s">
        <v>561</v>
      </c>
      <c r="C218" s="11">
        <v>45.2</v>
      </c>
      <c r="D218" s="16" t="s">
        <v>328</v>
      </c>
      <c r="E218" s="30">
        <v>7.3</v>
      </c>
      <c r="F218" s="30">
        <v>7.8</v>
      </c>
      <c r="G218" s="26">
        <f t="shared" si="6"/>
        <v>0.5</v>
      </c>
      <c r="H218" s="29">
        <f>G8/C243*C218</f>
        <v>9.5690843430611239E-2</v>
      </c>
      <c r="I218" s="26">
        <f t="shared" si="7"/>
        <v>0.59569084343061118</v>
      </c>
      <c r="J218" s="4"/>
    </row>
    <row r="219" spans="1:10" x14ac:dyDescent="0.25">
      <c r="A219" s="39">
        <v>206</v>
      </c>
      <c r="B219" s="17" t="s">
        <v>562</v>
      </c>
      <c r="C219" s="11">
        <v>72.400000000000006</v>
      </c>
      <c r="D219" s="16" t="s">
        <v>328</v>
      </c>
      <c r="E219" s="30">
        <v>2.2000000000000002</v>
      </c>
      <c r="F219" s="30">
        <v>2.2000000000000002</v>
      </c>
      <c r="G219" s="26">
        <f t="shared" si="6"/>
        <v>0</v>
      </c>
      <c r="H219" s="29">
        <f>G8/C243*C219</f>
        <v>0.15327471381363392</v>
      </c>
      <c r="I219" s="26">
        <f t="shared" si="7"/>
        <v>0.15327471381363392</v>
      </c>
      <c r="J219" s="4"/>
    </row>
    <row r="220" spans="1:10" x14ac:dyDescent="0.25">
      <c r="A220" s="39">
        <v>207</v>
      </c>
      <c r="B220" s="17" t="s">
        <v>563</v>
      </c>
      <c r="C220" s="11">
        <v>72.3</v>
      </c>
      <c r="D220" s="16" t="s">
        <v>328</v>
      </c>
      <c r="E220" s="30">
        <v>10.9</v>
      </c>
      <c r="F220" s="30">
        <v>11.3</v>
      </c>
      <c r="G220" s="26">
        <f t="shared" si="6"/>
        <v>0.40000000000000036</v>
      </c>
      <c r="H220" s="29">
        <f>G8/C243*C220</f>
        <v>0.15306300840781398</v>
      </c>
      <c r="I220" s="26">
        <f t="shared" si="7"/>
        <v>0.5530630084078143</v>
      </c>
      <c r="J220" s="4"/>
    </row>
    <row r="221" spans="1:10" x14ac:dyDescent="0.25">
      <c r="A221" s="39">
        <v>208</v>
      </c>
      <c r="B221" s="17" t="s">
        <v>564</v>
      </c>
      <c r="C221" s="11">
        <v>45.5</v>
      </c>
      <c r="D221" s="16" t="s">
        <v>328</v>
      </c>
      <c r="E221" s="30">
        <v>5.9</v>
      </c>
      <c r="F221" s="30">
        <v>6.3</v>
      </c>
      <c r="G221" s="26">
        <f t="shared" si="6"/>
        <v>0.39999999999999947</v>
      </c>
      <c r="H221" s="29">
        <f>G8/C243*C221</f>
        <v>9.6325959648071044E-2</v>
      </c>
      <c r="I221" s="26">
        <f t="shared" si="7"/>
        <v>0.49632595964807052</v>
      </c>
      <c r="J221" s="4"/>
    </row>
    <row r="222" spans="1:10" x14ac:dyDescent="0.25">
      <c r="A222" s="39">
        <v>209</v>
      </c>
      <c r="B222" s="17" t="s">
        <v>565</v>
      </c>
      <c r="C222" s="11">
        <v>45.2</v>
      </c>
      <c r="D222" s="16" t="s">
        <v>328</v>
      </c>
      <c r="E222" s="30">
        <v>4.4000000000000004</v>
      </c>
      <c r="F222" s="30">
        <v>4.5999999999999996</v>
      </c>
      <c r="G222" s="26">
        <f t="shared" si="6"/>
        <v>0.19999999999999929</v>
      </c>
      <c r="H222" s="29">
        <f>G8/C243*C222</f>
        <v>9.5690843430611239E-2</v>
      </c>
      <c r="I222" s="26">
        <f t="shared" si="7"/>
        <v>0.29569084343061053</v>
      </c>
      <c r="J222" s="4"/>
    </row>
    <row r="223" spans="1:10" x14ac:dyDescent="0.25">
      <c r="A223" s="39">
        <v>210</v>
      </c>
      <c r="B223" s="17" t="s">
        <v>566</v>
      </c>
      <c r="C223" s="11">
        <v>72.5</v>
      </c>
      <c r="D223" s="16" t="s">
        <v>328</v>
      </c>
      <c r="E223" s="30">
        <v>5.7</v>
      </c>
      <c r="F223" s="30">
        <v>5.7</v>
      </c>
      <c r="G223" s="26">
        <f t="shared" si="6"/>
        <v>0</v>
      </c>
      <c r="H223" s="29">
        <f>G8/C243*C223</f>
        <v>0.15348641921945386</v>
      </c>
      <c r="I223" s="26">
        <f t="shared" si="7"/>
        <v>0.15348641921945386</v>
      </c>
      <c r="J223" s="388"/>
    </row>
    <row r="224" spans="1:10" x14ac:dyDescent="0.25">
      <c r="A224" s="39">
        <v>211</v>
      </c>
      <c r="B224" s="17" t="s">
        <v>567</v>
      </c>
      <c r="C224" s="11">
        <v>72.2</v>
      </c>
      <c r="D224" s="16" t="s">
        <v>328</v>
      </c>
      <c r="E224" s="30">
        <v>4.9000000000000004</v>
      </c>
      <c r="F224" s="30">
        <v>5</v>
      </c>
      <c r="G224" s="26">
        <f t="shared" si="6"/>
        <v>9.9999999999999645E-2</v>
      </c>
      <c r="H224" s="29">
        <f>G8/C243*C224</f>
        <v>0.15285130300199404</v>
      </c>
      <c r="I224" s="26">
        <f t="shared" si="7"/>
        <v>0.25285130300199365</v>
      </c>
      <c r="J224" s="4"/>
    </row>
    <row r="225" spans="1:10" x14ac:dyDescent="0.25">
      <c r="A225" s="39">
        <v>212</v>
      </c>
      <c r="B225" s="17" t="s">
        <v>568</v>
      </c>
      <c r="C225" s="11">
        <v>46</v>
      </c>
      <c r="D225" s="16" t="s">
        <v>328</v>
      </c>
      <c r="E225" s="30">
        <v>2</v>
      </c>
      <c r="F225" s="30">
        <v>2</v>
      </c>
      <c r="G225" s="26">
        <f t="shared" si="6"/>
        <v>0</v>
      </c>
      <c r="H225" s="29">
        <f>G8/C243*C225</f>
        <v>9.7384486677170715E-2</v>
      </c>
      <c r="I225" s="26">
        <f t="shared" si="7"/>
        <v>9.7384486677170715E-2</v>
      </c>
      <c r="J225" s="4"/>
    </row>
    <row r="226" spans="1:10" x14ac:dyDescent="0.25">
      <c r="A226" s="39">
        <v>213</v>
      </c>
      <c r="B226" s="17" t="s">
        <v>569</v>
      </c>
      <c r="C226" s="11">
        <v>44.8</v>
      </c>
      <c r="D226" s="16" t="s">
        <v>328</v>
      </c>
      <c r="E226" s="30">
        <v>2.7</v>
      </c>
      <c r="F226" s="30">
        <v>2.8</v>
      </c>
      <c r="G226" s="26">
        <f t="shared" si="6"/>
        <v>9.9999999999999645E-2</v>
      </c>
      <c r="H226" s="29">
        <f>G8/C243*C226</f>
        <v>9.484402180733148E-2</v>
      </c>
      <c r="I226" s="26">
        <f t="shared" si="7"/>
        <v>0.19484402180733112</v>
      </c>
      <c r="J226" s="4"/>
    </row>
    <row r="227" spans="1:10" x14ac:dyDescent="0.25">
      <c r="A227" s="39">
        <v>214</v>
      </c>
      <c r="B227" s="17" t="s">
        <v>570</v>
      </c>
      <c r="C227" s="11">
        <v>73.099999999999994</v>
      </c>
      <c r="D227" s="16" t="s">
        <v>328</v>
      </c>
      <c r="E227" s="30">
        <v>9.1</v>
      </c>
      <c r="F227" s="30">
        <v>9.6999999999999993</v>
      </c>
      <c r="G227" s="26">
        <f t="shared" si="6"/>
        <v>0.59999999999999964</v>
      </c>
      <c r="H227" s="29">
        <f>G8/C243*C227</f>
        <v>0.15475665165437347</v>
      </c>
      <c r="I227" s="26">
        <f t="shared" si="7"/>
        <v>0.75475665165437311</v>
      </c>
      <c r="J227" s="4"/>
    </row>
    <row r="228" spans="1:10" x14ac:dyDescent="0.25">
      <c r="A228" s="39">
        <v>215</v>
      </c>
      <c r="B228" s="17" t="s">
        <v>571</v>
      </c>
      <c r="C228" s="11">
        <v>72.400000000000006</v>
      </c>
      <c r="D228" s="16" t="s">
        <v>328</v>
      </c>
      <c r="E228" s="30">
        <v>1.7</v>
      </c>
      <c r="F228" s="30">
        <v>1.7</v>
      </c>
      <c r="G228" s="26">
        <f t="shared" si="6"/>
        <v>0</v>
      </c>
      <c r="H228" s="29">
        <f>G8/C243*C228</f>
        <v>0.15327471381363392</v>
      </c>
      <c r="I228" s="26">
        <f t="shared" si="7"/>
        <v>0.15327471381363392</v>
      </c>
      <c r="J228" s="366"/>
    </row>
    <row r="229" spans="1:10" x14ac:dyDescent="0.25">
      <c r="A229" s="39">
        <v>216</v>
      </c>
      <c r="B229" s="17" t="s">
        <v>572</v>
      </c>
      <c r="C229" s="11">
        <v>46</v>
      </c>
      <c r="D229" s="16" t="s">
        <v>328</v>
      </c>
      <c r="E229" s="30">
        <v>4.3</v>
      </c>
      <c r="F229" s="30">
        <v>5</v>
      </c>
      <c r="G229" s="26">
        <f t="shared" si="6"/>
        <v>0.70000000000000018</v>
      </c>
      <c r="H229" s="29">
        <f>G8/C243*C229</f>
        <v>9.7384486677170715E-2</v>
      </c>
      <c r="I229" s="26">
        <f t="shared" si="7"/>
        <v>0.79738448667717088</v>
      </c>
      <c r="J229" s="4"/>
    </row>
    <row r="230" spans="1:10" x14ac:dyDescent="0.25">
      <c r="A230" s="39">
        <v>217</v>
      </c>
      <c r="B230" s="17" t="s">
        <v>573</v>
      </c>
      <c r="C230" s="11">
        <v>45.4</v>
      </c>
      <c r="D230" s="16" t="s">
        <v>328</v>
      </c>
      <c r="E230" s="30">
        <v>4.5999999999999996</v>
      </c>
      <c r="F230" s="30">
        <v>4.8</v>
      </c>
      <c r="G230" s="26">
        <f t="shared" si="6"/>
        <v>0.20000000000000018</v>
      </c>
      <c r="H230" s="29">
        <f>G8/C243*C230</f>
        <v>9.6114254242251104E-2</v>
      </c>
      <c r="I230" s="26">
        <f t="shared" si="7"/>
        <v>0.2961142542422513</v>
      </c>
      <c r="J230" s="4"/>
    </row>
    <row r="231" spans="1:10" x14ac:dyDescent="0.25">
      <c r="A231" s="39">
        <v>218</v>
      </c>
      <c r="B231" s="17" t="s">
        <v>574</v>
      </c>
      <c r="C231" s="11">
        <v>73</v>
      </c>
      <c r="D231" s="16" t="s">
        <v>328</v>
      </c>
      <c r="E231" s="30">
        <v>4.3</v>
      </c>
      <c r="F231" s="30">
        <v>4.4000000000000004</v>
      </c>
      <c r="G231" s="26">
        <f t="shared" si="6"/>
        <v>0.10000000000000053</v>
      </c>
      <c r="H231" s="29">
        <f>G8/C243*C231</f>
        <v>0.15454494624855353</v>
      </c>
      <c r="I231" s="26">
        <f t="shared" si="7"/>
        <v>0.25454494624855406</v>
      </c>
      <c r="J231" s="4"/>
    </row>
    <row r="232" spans="1:10" x14ac:dyDescent="0.25">
      <c r="A232" s="39">
        <v>219</v>
      </c>
      <c r="B232" s="17" t="s">
        <v>575</v>
      </c>
      <c r="C232" s="11">
        <v>72.2</v>
      </c>
      <c r="D232" s="16" t="s">
        <v>328</v>
      </c>
      <c r="E232" s="30">
        <v>7.8</v>
      </c>
      <c r="F232" s="30">
        <v>8</v>
      </c>
      <c r="G232" s="26">
        <f t="shared" si="6"/>
        <v>0.20000000000000018</v>
      </c>
      <c r="H232" s="29">
        <f>G8/C243*C232</f>
        <v>0.15285130300199404</v>
      </c>
      <c r="I232" s="26">
        <f t="shared" si="7"/>
        <v>0.35285130300199419</v>
      </c>
      <c r="J232" s="4"/>
    </row>
    <row r="233" spans="1:10" x14ac:dyDescent="0.25">
      <c r="A233" s="39">
        <v>220</v>
      </c>
      <c r="B233" s="17" t="s">
        <v>576</v>
      </c>
      <c r="C233" s="11">
        <v>46.2</v>
      </c>
      <c r="D233" s="16" t="s">
        <v>328</v>
      </c>
      <c r="E233" s="30">
        <v>1.9</v>
      </c>
      <c r="F233" s="30">
        <v>1.9</v>
      </c>
      <c r="G233" s="26">
        <f t="shared" si="6"/>
        <v>0</v>
      </c>
      <c r="H233" s="29">
        <f>G8/C243*C233</f>
        <v>9.7807897488810594E-2</v>
      </c>
      <c r="I233" s="26">
        <f t="shared" si="7"/>
        <v>9.7807897488810594E-2</v>
      </c>
      <c r="J233" s="4"/>
    </row>
    <row r="234" spans="1:10" x14ac:dyDescent="0.25">
      <c r="A234" s="39">
        <v>221</v>
      </c>
      <c r="B234" s="17" t="s">
        <v>577</v>
      </c>
      <c r="C234" s="11">
        <v>45.4</v>
      </c>
      <c r="D234" s="16" t="s">
        <v>328</v>
      </c>
      <c r="E234" s="30">
        <v>6.6</v>
      </c>
      <c r="F234" s="30">
        <v>6.8</v>
      </c>
      <c r="G234" s="26">
        <f t="shared" si="6"/>
        <v>0.20000000000000018</v>
      </c>
      <c r="H234" s="29">
        <f>G8/C243*C234</f>
        <v>9.6114254242251104E-2</v>
      </c>
      <c r="I234" s="26">
        <f t="shared" si="7"/>
        <v>0.2961142542422513</v>
      </c>
      <c r="J234" s="4"/>
    </row>
    <row r="235" spans="1:10" x14ac:dyDescent="0.25">
      <c r="A235" s="39">
        <v>222</v>
      </c>
      <c r="B235" s="17" t="s">
        <v>578</v>
      </c>
      <c r="C235" s="11">
        <v>72.900000000000006</v>
      </c>
      <c r="D235" s="16" t="s">
        <v>328</v>
      </c>
      <c r="E235" s="30">
        <v>4.8</v>
      </c>
      <c r="F235" s="30">
        <v>4.8</v>
      </c>
      <c r="G235" s="26">
        <f t="shared" si="6"/>
        <v>0</v>
      </c>
      <c r="H235" s="29">
        <f>G8/C243*C235</f>
        <v>0.15433324084273362</v>
      </c>
      <c r="I235" s="26">
        <f t="shared" si="7"/>
        <v>0.15433324084273362</v>
      </c>
      <c r="J235" s="57"/>
    </row>
    <row r="236" spans="1:10" x14ac:dyDescent="0.25">
      <c r="A236" s="39">
        <v>223</v>
      </c>
      <c r="B236" s="17" t="s">
        <v>579</v>
      </c>
      <c r="C236" s="11">
        <v>72.400000000000006</v>
      </c>
      <c r="D236" s="16" t="s">
        <v>328</v>
      </c>
      <c r="E236" s="30">
        <v>11.6</v>
      </c>
      <c r="F236" s="30">
        <v>12.5</v>
      </c>
      <c r="G236" s="26">
        <f t="shared" si="6"/>
        <v>0.90000000000000036</v>
      </c>
      <c r="H236" s="29">
        <f>G8/C243*C236</f>
        <v>0.15327471381363392</v>
      </c>
      <c r="I236" s="26">
        <f t="shared" si="7"/>
        <v>1.0532747138136342</v>
      </c>
      <c r="J236" s="57"/>
    </row>
    <row r="237" spans="1:10" x14ac:dyDescent="0.25">
      <c r="A237" s="39">
        <v>224</v>
      </c>
      <c r="B237" s="17" t="s">
        <v>580</v>
      </c>
      <c r="C237" s="11">
        <v>46.1</v>
      </c>
      <c r="D237" s="16" t="s">
        <v>328</v>
      </c>
      <c r="E237" s="30">
        <v>4.3</v>
      </c>
      <c r="F237" s="30">
        <v>4.3</v>
      </c>
      <c r="G237" s="26">
        <f t="shared" si="6"/>
        <v>0</v>
      </c>
      <c r="H237" s="29">
        <f>G8/C243*C237</f>
        <v>9.7596192082990654E-2</v>
      </c>
      <c r="I237" s="26">
        <f t="shared" si="7"/>
        <v>9.7596192082990654E-2</v>
      </c>
      <c r="J237" s="57"/>
    </row>
    <row r="238" spans="1:10" x14ac:dyDescent="0.25">
      <c r="A238" s="39">
        <v>225</v>
      </c>
      <c r="B238" s="17" t="s">
        <v>581</v>
      </c>
      <c r="C238" s="11">
        <v>45.6</v>
      </c>
      <c r="D238" s="16" t="s">
        <v>328</v>
      </c>
      <c r="E238" s="30">
        <v>6.6</v>
      </c>
      <c r="F238" s="30">
        <v>7</v>
      </c>
      <c r="G238" s="26">
        <f t="shared" si="6"/>
        <v>0.40000000000000036</v>
      </c>
      <c r="H238" s="29">
        <f>G8/C243*C238</f>
        <v>9.653766505389097E-2</v>
      </c>
      <c r="I238" s="26">
        <f t="shared" si="7"/>
        <v>0.4965376650538913</v>
      </c>
      <c r="J238" s="57"/>
    </row>
    <row r="239" spans="1:10" x14ac:dyDescent="0.25">
      <c r="A239" s="39">
        <v>226</v>
      </c>
      <c r="B239" s="17" t="s">
        <v>582</v>
      </c>
      <c r="C239" s="11">
        <v>73.2</v>
      </c>
      <c r="D239" s="16" t="s">
        <v>328</v>
      </c>
      <c r="E239" s="30">
        <v>13.6</v>
      </c>
      <c r="F239" s="30">
        <v>14.4</v>
      </c>
      <c r="G239" s="26">
        <f t="shared" si="6"/>
        <v>0.80000000000000071</v>
      </c>
      <c r="H239" s="29">
        <f>G8/C243*C239</f>
        <v>0.15496835706019341</v>
      </c>
      <c r="I239" s="26">
        <f t="shared" si="7"/>
        <v>0.95496835706019412</v>
      </c>
      <c r="J239" s="57"/>
    </row>
    <row r="240" spans="1:10" x14ac:dyDescent="0.25">
      <c r="A240" s="39">
        <v>227</v>
      </c>
      <c r="B240" s="17" t="s">
        <v>583</v>
      </c>
      <c r="C240" s="11">
        <v>72.400000000000006</v>
      </c>
      <c r="D240" s="16" t="s">
        <v>328</v>
      </c>
      <c r="E240" s="30">
        <v>6.3</v>
      </c>
      <c r="F240" s="30">
        <v>6.5</v>
      </c>
      <c r="G240" s="26">
        <f t="shared" si="6"/>
        <v>0.20000000000000018</v>
      </c>
      <c r="H240" s="29">
        <f>G8/C243*C240</f>
        <v>0.15327471381363392</v>
      </c>
      <c r="I240" s="26">
        <f t="shared" si="7"/>
        <v>0.35327471381363407</v>
      </c>
      <c r="J240" s="57"/>
    </row>
    <row r="241" spans="1:10" x14ac:dyDescent="0.25">
      <c r="A241" s="39">
        <v>228</v>
      </c>
      <c r="B241" s="17" t="s">
        <v>584</v>
      </c>
      <c r="C241" s="11">
        <v>46.4</v>
      </c>
      <c r="D241" s="16" t="s">
        <v>328</v>
      </c>
      <c r="E241" s="30">
        <v>3.2</v>
      </c>
      <c r="F241" s="30">
        <v>3.4</v>
      </c>
      <c r="G241" s="26">
        <f t="shared" si="6"/>
        <v>0.19999999999999973</v>
      </c>
      <c r="H241" s="29">
        <f>G8/C243*C241</f>
        <v>9.8231308300450459E-2</v>
      </c>
      <c r="I241" s="26">
        <f t="shared" si="7"/>
        <v>0.29823130830045019</v>
      </c>
      <c r="J241" s="57"/>
    </row>
    <row r="242" spans="1:10" x14ac:dyDescent="0.25">
      <c r="A242" s="39">
        <v>229</v>
      </c>
      <c r="B242" s="17" t="s">
        <v>585</v>
      </c>
      <c r="C242" s="11">
        <v>45.5</v>
      </c>
      <c r="D242" s="16" t="s">
        <v>328</v>
      </c>
      <c r="E242" s="30">
        <v>7.6</v>
      </c>
      <c r="F242" s="30">
        <v>8.3000000000000007</v>
      </c>
      <c r="G242" s="26">
        <f t="shared" si="6"/>
        <v>0.70000000000000107</v>
      </c>
      <c r="H242" s="29">
        <f>G8/C243*C242</f>
        <v>9.6325959648071044E-2</v>
      </c>
      <c r="I242" s="26">
        <f t="shared" si="7"/>
        <v>0.79632595964807207</v>
      </c>
      <c r="J242" s="57"/>
    </row>
    <row r="243" spans="1:10" x14ac:dyDescent="0.25">
      <c r="A243" s="681" t="s">
        <v>3</v>
      </c>
      <c r="B243" s="682"/>
      <c r="C243" s="60">
        <f>SUM(C14:C242)</f>
        <v>14343.799999999996</v>
      </c>
      <c r="D243" s="43"/>
      <c r="E243" s="500"/>
      <c r="F243" s="500"/>
      <c r="G243" s="500">
        <f>SUM(G14:G242)</f>
        <v>85.833399999999983</v>
      </c>
      <c r="H243" s="500">
        <f>SUM(H14:H242)</f>
        <v>30.366600000000037</v>
      </c>
      <c r="I243" s="500">
        <f>SUM(I14:I242)</f>
        <v>116.20000000000005</v>
      </c>
      <c r="J243" s="4"/>
    </row>
  </sheetData>
  <mergeCells count="19">
    <mergeCell ref="A1:J1"/>
    <mergeCell ref="A2:J2"/>
    <mergeCell ref="A3:G3"/>
    <mergeCell ref="I3:J6"/>
    <mergeCell ref="A4:D4"/>
    <mergeCell ref="E4:F4"/>
    <mergeCell ref="A5:D5"/>
    <mergeCell ref="E5:F5"/>
    <mergeCell ref="A6:D6"/>
    <mergeCell ref="E6:F6"/>
    <mergeCell ref="A11:D11"/>
    <mergeCell ref="E11:F11"/>
    <mergeCell ref="A243:B243"/>
    <mergeCell ref="A7:D8"/>
    <mergeCell ref="E7:F7"/>
    <mergeCell ref="E8:F8"/>
    <mergeCell ref="E9:F9"/>
    <mergeCell ref="A10:D10"/>
    <mergeCell ref="E10:F10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43"/>
  <sheetViews>
    <sheetView workbookViewId="0">
      <selection activeCell="M11" sqref="M11"/>
    </sheetView>
  </sheetViews>
  <sheetFormatPr defaultRowHeight="15" x14ac:dyDescent="0.25"/>
  <cols>
    <col min="1" max="1" width="6.7109375" style="508" customWidth="1"/>
    <col min="2" max="2" width="12.28515625" style="508" customWidth="1"/>
    <col min="3" max="4" width="9.140625" style="508"/>
    <col min="5" max="5" width="11.5703125" style="508" customWidth="1"/>
    <col min="6" max="6" width="12.42578125" style="508" customWidth="1"/>
    <col min="7" max="7" width="12.28515625" style="508" customWidth="1"/>
    <col min="8" max="8" width="10.42578125" style="508" customWidth="1"/>
    <col min="9" max="10" width="11.85546875" style="508" customWidth="1"/>
    <col min="11" max="16384" width="9.140625" style="508"/>
  </cols>
  <sheetData>
    <row r="1" spans="1:11" ht="20.25" x14ac:dyDescent="0.3">
      <c r="A1" s="744" t="s">
        <v>9</v>
      </c>
      <c r="B1" s="744"/>
      <c r="C1" s="744"/>
      <c r="D1" s="744"/>
      <c r="E1" s="744"/>
      <c r="F1" s="744"/>
      <c r="G1" s="744"/>
      <c r="H1" s="744"/>
      <c r="I1" s="744"/>
      <c r="J1" s="744"/>
      <c r="K1" s="364"/>
    </row>
    <row r="2" spans="1:11" ht="34.5" customHeight="1" x14ac:dyDescent="0.25">
      <c r="A2" s="685" t="s">
        <v>675</v>
      </c>
      <c r="B2" s="685"/>
      <c r="C2" s="685"/>
      <c r="D2" s="685"/>
      <c r="E2" s="685"/>
      <c r="F2" s="685"/>
      <c r="G2" s="685"/>
      <c r="H2" s="685"/>
      <c r="I2" s="685"/>
      <c r="J2" s="685"/>
      <c r="K2" s="67"/>
    </row>
    <row r="3" spans="1:11" ht="18.75" x14ac:dyDescent="0.25">
      <c r="A3" s="742" t="s">
        <v>10</v>
      </c>
      <c r="B3" s="745"/>
      <c r="C3" s="745"/>
      <c r="D3" s="745"/>
      <c r="E3" s="745"/>
      <c r="F3" s="745"/>
      <c r="G3" s="743"/>
      <c r="H3" s="476"/>
      <c r="I3" s="746" t="s">
        <v>12</v>
      </c>
      <c r="J3" s="747"/>
      <c r="K3" s="69"/>
    </row>
    <row r="4" spans="1:11" ht="51.75" customHeight="1" x14ac:dyDescent="0.25">
      <c r="A4" s="741" t="s">
        <v>4</v>
      </c>
      <c r="B4" s="741"/>
      <c r="C4" s="741"/>
      <c r="D4" s="741"/>
      <c r="E4" s="741" t="s">
        <v>5</v>
      </c>
      <c r="F4" s="741"/>
      <c r="G4" s="71" t="s">
        <v>676</v>
      </c>
      <c r="H4" s="509"/>
      <c r="I4" s="748"/>
      <c r="J4" s="749"/>
      <c r="K4" s="69"/>
    </row>
    <row r="5" spans="1:11" ht="27" customHeight="1" x14ac:dyDescent="0.25">
      <c r="A5" s="696"/>
      <c r="B5" s="696"/>
      <c r="C5" s="696"/>
      <c r="D5" s="696"/>
      <c r="E5" s="741" t="s">
        <v>6</v>
      </c>
      <c r="F5" s="741"/>
      <c r="G5" s="8">
        <f>G6+G9</f>
        <v>89.894999999999996</v>
      </c>
      <c r="H5" s="73"/>
      <c r="I5" s="748"/>
      <c r="J5" s="749"/>
      <c r="K5" s="69"/>
    </row>
    <row r="6" spans="1:11" ht="21.75" customHeight="1" x14ac:dyDescent="0.25">
      <c r="A6" s="728" t="s">
        <v>631</v>
      </c>
      <c r="B6" s="729"/>
      <c r="C6" s="729"/>
      <c r="D6" s="730"/>
      <c r="E6" s="741" t="s">
        <v>611</v>
      </c>
      <c r="F6" s="741"/>
      <c r="G6" s="8">
        <f>42.617+47.278</f>
        <v>89.894999999999996</v>
      </c>
      <c r="H6" s="73"/>
      <c r="I6" s="750"/>
      <c r="J6" s="751"/>
      <c r="K6" s="69"/>
    </row>
    <row r="7" spans="1:11" ht="18.75" x14ac:dyDescent="0.25">
      <c r="A7" s="722" t="s">
        <v>632</v>
      </c>
      <c r="B7" s="723"/>
      <c r="C7" s="723"/>
      <c r="D7" s="724"/>
      <c r="E7" s="741" t="s">
        <v>11</v>
      </c>
      <c r="F7" s="741"/>
      <c r="G7" s="27">
        <f>G243</f>
        <v>76.600000000000023</v>
      </c>
      <c r="H7" s="73"/>
      <c r="I7" s="510"/>
      <c r="J7" s="511"/>
      <c r="K7" s="69"/>
    </row>
    <row r="8" spans="1:11" ht="18.75" x14ac:dyDescent="0.25">
      <c r="A8" s="725"/>
      <c r="B8" s="726"/>
      <c r="C8" s="726"/>
      <c r="D8" s="727"/>
      <c r="E8" s="742" t="s">
        <v>612</v>
      </c>
      <c r="F8" s="743"/>
      <c r="G8" s="77">
        <f>G6-G7</f>
        <v>13.294999999999973</v>
      </c>
      <c r="H8" s="73"/>
      <c r="I8" s="365" t="s">
        <v>599</v>
      </c>
      <c r="J8" s="511"/>
      <c r="K8" s="69"/>
    </row>
    <row r="9" spans="1:11" ht="18.75" x14ac:dyDescent="0.25">
      <c r="A9" s="505"/>
      <c r="B9" s="506"/>
      <c r="C9" s="506"/>
      <c r="D9" s="507"/>
      <c r="E9" s="742" t="s">
        <v>614</v>
      </c>
      <c r="F9" s="743"/>
      <c r="G9" s="77"/>
      <c r="H9" s="73"/>
      <c r="I9" s="365"/>
      <c r="J9" s="511"/>
      <c r="K9" s="69"/>
    </row>
    <row r="10" spans="1:11" ht="18.75" x14ac:dyDescent="0.25">
      <c r="A10" s="696" t="s">
        <v>633</v>
      </c>
      <c r="B10" s="696"/>
      <c r="C10" s="696"/>
      <c r="D10" s="696"/>
      <c r="E10" s="742" t="s">
        <v>601</v>
      </c>
      <c r="F10" s="743"/>
      <c r="G10" s="27">
        <f>G267</f>
        <v>0</v>
      </c>
      <c r="H10" s="73"/>
      <c r="I10" s="365" t="s">
        <v>600</v>
      </c>
      <c r="J10" s="511"/>
      <c r="K10" s="69"/>
    </row>
    <row r="11" spans="1:11" x14ac:dyDescent="0.25">
      <c r="A11" s="696"/>
      <c r="B11" s="696"/>
      <c r="C11" s="696"/>
      <c r="D11" s="696"/>
      <c r="E11" s="739" t="s">
        <v>613</v>
      </c>
      <c r="F11" s="740"/>
      <c r="G11" s="512">
        <f>G9-G10</f>
        <v>0</v>
      </c>
      <c r="H11" s="73"/>
      <c r="I11" s="365" t="s">
        <v>653</v>
      </c>
      <c r="J11" s="365"/>
      <c r="K11" s="365"/>
    </row>
    <row r="12" spans="1:11" x14ac:dyDescent="0.25">
      <c r="A12" s="513"/>
      <c r="B12" s="4"/>
      <c r="C12" s="4"/>
      <c r="D12" s="4"/>
      <c r="E12" s="4"/>
      <c r="F12" s="4"/>
      <c r="G12" s="80"/>
      <c r="H12" s="4"/>
      <c r="I12" s="4"/>
      <c r="J12" s="366"/>
      <c r="K12" s="4"/>
    </row>
    <row r="13" spans="1:11" ht="36" x14ac:dyDescent="0.25">
      <c r="A13" s="37" t="s">
        <v>0</v>
      </c>
      <c r="B13" s="38" t="s">
        <v>1</v>
      </c>
      <c r="C13" s="37" t="s">
        <v>2</v>
      </c>
      <c r="D13" s="37" t="s">
        <v>308</v>
      </c>
      <c r="E13" s="3" t="s">
        <v>674</v>
      </c>
      <c r="F13" s="3" t="s">
        <v>677</v>
      </c>
      <c r="G13" s="20" t="s">
        <v>16</v>
      </c>
      <c r="H13" s="84" t="s">
        <v>8</v>
      </c>
      <c r="I13" s="85" t="s">
        <v>17</v>
      </c>
      <c r="J13" s="4"/>
      <c r="K13" s="366"/>
    </row>
    <row r="14" spans="1:11" x14ac:dyDescent="0.25">
      <c r="A14" s="39">
        <v>1</v>
      </c>
      <c r="B14" s="17" t="s">
        <v>332</v>
      </c>
      <c r="C14" s="11">
        <v>94</v>
      </c>
      <c r="D14" s="16" t="s">
        <v>328</v>
      </c>
      <c r="E14" s="30">
        <v>15.7</v>
      </c>
      <c r="F14" s="30">
        <v>16.8</v>
      </c>
      <c r="G14" s="26">
        <f>F14-E14</f>
        <v>1.1000000000000014</v>
      </c>
      <c r="H14" s="29">
        <f>G8/C243*C14</f>
        <v>8.7126842259373241E-2</v>
      </c>
      <c r="I14" s="26">
        <f>G14+H14</f>
        <v>1.1871268422593746</v>
      </c>
      <c r="J14" s="4"/>
      <c r="K14" s="366"/>
    </row>
    <row r="15" spans="1:11" x14ac:dyDescent="0.25">
      <c r="A15" s="39">
        <v>2</v>
      </c>
      <c r="B15" s="17" t="s">
        <v>333</v>
      </c>
      <c r="C15" s="13">
        <v>52.6</v>
      </c>
      <c r="D15" s="16" t="s">
        <v>328</v>
      </c>
      <c r="E15" s="30">
        <v>6.2</v>
      </c>
      <c r="F15" s="30">
        <v>6.3</v>
      </c>
      <c r="G15" s="26">
        <f>F15-E15</f>
        <v>9.9999999999999645E-2</v>
      </c>
      <c r="H15" s="29">
        <f>G8/C243*C15</f>
        <v>4.8753956413223748E-2</v>
      </c>
      <c r="I15" s="26">
        <f>G15+H15</f>
        <v>0.14875395641322339</v>
      </c>
      <c r="J15" s="4"/>
      <c r="K15" s="366"/>
    </row>
    <row r="16" spans="1:11" x14ac:dyDescent="0.25">
      <c r="A16" s="39">
        <v>3</v>
      </c>
      <c r="B16" s="17" t="s">
        <v>334</v>
      </c>
      <c r="C16" s="13">
        <v>64.8</v>
      </c>
      <c r="D16" s="16" t="s">
        <v>328</v>
      </c>
      <c r="E16" s="30">
        <v>12.7</v>
      </c>
      <c r="F16" s="30">
        <v>13.3</v>
      </c>
      <c r="G16" s="26">
        <f t="shared" ref="G16:G79" si="0">F16-E16</f>
        <v>0.60000000000000142</v>
      </c>
      <c r="H16" s="29">
        <f>G8/C243*C16</f>
        <v>6.0061908280929638E-2</v>
      </c>
      <c r="I16" s="26">
        <f t="shared" ref="I16:I79" si="1">G16+H16</f>
        <v>0.66006190828093103</v>
      </c>
      <c r="J16" s="4"/>
      <c r="K16" s="366"/>
    </row>
    <row r="17" spans="1:11" x14ac:dyDescent="0.25">
      <c r="A17" s="39">
        <v>4</v>
      </c>
      <c r="B17" s="17" t="s">
        <v>335</v>
      </c>
      <c r="C17" s="13">
        <v>94.3</v>
      </c>
      <c r="D17" s="16" t="s">
        <v>328</v>
      </c>
      <c r="E17" s="30">
        <v>11.8</v>
      </c>
      <c r="F17" s="30">
        <v>12.3</v>
      </c>
      <c r="G17" s="26">
        <f t="shared" si="0"/>
        <v>0.5</v>
      </c>
      <c r="H17" s="29">
        <f>G8/C243*C17</f>
        <v>8.7404906649562727E-2</v>
      </c>
      <c r="I17" s="26">
        <f t="shared" si="1"/>
        <v>0.58740490664956269</v>
      </c>
      <c r="J17" s="4"/>
      <c r="K17" s="366"/>
    </row>
    <row r="18" spans="1:11" x14ac:dyDescent="0.25">
      <c r="A18" s="39">
        <v>5</v>
      </c>
      <c r="B18" s="17" t="s">
        <v>336</v>
      </c>
      <c r="C18" s="11">
        <v>52.8</v>
      </c>
      <c r="D18" s="16" t="s">
        <v>328</v>
      </c>
      <c r="E18" s="30">
        <v>0</v>
      </c>
      <c r="F18" s="30">
        <v>0</v>
      </c>
      <c r="G18" s="26">
        <f t="shared" si="0"/>
        <v>0</v>
      </c>
      <c r="H18" s="29">
        <f>G8/C243*C18</f>
        <v>4.8939332673350072E-2</v>
      </c>
      <c r="I18" s="26">
        <f t="shared" si="1"/>
        <v>4.8939332673350072E-2</v>
      </c>
      <c r="J18" s="4"/>
      <c r="K18" s="366"/>
    </row>
    <row r="19" spans="1:11" x14ac:dyDescent="0.25">
      <c r="A19" s="39">
        <v>6</v>
      </c>
      <c r="B19" s="17" t="s">
        <v>337</v>
      </c>
      <c r="C19" s="11">
        <v>64.8</v>
      </c>
      <c r="D19" s="16" t="s">
        <v>328</v>
      </c>
      <c r="E19" s="30">
        <v>7.1</v>
      </c>
      <c r="F19" s="30">
        <v>7.3</v>
      </c>
      <c r="G19" s="26">
        <f t="shared" si="0"/>
        <v>0.20000000000000018</v>
      </c>
      <c r="H19" s="29">
        <f>G8/C243*C19</f>
        <v>6.0061908280929638E-2</v>
      </c>
      <c r="I19" s="26">
        <f t="shared" si="1"/>
        <v>0.26006190828092979</v>
      </c>
      <c r="J19" s="4"/>
      <c r="K19" s="366"/>
    </row>
    <row r="20" spans="1:11" x14ac:dyDescent="0.25">
      <c r="A20" s="39">
        <v>7</v>
      </c>
      <c r="B20" s="17" t="s">
        <v>338</v>
      </c>
      <c r="C20" s="11">
        <v>94.1</v>
      </c>
      <c r="D20" s="16" t="s">
        <v>328</v>
      </c>
      <c r="E20" s="30">
        <v>11.6</v>
      </c>
      <c r="F20" s="30">
        <v>12.1</v>
      </c>
      <c r="G20" s="26">
        <f t="shared" si="0"/>
        <v>0.5</v>
      </c>
      <c r="H20" s="29">
        <f>G8/C243*C20</f>
        <v>8.7219530389436403E-2</v>
      </c>
      <c r="I20" s="26">
        <f t="shared" si="1"/>
        <v>0.58721953038943642</v>
      </c>
      <c r="J20" s="4"/>
      <c r="K20" s="366"/>
    </row>
    <row r="21" spans="1:11" x14ac:dyDescent="0.25">
      <c r="A21" s="39">
        <v>8</v>
      </c>
      <c r="B21" s="17" t="s">
        <v>339</v>
      </c>
      <c r="C21" s="11">
        <v>52.9</v>
      </c>
      <c r="D21" s="16" t="s">
        <v>328</v>
      </c>
      <c r="E21" s="30">
        <v>8.6999999999999993</v>
      </c>
      <c r="F21" s="30">
        <v>8.9</v>
      </c>
      <c r="G21" s="26">
        <f t="shared" si="0"/>
        <v>0.20000000000000107</v>
      </c>
      <c r="H21" s="29">
        <f>G8/C243*C21</f>
        <v>4.9032020803413234E-2</v>
      </c>
      <c r="I21" s="26">
        <f t="shared" si="1"/>
        <v>0.2490320208034143</v>
      </c>
      <c r="J21" s="4"/>
      <c r="K21" s="366"/>
    </row>
    <row r="22" spans="1:11" x14ac:dyDescent="0.25">
      <c r="A22" s="39">
        <v>9</v>
      </c>
      <c r="B22" s="17" t="s">
        <v>340</v>
      </c>
      <c r="C22" s="11">
        <v>65.2</v>
      </c>
      <c r="D22" s="16" t="s">
        <v>328</v>
      </c>
      <c r="E22" s="30">
        <v>9.6</v>
      </c>
      <c r="F22" s="30">
        <v>10</v>
      </c>
      <c r="G22" s="26">
        <f t="shared" si="0"/>
        <v>0.40000000000000036</v>
      </c>
      <c r="H22" s="29">
        <f>G8/C243*C22</f>
        <v>6.0432660801182293E-2</v>
      </c>
      <c r="I22" s="26">
        <f t="shared" si="1"/>
        <v>0.46043266080118267</v>
      </c>
      <c r="J22" s="4"/>
      <c r="K22" s="366"/>
    </row>
    <row r="23" spans="1:11" x14ac:dyDescent="0.25">
      <c r="A23" s="39">
        <v>10</v>
      </c>
      <c r="B23" s="17" t="s">
        <v>341</v>
      </c>
      <c r="C23" s="11">
        <v>94</v>
      </c>
      <c r="D23" s="16" t="s">
        <v>328</v>
      </c>
      <c r="E23" s="30">
        <v>12.8</v>
      </c>
      <c r="F23" s="30">
        <v>13.5</v>
      </c>
      <c r="G23" s="26">
        <f t="shared" si="0"/>
        <v>0.69999999999999929</v>
      </c>
      <c r="H23" s="29">
        <f>G8/C243*C23</f>
        <v>8.7126842259373241E-2</v>
      </c>
      <c r="I23" s="26">
        <f t="shared" si="1"/>
        <v>0.78712684225937257</v>
      </c>
      <c r="J23" s="4"/>
      <c r="K23" s="366"/>
    </row>
    <row r="24" spans="1:11" x14ac:dyDescent="0.25">
      <c r="A24" s="39">
        <v>11</v>
      </c>
      <c r="B24" s="17" t="s">
        <v>342</v>
      </c>
      <c r="C24" s="11">
        <v>52.8</v>
      </c>
      <c r="D24" s="16" t="s">
        <v>328</v>
      </c>
      <c r="E24" s="30">
        <v>2</v>
      </c>
      <c r="F24" s="30">
        <v>2</v>
      </c>
      <c r="G24" s="26">
        <f t="shared" si="0"/>
        <v>0</v>
      </c>
      <c r="H24" s="29">
        <f>G8/C243*C24</f>
        <v>4.8939332673350072E-2</v>
      </c>
      <c r="I24" s="26">
        <f t="shared" si="1"/>
        <v>4.8939332673350072E-2</v>
      </c>
      <c r="J24" s="4"/>
      <c r="K24" s="366"/>
    </row>
    <row r="25" spans="1:11" x14ac:dyDescent="0.25">
      <c r="A25" s="39">
        <v>12</v>
      </c>
      <c r="B25" s="17" t="s">
        <v>343</v>
      </c>
      <c r="C25" s="11">
        <v>65.3</v>
      </c>
      <c r="D25" s="16" t="s">
        <v>328</v>
      </c>
      <c r="E25" s="30">
        <v>6.2</v>
      </c>
      <c r="F25" s="30">
        <v>6.2</v>
      </c>
      <c r="G25" s="26">
        <f t="shared" si="0"/>
        <v>0</v>
      </c>
      <c r="H25" s="29">
        <f>G8/C243*C25</f>
        <v>6.0525348931245448E-2</v>
      </c>
      <c r="I25" s="26">
        <f t="shared" si="1"/>
        <v>6.0525348931245448E-2</v>
      </c>
      <c r="J25" s="4"/>
      <c r="K25" s="366"/>
    </row>
    <row r="26" spans="1:11" x14ac:dyDescent="0.25">
      <c r="A26" s="39">
        <v>13</v>
      </c>
      <c r="B26" s="17" t="s">
        <v>344</v>
      </c>
      <c r="C26" s="11">
        <v>94.2</v>
      </c>
      <c r="D26" s="16" t="s">
        <v>328</v>
      </c>
      <c r="E26" s="30">
        <v>15.7</v>
      </c>
      <c r="F26" s="30">
        <v>16</v>
      </c>
      <c r="G26" s="26">
        <f t="shared" si="0"/>
        <v>0.30000000000000071</v>
      </c>
      <c r="H26" s="29">
        <f>G8/C243*C26</f>
        <v>8.7312218519499565E-2</v>
      </c>
      <c r="I26" s="26">
        <f t="shared" si="1"/>
        <v>0.38731221851950026</v>
      </c>
      <c r="J26" s="4"/>
      <c r="K26" s="366"/>
    </row>
    <row r="27" spans="1:11" x14ac:dyDescent="0.25">
      <c r="A27" s="39">
        <v>14</v>
      </c>
      <c r="B27" s="17" t="s">
        <v>345</v>
      </c>
      <c r="C27" s="11">
        <v>52.9</v>
      </c>
      <c r="D27" s="16" t="s">
        <v>328</v>
      </c>
      <c r="E27" s="30">
        <v>4.2</v>
      </c>
      <c r="F27" s="30">
        <v>4.2</v>
      </c>
      <c r="G27" s="26">
        <f t="shared" si="0"/>
        <v>0</v>
      </c>
      <c r="H27" s="29">
        <f>G8/C243*C27</f>
        <v>4.9032020803413234E-2</v>
      </c>
      <c r="I27" s="26">
        <f t="shared" si="1"/>
        <v>4.9032020803413234E-2</v>
      </c>
      <c r="J27" s="4"/>
      <c r="K27" s="366"/>
    </row>
    <row r="28" spans="1:11" x14ac:dyDescent="0.25">
      <c r="A28" s="39">
        <v>15</v>
      </c>
      <c r="B28" s="17" t="s">
        <v>346</v>
      </c>
      <c r="C28" s="11">
        <v>64.900000000000006</v>
      </c>
      <c r="D28" s="16" t="s">
        <v>328</v>
      </c>
      <c r="E28" s="30">
        <v>12.8</v>
      </c>
      <c r="F28" s="30">
        <v>13.6</v>
      </c>
      <c r="G28" s="26">
        <f t="shared" si="0"/>
        <v>0.79999999999999893</v>
      </c>
      <c r="H28" s="29">
        <f>G8/C243*C28</f>
        <v>6.0154596410992807E-2</v>
      </c>
      <c r="I28" s="26">
        <f t="shared" si="1"/>
        <v>0.86015459641099179</v>
      </c>
      <c r="J28" s="4"/>
      <c r="K28" s="366"/>
    </row>
    <row r="29" spans="1:11" x14ac:dyDescent="0.25">
      <c r="A29" s="39">
        <v>16</v>
      </c>
      <c r="B29" s="17" t="s">
        <v>347</v>
      </c>
      <c r="C29" s="11">
        <v>93.9</v>
      </c>
      <c r="D29" s="16" t="s">
        <v>328</v>
      </c>
      <c r="E29" s="30">
        <v>7.7</v>
      </c>
      <c r="F29" s="30">
        <v>8.4</v>
      </c>
      <c r="G29" s="26">
        <f t="shared" si="0"/>
        <v>0.70000000000000018</v>
      </c>
      <c r="H29" s="29">
        <f>G8/C243*C29</f>
        <v>8.7034154129310079E-2</v>
      </c>
      <c r="I29" s="26">
        <f t="shared" si="1"/>
        <v>0.78703415412931021</v>
      </c>
      <c r="J29" s="4"/>
      <c r="K29" s="366"/>
    </row>
    <row r="30" spans="1:11" x14ac:dyDescent="0.25">
      <c r="A30" s="39">
        <v>17</v>
      </c>
      <c r="B30" s="17" t="s">
        <v>348</v>
      </c>
      <c r="C30" s="11">
        <v>53</v>
      </c>
      <c r="D30" s="16" t="s">
        <v>328</v>
      </c>
      <c r="E30" s="30">
        <v>5.5</v>
      </c>
      <c r="F30" s="30">
        <v>5.6</v>
      </c>
      <c r="G30" s="26">
        <f t="shared" si="0"/>
        <v>9.9999999999999645E-2</v>
      </c>
      <c r="H30" s="29">
        <f>G8/C243*C30</f>
        <v>4.9124708933476403E-2</v>
      </c>
      <c r="I30" s="26">
        <f t="shared" si="1"/>
        <v>0.14912470893347604</v>
      </c>
      <c r="J30" s="4"/>
      <c r="K30" s="366"/>
    </row>
    <row r="31" spans="1:11" x14ac:dyDescent="0.25">
      <c r="A31" s="39">
        <v>18</v>
      </c>
      <c r="B31" s="17" t="s">
        <v>595</v>
      </c>
      <c r="C31" s="11">
        <v>64.8</v>
      </c>
      <c r="D31" s="16" t="s">
        <v>328</v>
      </c>
      <c r="E31" s="30">
        <v>10.4</v>
      </c>
      <c r="F31" s="30">
        <v>10.9</v>
      </c>
      <c r="G31" s="26">
        <f t="shared" si="0"/>
        <v>0.5</v>
      </c>
      <c r="H31" s="29">
        <f>G8/C243*C31</f>
        <v>6.0061908280929638E-2</v>
      </c>
      <c r="I31" s="26">
        <f t="shared" si="1"/>
        <v>0.56006190828092961</v>
      </c>
      <c r="J31" s="4"/>
      <c r="K31" s="366"/>
    </row>
    <row r="32" spans="1:11" x14ac:dyDescent="0.25">
      <c r="A32" s="39">
        <v>19</v>
      </c>
      <c r="B32" s="17" t="s">
        <v>349</v>
      </c>
      <c r="C32" s="11">
        <v>93.9</v>
      </c>
      <c r="D32" s="16" t="s">
        <v>328</v>
      </c>
      <c r="E32" s="30">
        <v>8.8000000000000007</v>
      </c>
      <c r="F32" s="30">
        <v>9.3000000000000007</v>
      </c>
      <c r="G32" s="26">
        <f t="shared" si="0"/>
        <v>0.5</v>
      </c>
      <c r="H32" s="29">
        <f>G8/C243*C32</f>
        <v>8.7034154129310079E-2</v>
      </c>
      <c r="I32" s="26">
        <f t="shared" si="1"/>
        <v>0.58703415412931004</v>
      </c>
      <c r="J32" s="4"/>
      <c r="K32" s="366"/>
    </row>
    <row r="33" spans="1:11" x14ac:dyDescent="0.25">
      <c r="A33" s="39">
        <v>20</v>
      </c>
      <c r="B33" s="17" t="s">
        <v>350</v>
      </c>
      <c r="C33" s="11">
        <v>52.8</v>
      </c>
      <c r="D33" s="16" t="s">
        <v>328</v>
      </c>
      <c r="E33" s="30">
        <v>5.2</v>
      </c>
      <c r="F33" s="30">
        <v>5.2</v>
      </c>
      <c r="G33" s="26">
        <f t="shared" si="0"/>
        <v>0</v>
      </c>
      <c r="H33" s="29">
        <f>G8/C243*C33</f>
        <v>4.8939332673350072E-2</v>
      </c>
      <c r="I33" s="26">
        <f t="shared" si="1"/>
        <v>4.8939332673350072E-2</v>
      </c>
      <c r="J33" s="4"/>
      <c r="K33" s="366"/>
    </row>
    <row r="34" spans="1:11" x14ac:dyDescent="0.25">
      <c r="A34" s="39">
        <v>21</v>
      </c>
      <c r="B34" s="17" t="s">
        <v>351</v>
      </c>
      <c r="C34" s="11">
        <v>65</v>
      </c>
      <c r="D34" s="16" t="s">
        <v>328</v>
      </c>
      <c r="E34" s="30">
        <v>7.8</v>
      </c>
      <c r="F34" s="30">
        <v>7.8</v>
      </c>
      <c r="G34" s="26">
        <f t="shared" si="0"/>
        <v>0</v>
      </c>
      <c r="H34" s="29">
        <f>G8/C243*C34</f>
        <v>6.0247284541055962E-2</v>
      </c>
      <c r="I34" s="26">
        <f t="shared" si="1"/>
        <v>6.0247284541055962E-2</v>
      </c>
      <c r="J34" s="4"/>
      <c r="K34" s="366"/>
    </row>
    <row r="35" spans="1:11" x14ac:dyDescent="0.25">
      <c r="A35" s="39">
        <v>22</v>
      </c>
      <c r="B35" s="17" t="s">
        <v>352</v>
      </c>
      <c r="C35" s="11">
        <v>94.3</v>
      </c>
      <c r="D35" s="16" t="s">
        <v>328</v>
      </c>
      <c r="E35" s="30">
        <v>17.7</v>
      </c>
      <c r="F35" s="30">
        <v>18.8</v>
      </c>
      <c r="G35" s="26">
        <f t="shared" si="0"/>
        <v>1.1000000000000014</v>
      </c>
      <c r="H35" s="29">
        <f>G8/C243*C35</f>
        <v>8.7404906649562727E-2</v>
      </c>
      <c r="I35" s="26">
        <f t="shared" si="1"/>
        <v>1.1874049066495642</v>
      </c>
      <c r="J35" s="4"/>
      <c r="K35" s="366"/>
    </row>
    <row r="36" spans="1:11" x14ac:dyDescent="0.25">
      <c r="A36" s="39">
        <v>23</v>
      </c>
      <c r="B36" s="17" t="s">
        <v>353</v>
      </c>
      <c r="C36" s="11">
        <v>52.9</v>
      </c>
      <c r="D36" s="16" t="s">
        <v>328</v>
      </c>
      <c r="E36" s="30">
        <v>3.8</v>
      </c>
      <c r="F36" s="30">
        <v>3.8</v>
      </c>
      <c r="G36" s="26">
        <f t="shared" si="0"/>
        <v>0</v>
      </c>
      <c r="H36" s="29">
        <f>G8/C243*C36</f>
        <v>4.9032020803413234E-2</v>
      </c>
      <c r="I36" s="26">
        <f t="shared" si="1"/>
        <v>4.9032020803413234E-2</v>
      </c>
      <c r="J36" s="366"/>
      <c r="K36" s="366"/>
    </row>
    <row r="37" spans="1:11" x14ac:dyDescent="0.25">
      <c r="A37" s="39">
        <v>24</v>
      </c>
      <c r="B37" s="17" t="s">
        <v>354</v>
      </c>
      <c r="C37" s="11">
        <v>65.3</v>
      </c>
      <c r="D37" s="16" t="s">
        <v>328</v>
      </c>
      <c r="E37" s="30">
        <v>3.7</v>
      </c>
      <c r="F37" s="30">
        <v>3.7</v>
      </c>
      <c r="G37" s="26">
        <f t="shared" si="0"/>
        <v>0</v>
      </c>
      <c r="H37" s="29">
        <f>G8/C243*C37</f>
        <v>6.0525348931245448E-2</v>
      </c>
      <c r="I37" s="26">
        <f t="shared" si="1"/>
        <v>6.0525348931245448E-2</v>
      </c>
      <c r="J37" s="4"/>
      <c r="K37" s="366"/>
    </row>
    <row r="38" spans="1:11" x14ac:dyDescent="0.25">
      <c r="A38" s="39">
        <v>25</v>
      </c>
      <c r="B38" s="17" t="s">
        <v>355</v>
      </c>
      <c r="C38" s="11">
        <v>94.1</v>
      </c>
      <c r="D38" s="16" t="s">
        <v>328</v>
      </c>
      <c r="E38" s="30">
        <v>6.8</v>
      </c>
      <c r="F38" s="30">
        <v>6.8</v>
      </c>
      <c r="G38" s="26">
        <f t="shared" si="0"/>
        <v>0</v>
      </c>
      <c r="H38" s="29">
        <f>G8/C243*C38</f>
        <v>8.7219530389436403E-2</v>
      </c>
      <c r="I38" s="26">
        <f t="shared" si="1"/>
        <v>8.7219530389436403E-2</v>
      </c>
      <c r="J38" s="4"/>
      <c r="K38" s="366"/>
    </row>
    <row r="39" spans="1:11" x14ac:dyDescent="0.25">
      <c r="A39" s="39">
        <v>26</v>
      </c>
      <c r="B39" s="17" t="s">
        <v>356</v>
      </c>
      <c r="C39" s="11">
        <v>53</v>
      </c>
      <c r="D39" s="16" t="s">
        <v>328</v>
      </c>
      <c r="E39" s="30">
        <v>4.5999999999999996</v>
      </c>
      <c r="F39" s="30">
        <v>5</v>
      </c>
      <c r="G39" s="26">
        <f t="shared" si="0"/>
        <v>0.40000000000000036</v>
      </c>
      <c r="H39" s="29">
        <f>G8/C243*C39</f>
        <v>4.9124708933476403E-2</v>
      </c>
      <c r="I39" s="26">
        <f t="shared" si="1"/>
        <v>0.44912470893347678</v>
      </c>
      <c r="J39" s="4"/>
      <c r="K39" s="366"/>
    </row>
    <row r="40" spans="1:11" x14ac:dyDescent="0.25">
      <c r="A40" s="39">
        <v>27</v>
      </c>
      <c r="B40" s="17" t="s">
        <v>357</v>
      </c>
      <c r="C40" s="11">
        <v>65.3</v>
      </c>
      <c r="D40" s="16" t="s">
        <v>328</v>
      </c>
      <c r="E40" s="30">
        <v>7.1</v>
      </c>
      <c r="F40" s="30">
        <v>7.3</v>
      </c>
      <c r="G40" s="26">
        <f t="shared" si="0"/>
        <v>0.20000000000000018</v>
      </c>
      <c r="H40" s="29">
        <f>G8/C243*C40</f>
        <v>6.0525348931245448E-2</v>
      </c>
      <c r="I40" s="26">
        <f t="shared" si="1"/>
        <v>0.26052534893124563</v>
      </c>
      <c r="J40" s="4"/>
      <c r="K40" s="366"/>
    </row>
    <row r="41" spans="1:11" x14ac:dyDescent="0.25">
      <c r="A41" s="39">
        <v>28</v>
      </c>
      <c r="B41" s="17" t="s">
        <v>358</v>
      </c>
      <c r="C41" s="11">
        <v>93.5</v>
      </c>
      <c r="D41" s="16" t="s">
        <v>328</v>
      </c>
      <c r="E41" s="30">
        <v>11</v>
      </c>
      <c r="F41" s="30">
        <v>11</v>
      </c>
      <c r="G41" s="26">
        <f t="shared" si="0"/>
        <v>0</v>
      </c>
      <c r="H41" s="29">
        <f>G8/C243*C41</f>
        <v>8.6663401609057431E-2</v>
      </c>
      <c r="I41" s="26">
        <f t="shared" si="1"/>
        <v>8.6663401609057431E-2</v>
      </c>
      <c r="J41" s="4"/>
      <c r="K41" s="366"/>
    </row>
    <row r="42" spans="1:11" x14ac:dyDescent="0.25">
      <c r="A42" s="39">
        <v>29</v>
      </c>
      <c r="B42" s="17" t="s">
        <v>359</v>
      </c>
      <c r="C42" s="11">
        <v>52.8</v>
      </c>
      <c r="D42" s="16" t="s">
        <v>328</v>
      </c>
      <c r="E42" s="30">
        <v>8.1690000000000005</v>
      </c>
      <c r="F42" s="30">
        <v>8.1690000000000005</v>
      </c>
      <c r="G42" s="26">
        <f t="shared" si="0"/>
        <v>0</v>
      </c>
      <c r="H42" s="29">
        <f>G8/C243*C42</f>
        <v>4.8939332673350072E-2</v>
      </c>
      <c r="I42" s="26">
        <f t="shared" si="1"/>
        <v>4.8939332673350072E-2</v>
      </c>
      <c r="J42" s="4"/>
      <c r="K42" s="366"/>
    </row>
    <row r="43" spans="1:11" x14ac:dyDescent="0.25">
      <c r="A43" s="39">
        <v>30</v>
      </c>
      <c r="B43" s="17" t="s">
        <v>360</v>
      </c>
      <c r="C43" s="11">
        <v>65.400000000000006</v>
      </c>
      <c r="D43" s="16" t="s">
        <v>328</v>
      </c>
      <c r="E43" s="30">
        <v>5.2</v>
      </c>
      <c r="F43" s="30">
        <v>5.2</v>
      </c>
      <c r="G43" s="26">
        <f t="shared" si="0"/>
        <v>0</v>
      </c>
      <c r="H43" s="29">
        <f>G8/C243*C43</f>
        <v>6.0618037061308624E-2</v>
      </c>
      <c r="I43" s="26">
        <f t="shared" si="1"/>
        <v>6.0618037061308624E-2</v>
      </c>
      <c r="J43" s="4"/>
      <c r="K43" s="366"/>
    </row>
    <row r="44" spans="1:11" x14ac:dyDescent="0.25">
      <c r="A44" s="39">
        <v>31</v>
      </c>
      <c r="B44" s="17" t="s">
        <v>361</v>
      </c>
      <c r="C44" s="11">
        <v>93.9</v>
      </c>
      <c r="D44" s="16" t="s">
        <v>328</v>
      </c>
      <c r="E44" s="30">
        <v>7.2</v>
      </c>
      <c r="F44" s="30">
        <v>7.2</v>
      </c>
      <c r="G44" s="26">
        <f t="shared" si="0"/>
        <v>0</v>
      </c>
      <c r="H44" s="29">
        <f>G8/C243*C44</f>
        <v>8.7034154129310079E-2</v>
      </c>
      <c r="I44" s="26">
        <f t="shared" si="1"/>
        <v>8.7034154129310079E-2</v>
      </c>
      <c r="J44" s="4"/>
      <c r="K44" s="366"/>
    </row>
    <row r="45" spans="1:11" x14ac:dyDescent="0.25">
      <c r="A45" s="39">
        <v>32</v>
      </c>
      <c r="B45" s="17" t="s">
        <v>363</v>
      </c>
      <c r="C45" s="11">
        <v>53</v>
      </c>
      <c r="D45" s="16" t="s">
        <v>328</v>
      </c>
      <c r="E45" s="30">
        <v>8.1</v>
      </c>
      <c r="F45" s="30">
        <v>8.6999999999999993</v>
      </c>
      <c r="G45" s="26">
        <f t="shared" si="0"/>
        <v>0.59999999999999964</v>
      </c>
      <c r="H45" s="29">
        <f>G8/C243*C45</f>
        <v>4.9124708933476403E-2</v>
      </c>
      <c r="I45" s="26">
        <f t="shared" si="1"/>
        <v>0.64912470893347607</v>
      </c>
      <c r="J45" s="4"/>
      <c r="K45" s="366"/>
    </row>
    <row r="46" spans="1:11" x14ac:dyDescent="0.25">
      <c r="A46" s="39">
        <v>33</v>
      </c>
      <c r="B46" s="17" t="s">
        <v>364</v>
      </c>
      <c r="C46" s="11">
        <v>65.3</v>
      </c>
      <c r="D46" s="16" t="s">
        <v>328</v>
      </c>
      <c r="E46" s="30">
        <v>7.9</v>
      </c>
      <c r="F46" s="30">
        <v>8.9</v>
      </c>
      <c r="G46" s="26">
        <f t="shared" si="0"/>
        <v>1</v>
      </c>
      <c r="H46" s="29">
        <f>G8/C243*C46</f>
        <v>6.0525348931245448E-2</v>
      </c>
      <c r="I46" s="26">
        <f t="shared" si="1"/>
        <v>1.0605253489312454</v>
      </c>
      <c r="J46" s="4"/>
      <c r="K46" s="366"/>
    </row>
    <row r="47" spans="1:11" x14ac:dyDescent="0.25">
      <c r="A47" s="39">
        <v>34</v>
      </c>
      <c r="B47" s="17" t="s">
        <v>362</v>
      </c>
      <c r="C47" s="11">
        <v>94</v>
      </c>
      <c r="D47" s="16" t="s">
        <v>328</v>
      </c>
      <c r="E47" s="30">
        <v>13.8</v>
      </c>
      <c r="F47" s="30">
        <v>14.6</v>
      </c>
      <c r="G47" s="26">
        <f t="shared" si="0"/>
        <v>0.79999999999999893</v>
      </c>
      <c r="H47" s="29">
        <f>G8/C243*C47</f>
        <v>8.7126842259373241E-2</v>
      </c>
      <c r="I47" s="26">
        <f t="shared" si="1"/>
        <v>0.88712684225937222</v>
      </c>
      <c r="J47" s="4"/>
      <c r="K47" s="366"/>
    </row>
    <row r="48" spans="1:11" x14ac:dyDescent="0.25">
      <c r="A48" s="39">
        <v>35</v>
      </c>
      <c r="B48" s="17" t="s">
        <v>365</v>
      </c>
      <c r="C48" s="11">
        <v>52.8</v>
      </c>
      <c r="D48" s="16" t="s">
        <v>328</v>
      </c>
      <c r="E48" s="30">
        <v>7.7</v>
      </c>
      <c r="F48" s="30">
        <v>8.1999999999999993</v>
      </c>
      <c r="G48" s="26">
        <f t="shared" si="0"/>
        <v>0.49999999999999911</v>
      </c>
      <c r="H48" s="29">
        <f>G8/C243*C48</f>
        <v>4.8939332673350072E-2</v>
      </c>
      <c r="I48" s="26">
        <f t="shared" si="1"/>
        <v>0.54893933267334916</v>
      </c>
      <c r="J48" s="366"/>
      <c r="K48" s="366"/>
    </row>
    <row r="49" spans="1:11" x14ac:dyDescent="0.25">
      <c r="A49" s="39">
        <v>36</v>
      </c>
      <c r="B49" s="17" t="s">
        <v>366</v>
      </c>
      <c r="C49" s="11">
        <v>64.900000000000006</v>
      </c>
      <c r="D49" s="16" t="s">
        <v>328</v>
      </c>
      <c r="E49" s="30">
        <v>5.0999999999999996</v>
      </c>
      <c r="F49" s="30">
        <v>5.3</v>
      </c>
      <c r="G49" s="26">
        <f t="shared" si="0"/>
        <v>0.20000000000000018</v>
      </c>
      <c r="H49" s="29">
        <f>G8/C243*C49</f>
        <v>6.0154596410992807E-2</v>
      </c>
      <c r="I49" s="26">
        <f t="shared" si="1"/>
        <v>0.26015459641099298</v>
      </c>
      <c r="J49" s="4"/>
      <c r="K49" s="366"/>
    </row>
    <row r="50" spans="1:11" x14ac:dyDescent="0.25">
      <c r="A50" s="39">
        <v>37</v>
      </c>
      <c r="B50" s="17" t="s">
        <v>367</v>
      </c>
      <c r="C50" s="11">
        <v>94.1</v>
      </c>
      <c r="D50" s="16" t="s">
        <v>328</v>
      </c>
      <c r="E50" s="30">
        <v>4.3</v>
      </c>
      <c r="F50" s="30">
        <v>4.3</v>
      </c>
      <c r="G50" s="26">
        <f t="shared" si="0"/>
        <v>0</v>
      </c>
      <c r="H50" s="29">
        <f>G8/C243*C50</f>
        <v>8.7219530389436403E-2</v>
      </c>
      <c r="I50" s="26">
        <f t="shared" si="1"/>
        <v>8.7219530389436403E-2</v>
      </c>
      <c r="J50" s="4"/>
      <c r="K50" s="366"/>
    </row>
    <row r="51" spans="1:11" x14ac:dyDescent="0.25">
      <c r="A51" s="39">
        <v>38</v>
      </c>
      <c r="B51" s="17" t="s">
        <v>368</v>
      </c>
      <c r="C51" s="11">
        <v>52.7</v>
      </c>
      <c r="D51" s="16" t="s">
        <v>328</v>
      </c>
      <c r="E51" s="30">
        <v>4.5</v>
      </c>
      <c r="F51" s="30">
        <v>4.5</v>
      </c>
      <c r="G51" s="26">
        <f t="shared" si="0"/>
        <v>0</v>
      </c>
      <c r="H51" s="29">
        <f>G8/C243*C51</f>
        <v>4.8846644543286917E-2</v>
      </c>
      <c r="I51" s="26">
        <f t="shared" si="1"/>
        <v>4.8846644543286917E-2</v>
      </c>
      <c r="J51" s="4"/>
      <c r="K51" s="366"/>
    </row>
    <row r="52" spans="1:11" x14ac:dyDescent="0.25">
      <c r="A52" s="39">
        <v>39</v>
      </c>
      <c r="B52" s="17" t="s">
        <v>369</v>
      </c>
      <c r="C52" s="11">
        <v>65.2</v>
      </c>
      <c r="D52" s="16" t="s">
        <v>328</v>
      </c>
      <c r="E52" s="30">
        <v>6</v>
      </c>
      <c r="F52" s="30">
        <v>6.1</v>
      </c>
      <c r="G52" s="26">
        <f t="shared" si="0"/>
        <v>9.9999999999999645E-2</v>
      </c>
      <c r="H52" s="29">
        <f>G8/C243*C52</f>
        <v>6.0432660801182293E-2</v>
      </c>
      <c r="I52" s="26">
        <f t="shared" si="1"/>
        <v>0.16043266080118193</v>
      </c>
      <c r="J52" s="4"/>
      <c r="K52" s="366"/>
    </row>
    <row r="53" spans="1:11" x14ac:dyDescent="0.25">
      <c r="A53" s="39">
        <v>40</v>
      </c>
      <c r="B53" s="17" t="s">
        <v>370</v>
      </c>
      <c r="C53" s="11">
        <v>94</v>
      </c>
      <c r="D53" s="16" t="s">
        <v>328</v>
      </c>
      <c r="E53" s="30">
        <v>13.5</v>
      </c>
      <c r="F53" s="30">
        <v>13.5</v>
      </c>
      <c r="G53" s="26">
        <f t="shared" si="0"/>
        <v>0</v>
      </c>
      <c r="H53" s="29">
        <f>G8/C243*C53</f>
        <v>8.7126842259373241E-2</v>
      </c>
      <c r="I53" s="26">
        <f t="shared" si="1"/>
        <v>8.7126842259373241E-2</v>
      </c>
      <c r="J53" s="4"/>
      <c r="K53" s="366"/>
    </row>
    <row r="54" spans="1:11" x14ac:dyDescent="0.25">
      <c r="A54" s="39">
        <v>41</v>
      </c>
      <c r="B54" s="17" t="s">
        <v>371</v>
      </c>
      <c r="C54" s="11">
        <v>52.8</v>
      </c>
      <c r="D54" s="16" t="s">
        <v>328</v>
      </c>
      <c r="E54" s="30">
        <v>1.8</v>
      </c>
      <c r="F54" s="30">
        <v>1.8</v>
      </c>
      <c r="G54" s="26">
        <f t="shared" si="0"/>
        <v>0</v>
      </c>
      <c r="H54" s="29">
        <f>G8/C243*C54</f>
        <v>4.8939332673350072E-2</v>
      </c>
      <c r="I54" s="26">
        <f t="shared" si="1"/>
        <v>4.8939332673350072E-2</v>
      </c>
      <c r="J54" s="4"/>
      <c r="K54" s="366"/>
    </row>
    <row r="55" spans="1:11" x14ac:dyDescent="0.25">
      <c r="A55" s="39">
        <v>42</v>
      </c>
      <c r="B55" s="17" t="s">
        <v>372</v>
      </c>
      <c r="C55" s="11">
        <v>65.3</v>
      </c>
      <c r="D55" s="16" t="s">
        <v>328</v>
      </c>
      <c r="E55" s="30">
        <v>10.6</v>
      </c>
      <c r="F55" s="30">
        <v>11</v>
      </c>
      <c r="G55" s="26">
        <f t="shared" si="0"/>
        <v>0.40000000000000036</v>
      </c>
      <c r="H55" s="29">
        <f>G8/C243*C55</f>
        <v>6.0525348931245448E-2</v>
      </c>
      <c r="I55" s="26">
        <f t="shared" si="1"/>
        <v>0.4605253489312458</v>
      </c>
      <c r="J55" s="4"/>
      <c r="K55" s="366"/>
    </row>
    <row r="56" spans="1:11" x14ac:dyDescent="0.25">
      <c r="A56" s="39">
        <v>43</v>
      </c>
      <c r="B56" s="17" t="s">
        <v>455</v>
      </c>
      <c r="C56" s="11">
        <v>69.099999999999994</v>
      </c>
      <c r="D56" s="16" t="s">
        <v>328</v>
      </c>
      <c r="E56" s="30">
        <v>12.5</v>
      </c>
      <c r="F56" s="30">
        <v>13.2</v>
      </c>
      <c r="G56" s="26">
        <f t="shared" si="0"/>
        <v>0.69999999999999929</v>
      </c>
      <c r="H56" s="29">
        <f>G8/C243*C56</f>
        <v>6.4047497873645637E-2</v>
      </c>
      <c r="I56" s="26">
        <f t="shared" si="1"/>
        <v>0.7640474978736449</v>
      </c>
      <c r="J56" s="4"/>
      <c r="K56" s="366"/>
    </row>
    <row r="57" spans="1:11" x14ac:dyDescent="0.25">
      <c r="A57" s="39">
        <v>44</v>
      </c>
      <c r="B57" s="17" t="s">
        <v>456</v>
      </c>
      <c r="C57" s="11">
        <v>42.6</v>
      </c>
      <c r="D57" s="16" t="s">
        <v>328</v>
      </c>
      <c r="E57" s="30">
        <v>9</v>
      </c>
      <c r="F57" s="30">
        <v>9.6</v>
      </c>
      <c r="G57" s="26">
        <f t="shared" si="0"/>
        <v>0.59999999999999964</v>
      </c>
      <c r="H57" s="29">
        <f>G8/C243*C57</f>
        <v>3.9485143406907446E-2</v>
      </c>
      <c r="I57" s="26">
        <f t="shared" si="1"/>
        <v>0.6394851434069071</v>
      </c>
      <c r="J57" s="4"/>
      <c r="K57" s="366"/>
    </row>
    <row r="58" spans="1:11" x14ac:dyDescent="0.25">
      <c r="A58" s="39">
        <v>45</v>
      </c>
      <c r="B58" s="17" t="s">
        <v>457</v>
      </c>
      <c r="C58" s="11">
        <v>55.5</v>
      </c>
      <c r="D58" s="16" t="s">
        <v>328</v>
      </c>
      <c r="E58" s="30">
        <v>10.9</v>
      </c>
      <c r="F58" s="30">
        <v>11.4</v>
      </c>
      <c r="G58" s="26">
        <f t="shared" si="0"/>
        <v>0.5</v>
      </c>
      <c r="H58" s="29">
        <f>G8/C243*C58</f>
        <v>5.1441912185055477E-2</v>
      </c>
      <c r="I58" s="26">
        <f t="shared" si="1"/>
        <v>0.55144191218505545</v>
      </c>
      <c r="J58" s="366"/>
      <c r="K58" s="366"/>
    </row>
    <row r="59" spans="1:11" x14ac:dyDescent="0.25">
      <c r="A59" s="39">
        <v>46</v>
      </c>
      <c r="B59" s="17" t="s">
        <v>458</v>
      </c>
      <c r="C59" s="11">
        <v>58.9</v>
      </c>
      <c r="D59" s="16" t="s">
        <v>328</v>
      </c>
      <c r="E59" s="30">
        <v>12.9</v>
      </c>
      <c r="F59" s="30">
        <v>13.9</v>
      </c>
      <c r="G59" s="26">
        <f t="shared" si="0"/>
        <v>1</v>
      </c>
      <c r="H59" s="29">
        <f>G8/C243*C59</f>
        <v>5.4593308607203017E-2</v>
      </c>
      <c r="I59" s="26">
        <f t="shared" si="1"/>
        <v>1.054593308607203</v>
      </c>
      <c r="J59" s="366"/>
      <c r="K59" s="366"/>
    </row>
    <row r="60" spans="1:11" x14ac:dyDescent="0.25">
      <c r="A60" s="39">
        <v>47</v>
      </c>
      <c r="B60" s="17" t="s">
        <v>459</v>
      </c>
      <c r="C60" s="11">
        <v>62.3</v>
      </c>
      <c r="D60" s="16" t="s">
        <v>328</v>
      </c>
      <c r="E60" s="30">
        <v>10.9</v>
      </c>
      <c r="F60" s="30">
        <v>12.1</v>
      </c>
      <c r="G60" s="26">
        <f t="shared" si="0"/>
        <v>1.1999999999999993</v>
      </c>
      <c r="H60" s="29">
        <f>G8/C243*C60</f>
        <v>5.7744705029350557E-2</v>
      </c>
      <c r="I60" s="26">
        <f t="shared" si="1"/>
        <v>1.2577447050293498</v>
      </c>
      <c r="J60" s="366"/>
      <c r="K60" s="366"/>
    </row>
    <row r="61" spans="1:11" x14ac:dyDescent="0.25">
      <c r="A61" s="39">
        <v>48</v>
      </c>
      <c r="B61" s="17" t="s">
        <v>460</v>
      </c>
      <c r="C61" s="11">
        <v>68.7</v>
      </c>
      <c r="D61" s="16" t="s">
        <v>328</v>
      </c>
      <c r="E61" s="30">
        <v>8.6</v>
      </c>
      <c r="F61" s="30">
        <v>9.1</v>
      </c>
      <c r="G61" s="26">
        <f t="shared" si="0"/>
        <v>0.5</v>
      </c>
      <c r="H61" s="29">
        <f>G8/C243*C61</f>
        <v>6.3676745353393002E-2</v>
      </c>
      <c r="I61" s="26">
        <f t="shared" si="1"/>
        <v>0.56367674535339296</v>
      </c>
      <c r="J61" s="366"/>
      <c r="K61" s="366"/>
    </row>
    <row r="62" spans="1:11" x14ac:dyDescent="0.25">
      <c r="A62" s="39">
        <v>49</v>
      </c>
      <c r="B62" s="17" t="s">
        <v>461</v>
      </c>
      <c r="C62" s="11">
        <v>42.7</v>
      </c>
      <c r="D62" s="16" t="s">
        <v>328</v>
      </c>
      <c r="E62" s="30">
        <v>2.2999999999999998</v>
      </c>
      <c r="F62" s="30">
        <v>2.2999999999999998</v>
      </c>
      <c r="G62" s="26">
        <f t="shared" si="0"/>
        <v>0</v>
      </c>
      <c r="H62" s="29">
        <f>G8/C243*C62</f>
        <v>3.9577831536970615E-2</v>
      </c>
      <c r="I62" s="26">
        <f t="shared" si="1"/>
        <v>3.9577831536970615E-2</v>
      </c>
      <c r="J62" s="4"/>
      <c r="K62" s="366"/>
    </row>
    <row r="63" spans="1:11" x14ac:dyDescent="0.25">
      <c r="A63" s="39">
        <v>50</v>
      </c>
      <c r="B63" s="17" t="s">
        <v>462</v>
      </c>
      <c r="C63" s="11">
        <v>55</v>
      </c>
      <c r="D63" s="16" t="s">
        <v>328</v>
      </c>
      <c r="E63" s="30">
        <v>8.1</v>
      </c>
      <c r="F63" s="30">
        <v>8.5</v>
      </c>
      <c r="G63" s="26">
        <f t="shared" si="0"/>
        <v>0.40000000000000036</v>
      </c>
      <c r="H63" s="29">
        <f>G8/C243*C63</f>
        <v>5.097847153473966E-2</v>
      </c>
      <c r="I63" s="26">
        <f t="shared" si="1"/>
        <v>0.45097847153474002</v>
      </c>
      <c r="J63" s="4"/>
      <c r="K63" s="366"/>
    </row>
    <row r="64" spans="1:11" x14ac:dyDescent="0.25">
      <c r="A64" s="39">
        <v>51</v>
      </c>
      <c r="B64" s="17" t="s">
        <v>463</v>
      </c>
      <c r="C64" s="11">
        <v>59</v>
      </c>
      <c r="D64" s="16" t="s">
        <v>328</v>
      </c>
      <c r="E64" s="30">
        <v>5.7</v>
      </c>
      <c r="F64" s="30">
        <v>6</v>
      </c>
      <c r="G64" s="26">
        <f t="shared" si="0"/>
        <v>0.29999999999999982</v>
      </c>
      <c r="H64" s="29">
        <f>G8/C243*C64</f>
        <v>5.4685996737266186E-2</v>
      </c>
      <c r="I64" s="26">
        <f t="shared" si="1"/>
        <v>0.35468599673726603</v>
      </c>
      <c r="J64" s="4"/>
      <c r="K64" s="366"/>
    </row>
    <row r="65" spans="1:11" x14ac:dyDescent="0.25">
      <c r="A65" s="39">
        <v>52</v>
      </c>
      <c r="B65" s="17" t="s">
        <v>464</v>
      </c>
      <c r="C65" s="11">
        <v>62</v>
      </c>
      <c r="D65" s="16" t="s">
        <v>328</v>
      </c>
      <c r="E65" s="30">
        <v>10.7</v>
      </c>
      <c r="F65" s="30">
        <v>11.5</v>
      </c>
      <c r="G65" s="26">
        <f t="shared" si="0"/>
        <v>0.80000000000000071</v>
      </c>
      <c r="H65" s="29">
        <f>G8/C243*C65</f>
        <v>5.7466640639161071E-2</v>
      </c>
      <c r="I65" s="26">
        <f t="shared" si="1"/>
        <v>0.85746664063916178</v>
      </c>
      <c r="J65" s="4"/>
      <c r="K65" s="366"/>
    </row>
    <row r="66" spans="1:11" x14ac:dyDescent="0.25">
      <c r="A66" s="39">
        <v>53</v>
      </c>
      <c r="B66" s="17" t="s">
        <v>465</v>
      </c>
      <c r="C66" s="11">
        <v>68.900000000000006</v>
      </c>
      <c r="D66" s="16" t="s">
        <v>328</v>
      </c>
      <c r="E66" s="30">
        <v>2.5</v>
      </c>
      <c r="F66" s="30">
        <v>2.5</v>
      </c>
      <c r="G66" s="26">
        <f t="shared" si="0"/>
        <v>0</v>
      </c>
      <c r="H66" s="29">
        <f>G8/C243*C66</f>
        <v>6.3862121613519326E-2</v>
      </c>
      <c r="I66" s="26">
        <f t="shared" si="1"/>
        <v>6.3862121613519326E-2</v>
      </c>
      <c r="J66" s="4"/>
      <c r="K66" s="366"/>
    </row>
    <row r="67" spans="1:11" x14ac:dyDescent="0.25">
      <c r="A67" s="39">
        <v>54</v>
      </c>
      <c r="B67" s="17" t="s">
        <v>466</v>
      </c>
      <c r="C67" s="11">
        <v>42.8</v>
      </c>
      <c r="D67" s="16" t="s">
        <v>328</v>
      </c>
      <c r="E67" s="30">
        <v>7</v>
      </c>
      <c r="F67" s="30">
        <v>7.2</v>
      </c>
      <c r="G67" s="26">
        <f t="shared" si="0"/>
        <v>0.20000000000000018</v>
      </c>
      <c r="H67" s="29">
        <f>G8/C243*C67</f>
        <v>3.967051966703377E-2</v>
      </c>
      <c r="I67" s="26">
        <f t="shared" si="1"/>
        <v>0.23967051966703395</v>
      </c>
      <c r="J67" s="4"/>
      <c r="K67" s="366"/>
    </row>
    <row r="68" spans="1:11" x14ac:dyDescent="0.25">
      <c r="A68" s="39">
        <v>55</v>
      </c>
      <c r="B68" s="17" t="s">
        <v>467</v>
      </c>
      <c r="C68" s="11">
        <v>55.2</v>
      </c>
      <c r="D68" s="16" t="s">
        <v>328</v>
      </c>
      <c r="E68" s="30">
        <v>3.6</v>
      </c>
      <c r="F68" s="30">
        <v>3.6</v>
      </c>
      <c r="G68" s="26">
        <f t="shared" si="0"/>
        <v>0</v>
      </c>
      <c r="H68" s="29">
        <f>G8/C243*C68</f>
        <v>5.1163847794865991E-2</v>
      </c>
      <c r="I68" s="26">
        <f t="shared" si="1"/>
        <v>5.1163847794865991E-2</v>
      </c>
      <c r="J68" s="4"/>
      <c r="K68" s="366"/>
    </row>
    <row r="69" spans="1:11" x14ac:dyDescent="0.25">
      <c r="A69" s="39">
        <v>56</v>
      </c>
      <c r="B69" s="17" t="s">
        <v>468</v>
      </c>
      <c r="C69" s="11">
        <v>59.3</v>
      </c>
      <c r="D69" s="16" t="s">
        <v>328</v>
      </c>
      <c r="E69" s="30">
        <v>7.9</v>
      </c>
      <c r="F69" s="30">
        <v>8.4</v>
      </c>
      <c r="G69" s="26">
        <f t="shared" si="0"/>
        <v>0.5</v>
      </c>
      <c r="H69" s="29">
        <f>G8/C243*C69</f>
        <v>5.4964061127455673E-2</v>
      </c>
      <c r="I69" s="26">
        <f t="shared" si="1"/>
        <v>0.55496406112745567</v>
      </c>
      <c r="J69" s="4"/>
      <c r="K69" s="366"/>
    </row>
    <row r="70" spans="1:11" x14ac:dyDescent="0.25">
      <c r="A70" s="39">
        <v>57</v>
      </c>
      <c r="B70" s="17" t="s">
        <v>469</v>
      </c>
      <c r="C70" s="11">
        <v>62.2</v>
      </c>
      <c r="D70" s="16" t="s">
        <v>328</v>
      </c>
      <c r="E70" s="30">
        <v>12.8</v>
      </c>
      <c r="F70" s="30">
        <v>13.4</v>
      </c>
      <c r="G70" s="26">
        <f t="shared" si="0"/>
        <v>0.59999999999999964</v>
      </c>
      <c r="H70" s="29">
        <f>G8/C243*C70</f>
        <v>5.7652016899287402E-2</v>
      </c>
      <c r="I70" s="26">
        <f t="shared" si="1"/>
        <v>0.6576520168992871</v>
      </c>
      <c r="J70" s="4"/>
      <c r="K70" s="366"/>
    </row>
    <row r="71" spans="1:11" x14ac:dyDescent="0.25">
      <c r="A71" s="39">
        <v>58</v>
      </c>
      <c r="B71" s="17" t="s">
        <v>470</v>
      </c>
      <c r="C71" s="11">
        <v>69.099999999999994</v>
      </c>
      <c r="D71" s="16" t="s">
        <v>328</v>
      </c>
      <c r="E71" s="30">
        <v>2.7</v>
      </c>
      <c r="F71" s="30">
        <v>2.9</v>
      </c>
      <c r="G71" s="26">
        <f t="shared" si="0"/>
        <v>0.19999999999999973</v>
      </c>
      <c r="H71" s="29">
        <f>G8/C243*C71</f>
        <v>6.4047497873645637E-2</v>
      </c>
      <c r="I71" s="26">
        <f t="shared" si="1"/>
        <v>0.26404749787364534</v>
      </c>
      <c r="J71" s="4"/>
      <c r="K71" s="366"/>
    </row>
    <row r="72" spans="1:11" x14ac:dyDescent="0.25">
      <c r="A72" s="39">
        <v>59</v>
      </c>
      <c r="B72" s="17" t="s">
        <v>471</v>
      </c>
      <c r="C72" s="11">
        <v>42.5</v>
      </c>
      <c r="D72" s="16" t="s">
        <v>328</v>
      </c>
      <c r="E72" s="30">
        <v>8.8000000000000007</v>
      </c>
      <c r="F72" s="30">
        <v>9.3000000000000007</v>
      </c>
      <c r="G72" s="26">
        <f t="shared" si="0"/>
        <v>0.5</v>
      </c>
      <c r="H72" s="29">
        <f>G8/C243*C72</f>
        <v>3.9392455276844283E-2</v>
      </c>
      <c r="I72" s="26">
        <f t="shared" si="1"/>
        <v>0.53939245527684432</v>
      </c>
      <c r="J72" s="4"/>
      <c r="K72" s="366"/>
    </row>
    <row r="73" spans="1:11" x14ac:dyDescent="0.25">
      <c r="A73" s="39">
        <v>60</v>
      </c>
      <c r="B73" s="17" t="s">
        <v>472</v>
      </c>
      <c r="C73" s="11">
        <v>55.4</v>
      </c>
      <c r="D73" s="16" t="s">
        <v>328</v>
      </c>
      <c r="E73" s="30">
        <v>6.2</v>
      </c>
      <c r="F73" s="30">
        <v>6.6</v>
      </c>
      <c r="G73" s="26">
        <f t="shared" si="0"/>
        <v>0.39999999999999947</v>
      </c>
      <c r="H73" s="29">
        <f>G8/C243*C73</f>
        <v>5.1349224054992315E-2</v>
      </c>
      <c r="I73" s="26">
        <f t="shared" si="1"/>
        <v>0.45134922405499178</v>
      </c>
      <c r="J73" s="4"/>
      <c r="K73" s="366"/>
    </row>
    <row r="74" spans="1:11" x14ac:dyDescent="0.25">
      <c r="A74" s="39">
        <v>61</v>
      </c>
      <c r="B74" s="17" t="s">
        <v>473</v>
      </c>
      <c r="C74" s="11">
        <v>58.8</v>
      </c>
      <c r="D74" s="16" t="s">
        <v>328</v>
      </c>
      <c r="E74" s="30">
        <v>4.0999999999999996</v>
      </c>
      <c r="F74" s="30">
        <v>4.0999999999999996</v>
      </c>
      <c r="G74" s="26">
        <f t="shared" si="0"/>
        <v>0</v>
      </c>
      <c r="H74" s="29">
        <f>G8/C243*C74</f>
        <v>5.4500620477139855E-2</v>
      </c>
      <c r="I74" s="26">
        <f t="shared" si="1"/>
        <v>5.4500620477139855E-2</v>
      </c>
      <c r="J74" s="4"/>
      <c r="K74" s="366"/>
    </row>
    <row r="75" spans="1:11" x14ac:dyDescent="0.25">
      <c r="A75" s="39">
        <v>62</v>
      </c>
      <c r="B75" s="17" t="s">
        <v>474</v>
      </c>
      <c r="C75" s="11">
        <v>62.1</v>
      </c>
      <c r="D75" s="16" t="s">
        <v>328</v>
      </c>
      <c r="E75" s="30">
        <v>7</v>
      </c>
      <c r="F75" s="30">
        <v>7</v>
      </c>
      <c r="G75" s="26">
        <f t="shared" si="0"/>
        <v>0</v>
      </c>
      <c r="H75" s="29">
        <f>G8/C243*C75</f>
        <v>5.755932876922424E-2</v>
      </c>
      <c r="I75" s="26">
        <f t="shared" si="1"/>
        <v>5.755932876922424E-2</v>
      </c>
      <c r="J75" s="4"/>
      <c r="K75" s="366"/>
    </row>
    <row r="76" spans="1:11" x14ac:dyDescent="0.25">
      <c r="A76" s="39">
        <v>63</v>
      </c>
      <c r="B76" s="17" t="s">
        <v>475</v>
      </c>
      <c r="C76" s="11">
        <v>69</v>
      </c>
      <c r="D76" s="16" t="s">
        <v>328</v>
      </c>
      <c r="E76" s="30">
        <v>13.1</v>
      </c>
      <c r="F76" s="30">
        <v>13.9</v>
      </c>
      <c r="G76" s="26">
        <f t="shared" si="0"/>
        <v>0.80000000000000071</v>
      </c>
      <c r="H76" s="29">
        <f>G8/C243*C76</f>
        <v>6.3954809743582489E-2</v>
      </c>
      <c r="I76" s="26">
        <f t="shared" si="1"/>
        <v>0.86395480974358319</v>
      </c>
      <c r="J76" s="4"/>
      <c r="K76" s="366"/>
    </row>
    <row r="77" spans="1:11" x14ac:dyDescent="0.25">
      <c r="A77" s="39">
        <v>64</v>
      </c>
      <c r="B77" s="17" t="s">
        <v>476</v>
      </c>
      <c r="C77" s="11">
        <v>42.2</v>
      </c>
      <c r="D77" s="16" t="s">
        <v>328</v>
      </c>
      <c r="E77" s="30">
        <v>4.7</v>
      </c>
      <c r="F77" s="30">
        <v>4.9000000000000004</v>
      </c>
      <c r="G77" s="26">
        <f t="shared" si="0"/>
        <v>0.20000000000000018</v>
      </c>
      <c r="H77" s="29">
        <f>G8/C243*C77</f>
        <v>3.9114390886654797E-2</v>
      </c>
      <c r="I77" s="26">
        <f t="shared" si="1"/>
        <v>0.23911439088665498</v>
      </c>
      <c r="J77" s="4"/>
      <c r="K77" s="366"/>
    </row>
    <row r="78" spans="1:11" x14ac:dyDescent="0.25">
      <c r="A78" s="39">
        <v>65</v>
      </c>
      <c r="B78" s="17" t="s">
        <v>477</v>
      </c>
      <c r="C78" s="11">
        <v>55.5</v>
      </c>
      <c r="D78" s="16" t="s">
        <v>328</v>
      </c>
      <c r="E78" s="30">
        <v>5.5</v>
      </c>
      <c r="F78" s="30">
        <v>5.8</v>
      </c>
      <c r="G78" s="26">
        <f t="shared" si="0"/>
        <v>0.29999999999999982</v>
      </c>
      <c r="H78" s="29">
        <f>G8/C243*C78</f>
        <v>5.1441912185055477E-2</v>
      </c>
      <c r="I78" s="26">
        <f t="shared" si="1"/>
        <v>0.35144191218505527</v>
      </c>
      <c r="J78" s="4"/>
      <c r="K78" s="366"/>
    </row>
    <row r="79" spans="1:11" x14ac:dyDescent="0.25">
      <c r="A79" s="39">
        <v>66</v>
      </c>
      <c r="B79" s="17" t="s">
        <v>478</v>
      </c>
      <c r="C79" s="11">
        <v>59.3</v>
      </c>
      <c r="D79" s="16" t="s">
        <v>328</v>
      </c>
      <c r="E79" s="30">
        <v>9.3000000000000007</v>
      </c>
      <c r="F79" s="30">
        <v>9.8000000000000007</v>
      </c>
      <c r="G79" s="26">
        <f t="shared" si="0"/>
        <v>0.5</v>
      </c>
      <c r="H79" s="29">
        <f>G8/C243*C79</f>
        <v>5.4964061127455673E-2</v>
      </c>
      <c r="I79" s="26">
        <f t="shared" si="1"/>
        <v>0.55496406112745567</v>
      </c>
      <c r="J79" s="4"/>
      <c r="K79" s="366"/>
    </row>
    <row r="80" spans="1:11" x14ac:dyDescent="0.25">
      <c r="A80" s="39">
        <v>67</v>
      </c>
      <c r="B80" s="17" t="s">
        <v>479</v>
      </c>
      <c r="C80" s="11">
        <v>62.6</v>
      </c>
      <c r="D80" s="16" t="s">
        <v>328</v>
      </c>
      <c r="E80" s="30">
        <v>15.7</v>
      </c>
      <c r="F80" s="30">
        <v>16.8</v>
      </c>
      <c r="G80" s="26">
        <f t="shared" ref="G80:G143" si="2">F80-E80</f>
        <v>1.1000000000000014</v>
      </c>
      <c r="H80" s="29">
        <f>G8/C243*C80</f>
        <v>5.802276941954005E-2</v>
      </c>
      <c r="I80" s="26">
        <f t="shared" ref="I80:I143" si="3">G80+H80</f>
        <v>1.1580227694195415</v>
      </c>
      <c r="J80" s="4"/>
      <c r="K80" s="366"/>
    </row>
    <row r="81" spans="1:11" x14ac:dyDescent="0.25">
      <c r="A81" s="39">
        <v>68</v>
      </c>
      <c r="B81" s="17" t="s">
        <v>480</v>
      </c>
      <c r="C81" s="11">
        <v>69.2</v>
      </c>
      <c r="D81" s="16" t="s">
        <v>328</v>
      </c>
      <c r="E81" s="30">
        <v>8.6</v>
      </c>
      <c r="F81" s="30">
        <v>9.1999999999999993</v>
      </c>
      <c r="G81" s="26">
        <f t="shared" si="2"/>
        <v>0.59999999999999964</v>
      </c>
      <c r="H81" s="29">
        <f>G8/C243*C81</f>
        <v>6.4140186003708813E-2</v>
      </c>
      <c r="I81" s="26">
        <f t="shared" si="3"/>
        <v>0.6641401860037085</v>
      </c>
      <c r="J81" s="4"/>
      <c r="K81" s="366"/>
    </row>
    <row r="82" spans="1:11" x14ac:dyDescent="0.25">
      <c r="A82" s="39">
        <v>69</v>
      </c>
      <c r="B82" s="17" t="s">
        <v>481</v>
      </c>
      <c r="C82" s="11">
        <v>42.3</v>
      </c>
      <c r="D82" s="16" t="s">
        <v>328</v>
      </c>
      <c r="E82" s="30">
        <v>7</v>
      </c>
      <c r="F82" s="30">
        <v>7.3</v>
      </c>
      <c r="G82" s="26">
        <f t="shared" si="2"/>
        <v>0.29999999999999982</v>
      </c>
      <c r="H82" s="29">
        <f>G8/C243*C82</f>
        <v>3.9207079016717952E-2</v>
      </c>
      <c r="I82" s="26">
        <f t="shared" si="3"/>
        <v>0.33920707901671776</v>
      </c>
      <c r="J82" s="4"/>
      <c r="K82" s="366"/>
    </row>
    <row r="83" spans="1:11" x14ac:dyDescent="0.25">
      <c r="A83" s="39">
        <v>70</v>
      </c>
      <c r="B83" s="17" t="s">
        <v>482</v>
      </c>
      <c r="C83" s="11">
        <v>54.9</v>
      </c>
      <c r="D83" s="16" t="s">
        <v>328</v>
      </c>
      <c r="E83" s="30">
        <v>10.9</v>
      </c>
      <c r="F83" s="30">
        <v>11.7</v>
      </c>
      <c r="G83" s="26">
        <f t="shared" si="2"/>
        <v>0.79999999999999893</v>
      </c>
      <c r="H83" s="29">
        <f>G8/C243*C83</f>
        <v>5.0885783404676498E-2</v>
      </c>
      <c r="I83" s="26">
        <f t="shared" si="3"/>
        <v>0.85088578340467547</v>
      </c>
      <c r="J83" s="4"/>
      <c r="K83" s="366"/>
    </row>
    <row r="84" spans="1:11" x14ac:dyDescent="0.25">
      <c r="A84" s="39">
        <v>71</v>
      </c>
      <c r="B84" s="17" t="s">
        <v>483</v>
      </c>
      <c r="C84" s="11">
        <v>58.9</v>
      </c>
      <c r="D84" s="16" t="s">
        <v>328</v>
      </c>
      <c r="E84" s="30">
        <v>5.6</v>
      </c>
      <c r="F84" s="30">
        <v>6</v>
      </c>
      <c r="G84" s="26">
        <f t="shared" si="2"/>
        <v>0.40000000000000036</v>
      </c>
      <c r="H84" s="29">
        <f>G8/C243*C84</f>
        <v>5.4593308607203017E-2</v>
      </c>
      <c r="I84" s="26">
        <f t="shared" si="3"/>
        <v>0.45459330860720337</v>
      </c>
      <c r="J84" s="4"/>
      <c r="K84" s="366"/>
    </row>
    <row r="85" spans="1:11" x14ac:dyDescent="0.25">
      <c r="A85" s="39">
        <v>72</v>
      </c>
      <c r="B85" s="17" t="s">
        <v>484</v>
      </c>
      <c r="C85" s="11">
        <v>62.2</v>
      </c>
      <c r="D85" s="16" t="s">
        <v>328</v>
      </c>
      <c r="E85" s="30">
        <v>7.7</v>
      </c>
      <c r="F85" s="30">
        <v>8.1</v>
      </c>
      <c r="G85" s="26">
        <f t="shared" si="2"/>
        <v>0.39999999999999947</v>
      </c>
      <c r="H85" s="29">
        <f>G8/C243*C85</f>
        <v>5.7652016899287402E-2</v>
      </c>
      <c r="I85" s="26">
        <f t="shared" si="3"/>
        <v>0.45765201689928686</v>
      </c>
      <c r="J85" s="4"/>
      <c r="K85" s="366"/>
    </row>
    <row r="86" spans="1:11" x14ac:dyDescent="0.25">
      <c r="A86" s="39">
        <v>73</v>
      </c>
      <c r="B86" s="17" t="s">
        <v>485</v>
      </c>
      <c r="C86" s="11">
        <v>68.8</v>
      </c>
      <c r="D86" s="16" t="s">
        <v>328</v>
      </c>
      <c r="E86" s="30">
        <v>9.8000000000000007</v>
      </c>
      <c r="F86" s="30">
        <v>10.7</v>
      </c>
      <c r="G86" s="26">
        <f t="shared" si="2"/>
        <v>0.89999999999999858</v>
      </c>
      <c r="H86" s="29">
        <f>G8/C243*C86</f>
        <v>6.376943348345615E-2</v>
      </c>
      <c r="I86" s="26">
        <f t="shared" si="3"/>
        <v>0.96376943348345478</v>
      </c>
      <c r="J86" s="4"/>
      <c r="K86" s="366"/>
    </row>
    <row r="87" spans="1:11" x14ac:dyDescent="0.25">
      <c r="A87" s="39">
        <v>74</v>
      </c>
      <c r="B87" s="17" t="s">
        <v>486</v>
      </c>
      <c r="C87" s="11">
        <v>42.7</v>
      </c>
      <c r="D87" s="16" t="s">
        <v>328</v>
      </c>
      <c r="E87" s="30">
        <v>6.5</v>
      </c>
      <c r="F87" s="30">
        <v>6.6</v>
      </c>
      <c r="G87" s="26">
        <f t="shared" si="2"/>
        <v>9.9999999999999645E-2</v>
      </c>
      <c r="H87" s="29">
        <f>G8/C243*C87</f>
        <v>3.9577831536970615E-2</v>
      </c>
      <c r="I87" s="26">
        <f t="shared" si="3"/>
        <v>0.13957783153697026</v>
      </c>
      <c r="J87" s="4"/>
      <c r="K87" s="366"/>
    </row>
    <row r="88" spans="1:11" x14ac:dyDescent="0.25">
      <c r="A88" s="39">
        <v>75</v>
      </c>
      <c r="B88" s="17" t="s">
        <v>487</v>
      </c>
      <c r="C88" s="11">
        <v>54.7</v>
      </c>
      <c r="D88" s="16" t="s">
        <v>328</v>
      </c>
      <c r="E88" s="30">
        <v>6</v>
      </c>
      <c r="F88" s="30">
        <v>6.3</v>
      </c>
      <c r="G88" s="26">
        <f t="shared" si="2"/>
        <v>0.29999999999999982</v>
      </c>
      <c r="H88" s="29">
        <f>G8/C243*C88</f>
        <v>5.0700407144550173E-2</v>
      </c>
      <c r="I88" s="26">
        <f t="shared" si="3"/>
        <v>0.35070040714454997</v>
      </c>
      <c r="J88" s="4"/>
      <c r="K88" s="366"/>
    </row>
    <row r="89" spans="1:11" x14ac:dyDescent="0.25">
      <c r="A89" s="39">
        <v>76</v>
      </c>
      <c r="B89" s="17" t="s">
        <v>488</v>
      </c>
      <c r="C89" s="11">
        <v>59.4</v>
      </c>
      <c r="D89" s="16" t="s">
        <v>328</v>
      </c>
      <c r="E89" s="30">
        <v>4.8</v>
      </c>
      <c r="F89" s="30">
        <v>5.0999999999999996</v>
      </c>
      <c r="G89" s="26">
        <f t="shared" si="2"/>
        <v>0.29999999999999982</v>
      </c>
      <c r="H89" s="29">
        <f>G8/C243*C89</f>
        <v>5.5056749257518835E-2</v>
      </c>
      <c r="I89" s="26">
        <f t="shared" si="3"/>
        <v>0.35505674925751868</v>
      </c>
      <c r="J89" s="4"/>
      <c r="K89" s="366"/>
    </row>
    <row r="90" spans="1:11" x14ac:dyDescent="0.25">
      <c r="A90" s="39">
        <v>77</v>
      </c>
      <c r="B90" s="17" t="s">
        <v>489</v>
      </c>
      <c r="C90" s="11">
        <v>62.1</v>
      </c>
      <c r="D90" s="16" t="s">
        <v>328</v>
      </c>
      <c r="E90" s="30">
        <v>12</v>
      </c>
      <c r="F90" s="30">
        <v>12.7</v>
      </c>
      <c r="G90" s="26">
        <f t="shared" si="2"/>
        <v>0.69999999999999929</v>
      </c>
      <c r="H90" s="29">
        <f>G8/C243*C90</f>
        <v>5.755932876922424E-2</v>
      </c>
      <c r="I90" s="26">
        <f t="shared" si="3"/>
        <v>0.75755932876922349</v>
      </c>
      <c r="J90" s="4"/>
      <c r="K90" s="366"/>
    </row>
    <row r="91" spans="1:11" x14ac:dyDescent="0.25">
      <c r="A91" s="39">
        <v>78</v>
      </c>
      <c r="B91" s="17" t="s">
        <v>490</v>
      </c>
      <c r="C91" s="11">
        <v>69.099999999999994</v>
      </c>
      <c r="D91" s="16" t="s">
        <v>328</v>
      </c>
      <c r="E91" s="30">
        <v>6.7</v>
      </c>
      <c r="F91" s="30">
        <v>6.7</v>
      </c>
      <c r="G91" s="26">
        <f t="shared" si="2"/>
        <v>0</v>
      </c>
      <c r="H91" s="29">
        <f>G8/C243*C91</f>
        <v>6.4047497873645637E-2</v>
      </c>
      <c r="I91" s="26">
        <f t="shared" si="3"/>
        <v>6.4047497873645637E-2</v>
      </c>
      <c r="J91" s="4"/>
      <c r="K91" s="366"/>
    </row>
    <row r="92" spans="1:11" x14ac:dyDescent="0.25">
      <c r="A92" s="39">
        <v>79</v>
      </c>
      <c r="B92" s="17" t="s">
        <v>491</v>
      </c>
      <c r="C92" s="11">
        <v>42.1</v>
      </c>
      <c r="D92" s="16" t="s">
        <v>328</v>
      </c>
      <c r="E92" s="30">
        <v>3</v>
      </c>
      <c r="F92" s="30">
        <v>3</v>
      </c>
      <c r="G92" s="26">
        <f t="shared" si="2"/>
        <v>0</v>
      </c>
      <c r="H92" s="29">
        <f>G8/C243*C92</f>
        <v>3.9021702756591635E-2</v>
      </c>
      <c r="I92" s="26">
        <f t="shared" si="3"/>
        <v>3.9021702756591635E-2</v>
      </c>
      <c r="J92" s="4"/>
      <c r="K92" s="366"/>
    </row>
    <row r="93" spans="1:11" x14ac:dyDescent="0.25">
      <c r="A93" s="39">
        <v>80</v>
      </c>
      <c r="B93" s="17" t="s">
        <v>492</v>
      </c>
      <c r="C93" s="11">
        <v>55</v>
      </c>
      <c r="D93" s="16" t="s">
        <v>328</v>
      </c>
      <c r="E93" s="30">
        <v>7.9</v>
      </c>
      <c r="F93" s="30">
        <v>8.4</v>
      </c>
      <c r="G93" s="26">
        <f t="shared" si="2"/>
        <v>0.5</v>
      </c>
      <c r="H93" s="29">
        <f>G8/C243*C93</f>
        <v>5.097847153473966E-2</v>
      </c>
      <c r="I93" s="26">
        <f t="shared" si="3"/>
        <v>0.55097847153473967</v>
      </c>
      <c r="J93" s="4"/>
      <c r="K93" s="366"/>
    </row>
    <row r="94" spans="1:11" x14ac:dyDescent="0.25">
      <c r="A94" s="39">
        <v>81</v>
      </c>
      <c r="B94" s="17" t="s">
        <v>493</v>
      </c>
      <c r="C94" s="11">
        <v>59.3</v>
      </c>
      <c r="D94" s="16" t="s">
        <v>328</v>
      </c>
      <c r="E94" s="30">
        <v>3.5</v>
      </c>
      <c r="F94" s="30">
        <v>3.5</v>
      </c>
      <c r="G94" s="26">
        <f t="shared" si="2"/>
        <v>0</v>
      </c>
      <c r="H94" s="29">
        <f>G8/C243*C94</f>
        <v>5.4964061127455673E-2</v>
      </c>
      <c r="I94" s="26">
        <f t="shared" si="3"/>
        <v>5.4964061127455673E-2</v>
      </c>
      <c r="J94" s="4"/>
      <c r="K94" s="366"/>
    </row>
    <row r="95" spans="1:11" x14ac:dyDescent="0.25">
      <c r="A95" s="39">
        <v>82</v>
      </c>
      <c r="B95" s="17" t="s">
        <v>494</v>
      </c>
      <c r="C95" s="11">
        <v>62.6</v>
      </c>
      <c r="D95" s="16" t="s">
        <v>328</v>
      </c>
      <c r="E95" s="30">
        <v>9</v>
      </c>
      <c r="F95" s="30">
        <v>9.1999999999999993</v>
      </c>
      <c r="G95" s="26">
        <f t="shared" si="2"/>
        <v>0.19999999999999929</v>
      </c>
      <c r="H95" s="29">
        <f>G8/C243*C95</f>
        <v>5.802276941954005E-2</v>
      </c>
      <c r="I95" s="26">
        <f t="shared" si="3"/>
        <v>0.25802276941953933</v>
      </c>
      <c r="J95" s="4"/>
      <c r="K95" s="366"/>
    </row>
    <row r="96" spans="1:11" x14ac:dyDescent="0.25">
      <c r="A96" s="39">
        <v>83</v>
      </c>
      <c r="B96" s="17" t="s">
        <v>495</v>
      </c>
      <c r="C96" s="11">
        <v>68.5</v>
      </c>
      <c r="D96" s="16" t="s">
        <v>328</v>
      </c>
      <c r="E96" s="30">
        <v>2.7</v>
      </c>
      <c r="F96" s="30">
        <v>2.7</v>
      </c>
      <c r="G96" s="26">
        <f t="shared" si="2"/>
        <v>0</v>
      </c>
      <c r="H96" s="29">
        <f>G8/C243*C96</f>
        <v>6.3491369093266664E-2</v>
      </c>
      <c r="I96" s="26">
        <f t="shared" si="3"/>
        <v>6.3491369093266664E-2</v>
      </c>
      <c r="J96" s="4"/>
      <c r="K96" s="4"/>
    </row>
    <row r="97" spans="1:11" x14ac:dyDescent="0.25">
      <c r="A97" s="39">
        <v>84</v>
      </c>
      <c r="B97" s="17" t="s">
        <v>496</v>
      </c>
      <c r="C97" s="11">
        <v>42.2</v>
      </c>
      <c r="D97" s="16" t="s">
        <v>328</v>
      </c>
      <c r="E97" s="30">
        <v>3.4</v>
      </c>
      <c r="F97" s="30">
        <v>3.4</v>
      </c>
      <c r="G97" s="26">
        <f t="shared" si="2"/>
        <v>0</v>
      </c>
      <c r="H97" s="29">
        <f>G8/C243*C97</f>
        <v>3.9114390886654797E-2</v>
      </c>
      <c r="I97" s="26">
        <f t="shared" si="3"/>
        <v>3.9114390886654797E-2</v>
      </c>
      <c r="J97" s="4"/>
      <c r="K97" s="366"/>
    </row>
    <row r="98" spans="1:11" x14ac:dyDescent="0.25">
      <c r="A98" s="39">
        <v>85</v>
      </c>
      <c r="B98" s="109" t="s">
        <v>497</v>
      </c>
      <c r="C98" s="11">
        <v>54.9</v>
      </c>
      <c r="D98" s="16" t="s">
        <v>328</v>
      </c>
      <c r="E98" s="30">
        <v>7.1</v>
      </c>
      <c r="F98" s="30">
        <v>7.3</v>
      </c>
      <c r="G98" s="26">
        <f t="shared" si="2"/>
        <v>0.20000000000000018</v>
      </c>
      <c r="H98" s="29">
        <f>G8/C243*C98</f>
        <v>5.0885783404676498E-2</v>
      </c>
      <c r="I98" s="26">
        <f t="shared" si="3"/>
        <v>0.25088578340467665</v>
      </c>
      <c r="J98" s="4"/>
      <c r="K98" s="366"/>
    </row>
    <row r="99" spans="1:11" x14ac:dyDescent="0.25">
      <c r="A99" s="39">
        <v>86</v>
      </c>
      <c r="B99" s="17" t="s">
        <v>498</v>
      </c>
      <c r="C99" s="11">
        <v>59.2</v>
      </c>
      <c r="D99" s="16" t="s">
        <v>328</v>
      </c>
      <c r="E99" s="30">
        <v>1</v>
      </c>
      <c r="F99" s="30">
        <v>1.2</v>
      </c>
      <c r="G99" s="26">
        <f t="shared" si="2"/>
        <v>0.19999999999999996</v>
      </c>
      <c r="H99" s="29">
        <f>G8/C243*C99</f>
        <v>5.487137299739251E-2</v>
      </c>
      <c r="I99" s="26">
        <f t="shared" si="3"/>
        <v>0.25487137299739249</v>
      </c>
      <c r="J99" s="4"/>
      <c r="K99" s="366"/>
    </row>
    <row r="100" spans="1:11" x14ac:dyDescent="0.25">
      <c r="A100" s="39">
        <v>87</v>
      </c>
      <c r="B100" s="17" t="s">
        <v>499</v>
      </c>
      <c r="C100" s="11">
        <v>62.9</v>
      </c>
      <c r="D100" s="16" t="s">
        <v>328</v>
      </c>
      <c r="E100" s="30">
        <v>11.9</v>
      </c>
      <c r="F100" s="30">
        <v>12.8</v>
      </c>
      <c r="G100" s="26">
        <f t="shared" si="2"/>
        <v>0.90000000000000036</v>
      </c>
      <c r="H100" s="29">
        <f>G8/C243*C100</f>
        <v>5.8300833809729537E-2</v>
      </c>
      <c r="I100" s="26">
        <f t="shared" si="3"/>
        <v>0.95830083380972986</v>
      </c>
      <c r="J100" s="4"/>
      <c r="K100" s="366"/>
    </row>
    <row r="101" spans="1:11" x14ac:dyDescent="0.25">
      <c r="A101" s="39">
        <v>88</v>
      </c>
      <c r="B101" s="17" t="s">
        <v>500</v>
      </c>
      <c r="C101" s="11">
        <v>68.900000000000006</v>
      </c>
      <c r="D101" s="16" t="s">
        <v>328</v>
      </c>
      <c r="E101" s="30">
        <v>11.3</v>
      </c>
      <c r="F101" s="30">
        <v>12</v>
      </c>
      <c r="G101" s="26">
        <f t="shared" si="2"/>
        <v>0.69999999999999929</v>
      </c>
      <c r="H101" s="29">
        <f>G8/C243*C101</f>
        <v>6.3862121613519326E-2</v>
      </c>
      <c r="I101" s="26">
        <f t="shared" si="3"/>
        <v>0.76386212161351863</v>
      </c>
      <c r="J101" s="4"/>
      <c r="K101" s="366"/>
    </row>
    <row r="102" spans="1:11" x14ac:dyDescent="0.25">
      <c r="A102" s="39">
        <v>89</v>
      </c>
      <c r="B102" s="17" t="s">
        <v>501</v>
      </c>
      <c r="C102" s="11">
        <v>42.3</v>
      </c>
      <c r="D102" s="16" t="s">
        <v>328</v>
      </c>
      <c r="E102" s="30">
        <v>6.2</v>
      </c>
      <c r="F102" s="30">
        <v>6.7</v>
      </c>
      <c r="G102" s="26">
        <f t="shared" si="2"/>
        <v>0.5</v>
      </c>
      <c r="H102" s="29">
        <f>G8/C243*C102</f>
        <v>3.9207079016717952E-2</v>
      </c>
      <c r="I102" s="26">
        <f t="shared" si="3"/>
        <v>0.53920707901671794</v>
      </c>
      <c r="J102" s="4"/>
      <c r="K102" s="366"/>
    </row>
    <row r="103" spans="1:11" x14ac:dyDescent="0.25">
      <c r="A103" s="39">
        <v>90</v>
      </c>
      <c r="B103" s="17" t="s">
        <v>502</v>
      </c>
      <c r="C103" s="11">
        <v>55.4</v>
      </c>
      <c r="D103" s="16" t="s">
        <v>328</v>
      </c>
      <c r="E103" s="30">
        <v>7.3</v>
      </c>
      <c r="F103" s="30">
        <v>7.4</v>
      </c>
      <c r="G103" s="26">
        <f t="shared" si="2"/>
        <v>0.10000000000000053</v>
      </c>
      <c r="H103" s="29">
        <f>G8/C243*C103</f>
        <v>5.1349224054992315E-2</v>
      </c>
      <c r="I103" s="26">
        <f t="shared" si="3"/>
        <v>0.15134922405499285</v>
      </c>
      <c r="J103" s="4"/>
      <c r="K103" s="366"/>
    </row>
    <row r="104" spans="1:11" x14ac:dyDescent="0.25">
      <c r="A104" s="39">
        <v>91</v>
      </c>
      <c r="B104" s="17" t="s">
        <v>503</v>
      </c>
      <c r="C104" s="11">
        <v>59.2</v>
      </c>
      <c r="D104" s="16" t="s">
        <v>328</v>
      </c>
      <c r="E104" s="30">
        <v>6.8</v>
      </c>
      <c r="F104" s="30">
        <v>7.1</v>
      </c>
      <c r="G104" s="26">
        <f t="shared" si="2"/>
        <v>0.29999999999999982</v>
      </c>
      <c r="H104" s="29">
        <f>G8/C243*C104</f>
        <v>5.487137299739251E-2</v>
      </c>
      <c r="I104" s="26">
        <f t="shared" si="3"/>
        <v>0.35487137299739235</v>
      </c>
      <c r="J104" s="4"/>
      <c r="K104" s="366"/>
    </row>
    <row r="105" spans="1:11" x14ac:dyDescent="0.25">
      <c r="A105" s="39">
        <v>92</v>
      </c>
      <c r="B105" s="17" t="s">
        <v>504</v>
      </c>
      <c r="C105" s="11">
        <v>62.6</v>
      </c>
      <c r="D105" s="16" t="s">
        <v>328</v>
      </c>
      <c r="E105" s="30">
        <v>6.6</v>
      </c>
      <c r="F105" s="30">
        <v>6.8</v>
      </c>
      <c r="G105" s="26">
        <f t="shared" si="2"/>
        <v>0.20000000000000018</v>
      </c>
      <c r="H105" s="29">
        <f>G8/C243*C105</f>
        <v>5.802276941954005E-2</v>
      </c>
      <c r="I105" s="26">
        <f t="shared" si="3"/>
        <v>0.25802276941954022</v>
      </c>
      <c r="J105" s="4"/>
      <c r="K105" s="366"/>
    </row>
    <row r="106" spans="1:11" x14ac:dyDescent="0.25">
      <c r="A106" s="39">
        <v>93</v>
      </c>
      <c r="B106" s="17" t="s">
        <v>505</v>
      </c>
      <c r="C106" s="11">
        <v>69.099999999999994</v>
      </c>
      <c r="D106" s="16" t="s">
        <v>328</v>
      </c>
      <c r="E106" s="30">
        <v>7.1</v>
      </c>
      <c r="F106" s="30">
        <v>7.2</v>
      </c>
      <c r="G106" s="26">
        <f t="shared" si="2"/>
        <v>0.10000000000000053</v>
      </c>
      <c r="H106" s="29">
        <f>G8/C243*C106</f>
        <v>6.4047497873645637E-2</v>
      </c>
      <c r="I106" s="26">
        <f t="shared" si="3"/>
        <v>0.16404749787364617</v>
      </c>
      <c r="J106" s="4"/>
      <c r="K106" s="366"/>
    </row>
    <row r="107" spans="1:11" x14ac:dyDescent="0.25">
      <c r="A107" s="39">
        <v>94</v>
      </c>
      <c r="B107" s="17" t="s">
        <v>506</v>
      </c>
      <c r="C107" s="11">
        <v>42.4</v>
      </c>
      <c r="D107" s="16" t="s">
        <v>328</v>
      </c>
      <c r="E107" s="30">
        <v>2.5</v>
      </c>
      <c r="F107" s="30">
        <v>2.5</v>
      </c>
      <c r="G107" s="26">
        <f t="shared" si="2"/>
        <v>0</v>
      </c>
      <c r="H107" s="29">
        <f>G8/C243*C107</f>
        <v>3.9299767146781121E-2</v>
      </c>
      <c r="I107" s="26">
        <f t="shared" si="3"/>
        <v>3.9299767146781121E-2</v>
      </c>
      <c r="J107" s="4"/>
      <c r="K107" s="366"/>
    </row>
    <row r="108" spans="1:11" x14ac:dyDescent="0.25">
      <c r="A108" s="39">
        <v>95</v>
      </c>
      <c r="B108" s="17" t="s">
        <v>507</v>
      </c>
      <c r="C108" s="11">
        <v>55.1</v>
      </c>
      <c r="D108" s="16" t="s">
        <v>328</v>
      </c>
      <c r="E108" s="30">
        <v>5.8</v>
      </c>
      <c r="F108" s="30">
        <v>5.8</v>
      </c>
      <c r="G108" s="26">
        <f t="shared" si="2"/>
        <v>0</v>
      </c>
      <c r="H108" s="29">
        <f>G8/C243*C108</f>
        <v>5.1071159664802829E-2</v>
      </c>
      <c r="I108" s="26">
        <f t="shared" si="3"/>
        <v>5.1071159664802829E-2</v>
      </c>
      <c r="J108" s="4"/>
      <c r="K108" s="366"/>
    </row>
    <row r="109" spans="1:11" x14ac:dyDescent="0.25">
      <c r="A109" s="39">
        <v>96</v>
      </c>
      <c r="B109" s="17" t="s">
        <v>508</v>
      </c>
      <c r="C109" s="11">
        <v>59.5</v>
      </c>
      <c r="D109" s="16" t="s">
        <v>328</v>
      </c>
      <c r="E109" s="30">
        <v>2.1</v>
      </c>
      <c r="F109" s="30">
        <v>2.1</v>
      </c>
      <c r="G109" s="26">
        <f t="shared" si="2"/>
        <v>0</v>
      </c>
      <c r="H109" s="29">
        <f>G8/C243*C109</f>
        <v>5.5149437387581997E-2</v>
      </c>
      <c r="I109" s="26">
        <f t="shared" si="3"/>
        <v>5.5149437387581997E-2</v>
      </c>
      <c r="J109" s="4"/>
      <c r="K109" s="366"/>
    </row>
    <row r="110" spans="1:11" x14ac:dyDescent="0.25">
      <c r="A110" s="39">
        <v>97</v>
      </c>
      <c r="B110" s="17" t="s">
        <v>509</v>
      </c>
      <c r="C110" s="11">
        <v>62.8</v>
      </c>
      <c r="D110" s="16" t="s">
        <v>328</v>
      </c>
      <c r="E110" s="30">
        <v>8.5</v>
      </c>
      <c r="F110" s="30">
        <v>8.6999999999999993</v>
      </c>
      <c r="G110" s="26">
        <f t="shared" si="2"/>
        <v>0.19999999999999929</v>
      </c>
      <c r="H110" s="29">
        <f>G8/C243*C110</f>
        <v>5.8208145679666375E-2</v>
      </c>
      <c r="I110" s="26">
        <f t="shared" si="3"/>
        <v>0.25820814567966566</v>
      </c>
      <c r="J110" s="4"/>
      <c r="K110" s="366"/>
    </row>
    <row r="111" spans="1:11" x14ac:dyDescent="0.25">
      <c r="A111" s="39">
        <v>98</v>
      </c>
      <c r="B111" s="17" t="s">
        <v>510</v>
      </c>
      <c r="C111" s="11">
        <v>68.8</v>
      </c>
      <c r="D111" s="16" t="s">
        <v>328</v>
      </c>
      <c r="E111" s="30">
        <v>6.9</v>
      </c>
      <c r="F111" s="30">
        <v>7.4</v>
      </c>
      <c r="G111" s="26">
        <f t="shared" si="2"/>
        <v>0.5</v>
      </c>
      <c r="H111" s="29">
        <f>G8/C243*C111</f>
        <v>6.376943348345615E-2</v>
      </c>
      <c r="I111" s="26">
        <f t="shared" si="3"/>
        <v>0.56376943348345621</v>
      </c>
      <c r="J111" s="4"/>
      <c r="K111" s="366"/>
    </row>
    <row r="112" spans="1:11" x14ac:dyDescent="0.25">
      <c r="A112" s="39">
        <v>99</v>
      </c>
      <c r="B112" s="17" t="s">
        <v>511</v>
      </c>
      <c r="C112" s="11">
        <v>42.2</v>
      </c>
      <c r="D112" s="16" t="s">
        <v>328</v>
      </c>
      <c r="E112" s="30">
        <v>5</v>
      </c>
      <c r="F112" s="30">
        <v>5.3</v>
      </c>
      <c r="G112" s="26">
        <f t="shared" si="2"/>
        <v>0.29999999999999982</v>
      </c>
      <c r="H112" s="29">
        <f>G8/C243*C112</f>
        <v>3.9114390886654797E-2</v>
      </c>
      <c r="I112" s="26">
        <f t="shared" si="3"/>
        <v>0.33911439088665463</v>
      </c>
      <c r="J112" s="4"/>
      <c r="K112" s="366"/>
    </row>
    <row r="113" spans="1:11" x14ac:dyDescent="0.25">
      <c r="A113" s="39">
        <v>100</v>
      </c>
      <c r="B113" s="17" t="s">
        <v>512</v>
      </c>
      <c r="C113" s="11">
        <v>55.2</v>
      </c>
      <c r="D113" s="16" t="s">
        <v>328</v>
      </c>
      <c r="E113" s="30">
        <v>4</v>
      </c>
      <c r="F113" s="30">
        <v>4.0999999999999996</v>
      </c>
      <c r="G113" s="26">
        <f t="shared" si="2"/>
        <v>9.9999999999999645E-2</v>
      </c>
      <c r="H113" s="29">
        <f>G8/C243*C113</f>
        <v>5.1163847794865991E-2</v>
      </c>
      <c r="I113" s="26">
        <f t="shared" si="3"/>
        <v>0.15116384779486564</v>
      </c>
      <c r="J113" s="4"/>
      <c r="K113" s="366"/>
    </row>
    <row r="114" spans="1:11" x14ac:dyDescent="0.25">
      <c r="A114" s="39">
        <v>101</v>
      </c>
      <c r="B114" s="17" t="s">
        <v>513</v>
      </c>
      <c r="C114" s="11">
        <v>58.1</v>
      </c>
      <c r="D114" s="16" t="s">
        <v>328</v>
      </c>
      <c r="E114" s="30">
        <v>5.7</v>
      </c>
      <c r="F114" s="30">
        <v>5.7</v>
      </c>
      <c r="G114" s="26">
        <f t="shared" si="2"/>
        <v>0</v>
      </c>
      <c r="H114" s="29">
        <f>G8/C243*C114</f>
        <v>5.385180356669772E-2</v>
      </c>
      <c r="I114" s="26">
        <f t="shared" si="3"/>
        <v>5.385180356669772E-2</v>
      </c>
      <c r="J114" s="366"/>
      <c r="K114" s="4"/>
    </row>
    <row r="115" spans="1:11" x14ac:dyDescent="0.25">
      <c r="A115" s="39">
        <v>102</v>
      </c>
      <c r="B115" s="17" t="s">
        <v>514</v>
      </c>
      <c r="C115" s="11">
        <v>61.9</v>
      </c>
      <c r="D115" s="16" t="s">
        <v>328</v>
      </c>
      <c r="E115" s="30">
        <v>9.1999999999999993</v>
      </c>
      <c r="F115" s="30">
        <v>9.5</v>
      </c>
      <c r="G115" s="26">
        <f t="shared" si="2"/>
        <v>0.30000000000000071</v>
      </c>
      <c r="H115" s="29">
        <f>G8/C243*C115</f>
        <v>5.7373952509097909E-2</v>
      </c>
      <c r="I115" s="26">
        <f t="shared" si="3"/>
        <v>0.35737395250909865</v>
      </c>
      <c r="J115" s="4"/>
      <c r="K115" s="366"/>
    </row>
    <row r="116" spans="1:11" x14ac:dyDescent="0.25">
      <c r="A116" s="39">
        <v>103</v>
      </c>
      <c r="B116" s="17" t="s">
        <v>515</v>
      </c>
      <c r="C116" s="11">
        <v>69.3</v>
      </c>
      <c r="D116" s="16" t="s">
        <v>328</v>
      </c>
      <c r="E116" s="30">
        <v>1.2</v>
      </c>
      <c r="F116" s="30">
        <v>1.2</v>
      </c>
      <c r="G116" s="26">
        <f t="shared" si="2"/>
        <v>0</v>
      </c>
      <c r="H116" s="29">
        <f>G8/C243*C116</f>
        <v>6.4232874133771975E-2</v>
      </c>
      <c r="I116" s="26">
        <f t="shared" si="3"/>
        <v>6.4232874133771975E-2</v>
      </c>
      <c r="J116" s="4"/>
      <c r="K116" s="366"/>
    </row>
    <row r="117" spans="1:11" x14ac:dyDescent="0.25">
      <c r="A117" s="39">
        <v>104</v>
      </c>
      <c r="B117" s="17" t="s">
        <v>516</v>
      </c>
      <c r="C117" s="11">
        <v>42.4</v>
      </c>
      <c r="D117" s="16" t="s">
        <v>328</v>
      </c>
      <c r="E117" s="30">
        <v>0</v>
      </c>
      <c r="F117" s="30">
        <v>0</v>
      </c>
      <c r="G117" s="26">
        <f t="shared" si="2"/>
        <v>0</v>
      </c>
      <c r="H117" s="29">
        <f>G8/C243*C117</f>
        <v>3.9299767146781121E-2</v>
      </c>
      <c r="I117" s="26">
        <f t="shared" si="3"/>
        <v>3.9299767146781121E-2</v>
      </c>
      <c r="J117" s="4"/>
      <c r="K117" s="366"/>
    </row>
    <row r="118" spans="1:11" x14ac:dyDescent="0.25">
      <c r="A118" s="39">
        <v>105</v>
      </c>
      <c r="B118" s="17" t="s">
        <v>517</v>
      </c>
      <c r="C118" s="11">
        <v>55</v>
      </c>
      <c r="D118" s="16" t="s">
        <v>328</v>
      </c>
      <c r="E118" s="30">
        <v>6.1</v>
      </c>
      <c r="F118" s="30">
        <v>6.1</v>
      </c>
      <c r="G118" s="26">
        <f t="shared" si="2"/>
        <v>0</v>
      </c>
      <c r="H118" s="29">
        <f>G8/C243*C118</f>
        <v>5.097847153473966E-2</v>
      </c>
      <c r="I118" s="26">
        <f t="shared" si="3"/>
        <v>5.097847153473966E-2</v>
      </c>
      <c r="J118" s="4"/>
      <c r="K118" s="366"/>
    </row>
    <row r="119" spans="1:11" x14ac:dyDescent="0.25">
      <c r="A119" s="39">
        <v>106</v>
      </c>
      <c r="B119" s="17" t="s">
        <v>518</v>
      </c>
      <c r="C119" s="11">
        <v>59.2</v>
      </c>
      <c r="D119" s="16" t="s">
        <v>328</v>
      </c>
      <c r="E119" s="30">
        <v>12.1</v>
      </c>
      <c r="F119" s="30">
        <v>13.1</v>
      </c>
      <c r="G119" s="26">
        <f t="shared" si="2"/>
        <v>1</v>
      </c>
      <c r="H119" s="29">
        <f>G8/C243*C119</f>
        <v>5.487137299739251E-2</v>
      </c>
      <c r="I119" s="26">
        <f t="shared" si="3"/>
        <v>1.0548713729973924</v>
      </c>
      <c r="J119" s="4"/>
      <c r="K119" s="366"/>
    </row>
    <row r="120" spans="1:11" x14ac:dyDescent="0.25">
      <c r="A120" s="39">
        <v>107</v>
      </c>
      <c r="B120" s="17" t="s">
        <v>519</v>
      </c>
      <c r="C120" s="11">
        <v>62.8</v>
      </c>
      <c r="D120" s="16" t="s">
        <v>328</v>
      </c>
      <c r="E120" s="30">
        <v>10.7</v>
      </c>
      <c r="F120" s="30">
        <v>10.7</v>
      </c>
      <c r="G120" s="26">
        <f t="shared" si="2"/>
        <v>0</v>
      </c>
      <c r="H120" s="29">
        <f>G8/C243*C120</f>
        <v>5.8208145679666375E-2</v>
      </c>
      <c r="I120" s="26">
        <f t="shared" si="3"/>
        <v>5.8208145679666375E-2</v>
      </c>
      <c r="J120" s="4"/>
      <c r="K120" s="366"/>
    </row>
    <row r="121" spans="1:11" x14ac:dyDescent="0.25">
      <c r="A121" s="39">
        <v>108</v>
      </c>
      <c r="B121" s="17" t="s">
        <v>514</v>
      </c>
      <c r="C121" s="11">
        <v>68.599999999999994</v>
      </c>
      <c r="D121" s="16" t="s">
        <v>328</v>
      </c>
      <c r="E121" s="30">
        <v>9.3000000000000007</v>
      </c>
      <c r="F121" s="30">
        <v>9.6999999999999993</v>
      </c>
      <c r="G121" s="26">
        <f t="shared" si="2"/>
        <v>0.39999999999999858</v>
      </c>
      <c r="H121" s="29">
        <f>G8/C243*C121</f>
        <v>6.3584057223329826E-2</v>
      </c>
      <c r="I121" s="26">
        <f t="shared" si="3"/>
        <v>0.46358405722332841</v>
      </c>
      <c r="J121" s="4"/>
      <c r="K121" s="366"/>
    </row>
    <row r="122" spans="1:11" x14ac:dyDescent="0.25">
      <c r="A122" s="39">
        <v>109</v>
      </c>
      <c r="B122" s="17" t="s">
        <v>520</v>
      </c>
      <c r="C122" s="11">
        <v>42.5</v>
      </c>
      <c r="D122" s="16" t="s">
        <v>328</v>
      </c>
      <c r="E122" s="30">
        <v>4.5999999999999996</v>
      </c>
      <c r="F122" s="30">
        <v>4.5999999999999996</v>
      </c>
      <c r="G122" s="26">
        <f t="shared" si="2"/>
        <v>0</v>
      </c>
      <c r="H122" s="29">
        <f>G8/C243*C122</f>
        <v>3.9392455276844283E-2</v>
      </c>
      <c r="I122" s="26">
        <f t="shared" si="3"/>
        <v>3.9392455276844283E-2</v>
      </c>
      <c r="J122" s="4"/>
      <c r="K122" s="366"/>
    </row>
    <row r="123" spans="1:11" x14ac:dyDescent="0.25">
      <c r="A123" s="39">
        <v>110</v>
      </c>
      <c r="B123" s="17" t="s">
        <v>521</v>
      </c>
      <c r="C123" s="11">
        <v>54.1</v>
      </c>
      <c r="D123" s="16" t="s">
        <v>328</v>
      </c>
      <c r="E123" s="30">
        <v>12.2</v>
      </c>
      <c r="F123" s="30">
        <v>13.1</v>
      </c>
      <c r="G123" s="26">
        <f t="shared" si="2"/>
        <v>0.90000000000000036</v>
      </c>
      <c r="H123" s="29">
        <f>G8/C243*C123</f>
        <v>5.0144278364171194E-2</v>
      </c>
      <c r="I123" s="26">
        <f t="shared" si="3"/>
        <v>0.95014427836417159</v>
      </c>
      <c r="J123" s="4"/>
      <c r="K123" s="366"/>
    </row>
    <row r="124" spans="1:11" x14ac:dyDescent="0.25">
      <c r="A124" s="39">
        <v>111</v>
      </c>
      <c r="B124" s="17" t="s">
        <v>373</v>
      </c>
      <c r="C124" s="11">
        <v>54.3</v>
      </c>
      <c r="D124" s="16" t="s">
        <v>328</v>
      </c>
      <c r="E124" s="30">
        <v>6.2</v>
      </c>
      <c r="F124" s="30">
        <v>6.2</v>
      </c>
      <c r="G124" s="26">
        <f t="shared" si="2"/>
        <v>0</v>
      </c>
      <c r="H124" s="29">
        <f>G8/C243*C124</f>
        <v>5.0329654624297518E-2</v>
      </c>
      <c r="I124" s="26">
        <f t="shared" si="3"/>
        <v>5.0329654624297518E-2</v>
      </c>
      <c r="J124" s="4"/>
      <c r="K124" s="366"/>
    </row>
    <row r="125" spans="1:11" x14ac:dyDescent="0.25">
      <c r="A125" s="39">
        <v>112</v>
      </c>
      <c r="B125" s="17" t="s">
        <v>374</v>
      </c>
      <c r="C125" s="11">
        <v>52</v>
      </c>
      <c r="D125" s="16" t="s">
        <v>328</v>
      </c>
      <c r="E125" s="30">
        <v>7.5</v>
      </c>
      <c r="F125" s="30">
        <v>8.1</v>
      </c>
      <c r="G125" s="26">
        <f t="shared" si="2"/>
        <v>0.59999999999999964</v>
      </c>
      <c r="H125" s="29">
        <f>G8/C243*C125</f>
        <v>4.8197827632844768E-2</v>
      </c>
      <c r="I125" s="26">
        <f t="shared" si="3"/>
        <v>0.64819782763284439</v>
      </c>
      <c r="J125" s="4"/>
      <c r="K125" s="366"/>
    </row>
    <row r="126" spans="1:11" x14ac:dyDescent="0.25">
      <c r="A126" s="39">
        <v>113</v>
      </c>
      <c r="B126" s="17" t="s">
        <v>375</v>
      </c>
      <c r="C126" s="11">
        <v>46.8</v>
      </c>
      <c r="D126" s="16" t="s">
        <v>328</v>
      </c>
      <c r="E126" s="30">
        <v>9.6</v>
      </c>
      <c r="F126" s="30">
        <v>10.4</v>
      </c>
      <c r="G126" s="26">
        <f t="shared" si="2"/>
        <v>0.80000000000000071</v>
      </c>
      <c r="H126" s="29">
        <f>G8/C243*C126</f>
        <v>4.3378044869560289E-2</v>
      </c>
      <c r="I126" s="26">
        <f t="shared" si="3"/>
        <v>0.84337804486956103</v>
      </c>
      <c r="J126" s="4"/>
      <c r="K126" s="366"/>
    </row>
    <row r="127" spans="1:11" x14ac:dyDescent="0.25">
      <c r="A127" s="39">
        <v>114</v>
      </c>
      <c r="B127" s="17" t="s">
        <v>376</v>
      </c>
      <c r="C127" s="11">
        <v>73.3</v>
      </c>
      <c r="D127" s="16" t="s">
        <v>328</v>
      </c>
      <c r="E127" s="30">
        <v>7.2</v>
      </c>
      <c r="F127" s="30">
        <v>7.7</v>
      </c>
      <c r="G127" s="26">
        <f t="shared" si="2"/>
        <v>0.5</v>
      </c>
      <c r="H127" s="29">
        <f>G8/C243*C127</f>
        <v>6.7940399336298488E-2</v>
      </c>
      <c r="I127" s="26">
        <f t="shared" si="3"/>
        <v>0.56794039933629847</v>
      </c>
      <c r="J127" s="4"/>
      <c r="K127" s="366"/>
    </row>
    <row r="128" spans="1:11" x14ac:dyDescent="0.25">
      <c r="A128" s="39">
        <v>115</v>
      </c>
      <c r="B128" s="17" t="s">
        <v>377</v>
      </c>
      <c r="C128" s="11">
        <v>54.3</v>
      </c>
      <c r="D128" s="16" t="s">
        <v>328</v>
      </c>
      <c r="E128" s="30">
        <v>8</v>
      </c>
      <c r="F128" s="30">
        <v>8.8000000000000007</v>
      </c>
      <c r="G128" s="26">
        <f t="shared" si="2"/>
        <v>0.80000000000000071</v>
      </c>
      <c r="H128" s="29">
        <f>G8/C243*C128</f>
        <v>5.0329654624297518E-2</v>
      </c>
      <c r="I128" s="26">
        <f t="shared" si="3"/>
        <v>0.85032965462429821</v>
      </c>
      <c r="J128" s="4"/>
      <c r="K128" s="366"/>
    </row>
    <row r="129" spans="1:11" x14ac:dyDescent="0.25">
      <c r="A129" s="39">
        <v>116</v>
      </c>
      <c r="B129" s="17" t="s">
        <v>378</v>
      </c>
      <c r="C129" s="11">
        <v>51.8</v>
      </c>
      <c r="D129" s="16" t="s">
        <v>328</v>
      </c>
      <c r="E129" s="30">
        <v>7</v>
      </c>
      <c r="F129" s="30">
        <v>7</v>
      </c>
      <c r="G129" s="26">
        <f t="shared" si="2"/>
        <v>0</v>
      </c>
      <c r="H129" s="29">
        <f>G8/C243*C129</f>
        <v>4.8012451372718444E-2</v>
      </c>
      <c r="I129" s="26">
        <f t="shared" si="3"/>
        <v>4.8012451372718444E-2</v>
      </c>
      <c r="J129" s="4"/>
      <c r="K129" s="366"/>
    </row>
    <row r="130" spans="1:11" x14ac:dyDescent="0.25">
      <c r="A130" s="39">
        <v>117</v>
      </c>
      <c r="B130" s="17" t="s">
        <v>379</v>
      </c>
      <c r="C130" s="11">
        <v>47.2</v>
      </c>
      <c r="D130" s="16" t="s">
        <v>328</v>
      </c>
      <c r="E130" s="30">
        <v>8.8000000000000007</v>
      </c>
      <c r="F130" s="30">
        <v>9.6999999999999993</v>
      </c>
      <c r="G130" s="26">
        <f t="shared" si="2"/>
        <v>0.89999999999999858</v>
      </c>
      <c r="H130" s="29">
        <f>G8/C243*C130</f>
        <v>4.3748797389812952E-2</v>
      </c>
      <c r="I130" s="26">
        <f t="shared" si="3"/>
        <v>0.94374879738981154</v>
      </c>
      <c r="J130" s="4"/>
      <c r="K130" s="366"/>
    </row>
    <row r="131" spans="1:11" x14ac:dyDescent="0.25">
      <c r="A131" s="39">
        <v>118</v>
      </c>
      <c r="B131" s="17" t="s">
        <v>380</v>
      </c>
      <c r="C131" s="11">
        <v>72.8</v>
      </c>
      <c r="D131" s="16" t="s">
        <v>328</v>
      </c>
      <c r="E131" s="30">
        <v>10.7</v>
      </c>
      <c r="F131" s="30">
        <v>11.3</v>
      </c>
      <c r="G131" s="26">
        <f t="shared" si="2"/>
        <v>0.60000000000000142</v>
      </c>
      <c r="H131" s="29">
        <f>G8/C243*C131</f>
        <v>6.7476958685982677E-2</v>
      </c>
      <c r="I131" s="26">
        <f t="shared" si="3"/>
        <v>0.66747695868598411</v>
      </c>
      <c r="J131" s="4"/>
      <c r="K131" s="366"/>
    </row>
    <row r="132" spans="1:11" x14ac:dyDescent="0.25">
      <c r="A132" s="39">
        <v>119</v>
      </c>
      <c r="B132" s="17" t="s">
        <v>381</v>
      </c>
      <c r="C132" s="11">
        <v>54.2</v>
      </c>
      <c r="D132" s="16" t="s">
        <v>328</v>
      </c>
      <c r="E132" s="30">
        <v>10.8</v>
      </c>
      <c r="F132" s="30">
        <v>11.8</v>
      </c>
      <c r="G132" s="26">
        <f t="shared" si="2"/>
        <v>1</v>
      </c>
      <c r="H132" s="29">
        <f>G8/C243*C132</f>
        <v>5.0236966494234363E-2</v>
      </c>
      <c r="I132" s="26">
        <f t="shared" si="3"/>
        <v>1.0502369664942344</v>
      </c>
      <c r="J132" s="4"/>
      <c r="K132" s="366"/>
    </row>
    <row r="133" spans="1:11" x14ac:dyDescent="0.25">
      <c r="A133" s="39">
        <v>120</v>
      </c>
      <c r="B133" s="17" t="s">
        <v>382</v>
      </c>
      <c r="C133" s="11">
        <v>51.9</v>
      </c>
      <c r="D133" s="16" t="s">
        <v>328</v>
      </c>
      <c r="E133" s="30">
        <v>5.0999999999999996</v>
      </c>
      <c r="F133" s="30">
        <v>5.0999999999999996</v>
      </c>
      <c r="G133" s="26">
        <f t="shared" si="2"/>
        <v>0</v>
      </c>
      <c r="H133" s="29">
        <f>G8/C243*C133</f>
        <v>4.8105139502781606E-2</v>
      </c>
      <c r="I133" s="26">
        <f t="shared" si="3"/>
        <v>4.8105139502781606E-2</v>
      </c>
      <c r="J133" s="4"/>
      <c r="K133" s="366"/>
    </row>
    <row r="134" spans="1:11" x14ac:dyDescent="0.25">
      <c r="A134" s="39">
        <v>121</v>
      </c>
      <c r="B134" s="17" t="s">
        <v>383</v>
      </c>
      <c r="C134" s="11">
        <v>47.2</v>
      </c>
      <c r="D134" s="16" t="s">
        <v>328</v>
      </c>
      <c r="E134" s="30">
        <v>4.5999999999999996</v>
      </c>
      <c r="F134" s="30">
        <v>4.5999999999999996</v>
      </c>
      <c r="G134" s="26">
        <f t="shared" si="2"/>
        <v>0</v>
      </c>
      <c r="H134" s="29">
        <f>G8/C243*C134</f>
        <v>4.3748797389812952E-2</v>
      </c>
      <c r="I134" s="26">
        <f t="shared" si="3"/>
        <v>4.3748797389812952E-2</v>
      </c>
      <c r="J134" s="4"/>
      <c r="K134" s="366"/>
    </row>
    <row r="135" spans="1:11" x14ac:dyDescent="0.25">
      <c r="A135" s="39">
        <v>122</v>
      </c>
      <c r="B135" s="17" t="s">
        <v>384</v>
      </c>
      <c r="C135" s="11">
        <v>72.7</v>
      </c>
      <c r="D135" s="16" t="s">
        <v>328</v>
      </c>
      <c r="E135" s="30">
        <v>2.1</v>
      </c>
      <c r="F135" s="30">
        <v>2.1</v>
      </c>
      <c r="G135" s="26">
        <f t="shared" si="2"/>
        <v>0</v>
      </c>
      <c r="H135" s="29">
        <f>G8/C243*C135</f>
        <v>6.7384270555919515E-2</v>
      </c>
      <c r="I135" s="26">
        <f t="shared" si="3"/>
        <v>6.7384270555919515E-2</v>
      </c>
      <c r="J135" s="4"/>
      <c r="K135" s="366"/>
    </row>
    <row r="136" spans="1:11" x14ac:dyDescent="0.25">
      <c r="A136" s="39">
        <v>123</v>
      </c>
      <c r="B136" s="17" t="s">
        <v>385</v>
      </c>
      <c r="C136" s="11">
        <v>54.3</v>
      </c>
      <c r="D136" s="16" t="s">
        <v>328</v>
      </c>
      <c r="E136" s="30">
        <v>4.5999999999999996</v>
      </c>
      <c r="F136" s="30">
        <v>4.5999999999999996</v>
      </c>
      <c r="G136" s="26">
        <f t="shared" si="2"/>
        <v>0</v>
      </c>
      <c r="H136" s="29">
        <f>G8/C243*C136</f>
        <v>5.0329654624297518E-2</v>
      </c>
      <c r="I136" s="26">
        <f t="shared" si="3"/>
        <v>5.0329654624297518E-2</v>
      </c>
      <c r="J136" s="4"/>
      <c r="K136" s="366"/>
    </row>
    <row r="137" spans="1:11" x14ac:dyDescent="0.25">
      <c r="A137" s="39">
        <v>124</v>
      </c>
      <c r="B137" s="17" t="s">
        <v>386</v>
      </c>
      <c r="C137" s="11">
        <v>52.1</v>
      </c>
      <c r="D137" s="16" t="s">
        <v>328</v>
      </c>
      <c r="E137" s="30">
        <v>6.4</v>
      </c>
      <c r="F137" s="30">
        <v>6.7</v>
      </c>
      <c r="G137" s="26">
        <f t="shared" si="2"/>
        <v>0.29999999999999982</v>
      </c>
      <c r="H137" s="29">
        <f>G8/C243*C137</f>
        <v>4.8290515762907937E-2</v>
      </c>
      <c r="I137" s="26">
        <f t="shared" si="3"/>
        <v>0.34829051576290776</v>
      </c>
      <c r="J137" s="4"/>
      <c r="K137" s="366"/>
    </row>
    <row r="138" spans="1:11" x14ac:dyDescent="0.25">
      <c r="A138" s="39">
        <v>125</v>
      </c>
      <c r="B138" s="17" t="s">
        <v>387</v>
      </c>
      <c r="C138" s="11">
        <v>47.2</v>
      </c>
      <c r="D138" s="16" t="s">
        <v>328</v>
      </c>
      <c r="E138" s="30">
        <v>8.5</v>
      </c>
      <c r="F138" s="30">
        <v>9.1999999999999993</v>
      </c>
      <c r="G138" s="26">
        <f t="shared" si="2"/>
        <v>0.69999999999999929</v>
      </c>
      <c r="H138" s="29">
        <f>G8/C243*C138</f>
        <v>4.3748797389812952E-2</v>
      </c>
      <c r="I138" s="26">
        <f t="shared" si="3"/>
        <v>0.74374879738981226</v>
      </c>
      <c r="J138" s="4"/>
      <c r="K138" s="366"/>
    </row>
    <row r="139" spans="1:11" x14ac:dyDescent="0.25">
      <c r="A139" s="39">
        <v>126</v>
      </c>
      <c r="B139" s="17" t="s">
        <v>388</v>
      </c>
      <c r="C139" s="11">
        <v>72.400000000000006</v>
      </c>
      <c r="D139" s="16" t="s">
        <v>328</v>
      </c>
      <c r="E139" s="30">
        <v>8.6999999999999993</v>
      </c>
      <c r="F139" s="30">
        <v>8.9</v>
      </c>
      <c r="G139" s="26">
        <f t="shared" si="2"/>
        <v>0.20000000000000107</v>
      </c>
      <c r="H139" s="29">
        <f>G8/C243*C139</f>
        <v>6.7106206165730029E-2</v>
      </c>
      <c r="I139" s="26">
        <f t="shared" si="3"/>
        <v>0.26710620616573111</v>
      </c>
      <c r="J139" s="4"/>
      <c r="K139" s="366"/>
    </row>
    <row r="140" spans="1:11" x14ac:dyDescent="0.25">
      <c r="A140" s="39">
        <v>127</v>
      </c>
      <c r="B140" s="17" t="s">
        <v>389</v>
      </c>
      <c r="C140" s="11">
        <v>54.3</v>
      </c>
      <c r="D140" s="16" t="s">
        <v>328</v>
      </c>
      <c r="E140" s="30">
        <v>7.8</v>
      </c>
      <c r="F140" s="30">
        <v>8</v>
      </c>
      <c r="G140" s="26">
        <f t="shared" si="2"/>
        <v>0.20000000000000018</v>
      </c>
      <c r="H140" s="29">
        <f>G8/C243*C140</f>
        <v>5.0329654624297518E-2</v>
      </c>
      <c r="I140" s="26">
        <f t="shared" si="3"/>
        <v>0.25032965462429768</v>
      </c>
      <c r="J140" s="4"/>
      <c r="K140" s="366"/>
    </row>
    <row r="141" spans="1:11" x14ac:dyDescent="0.25">
      <c r="A141" s="39">
        <v>128</v>
      </c>
      <c r="B141" s="17" t="s">
        <v>390</v>
      </c>
      <c r="C141" s="11">
        <v>51.8</v>
      </c>
      <c r="D141" s="16" t="s">
        <v>328</v>
      </c>
      <c r="E141" s="30">
        <v>3.8</v>
      </c>
      <c r="F141" s="30">
        <v>3.8</v>
      </c>
      <c r="G141" s="26">
        <f t="shared" si="2"/>
        <v>0</v>
      </c>
      <c r="H141" s="29">
        <f>G8/C243*C141</f>
        <v>4.8012451372718444E-2</v>
      </c>
      <c r="I141" s="26">
        <f t="shared" si="3"/>
        <v>4.8012451372718444E-2</v>
      </c>
      <c r="J141" s="4"/>
      <c r="K141" s="366"/>
    </row>
    <row r="142" spans="1:11" x14ac:dyDescent="0.25">
      <c r="A142" s="39">
        <v>129</v>
      </c>
      <c r="B142" s="17" t="s">
        <v>391</v>
      </c>
      <c r="C142" s="11">
        <v>48</v>
      </c>
      <c r="D142" s="16" t="s">
        <v>328</v>
      </c>
      <c r="E142" s="30">
        <v>4.7</v>
      </c>
      <c r="F142" s="30">
        <v>4.7</v>
      </c>
      <c r="G142" s="26">
        <f t="shared" si="2"/>
        <v>0</v>
      </c>
      <c r="H142" s="29">
        <f>G8/C243*C142</f>
        <v>4.4490302430318249E-2</v>
      </c>
      <c r="I142" s="26">
        <f t="shared" si="3"/>
        <v>4.4490302430318249E-2</v>
      </c>
      <c r="J142" s="4"/>
      <c r="K142" s="366"/>
    </row>
    <row r="143" spans="1:11" x14ac:dyDescent="0.25">
      <c r="A143" s="39">
        <v>130</v>
      </c>
      <c r="B143" s="17" t="s">
        <v>392</v>
      </c>
      <c r="C143" s="11">
        <v>73</v>
      </c>
      <c r="D143" s="16" t="s">
        <v>328</v>
      </c>
      <c r="E143" s="30">
        <v>8.1999999999999993</v>
      </c>
      <c r="F143" s="30">
        <v>9</v>
      </c>
      <c r="G143" s="26">
        <f t="shared" si="2"/>
        <v>0.80000000000000071</v>
      </c>
      <c r="H143" s="29">
        <f>G8/C243*C143</f>
        <v>6.7662334946109001E-2</v>
      </c>
      <c r="I143" s="26">
        <f t="shared" si="3"/>
        <v>0.86766233494610967</v>
      </c>
      <c r="J143" s="4"/>
      <c r="K143" s="366"/>
    </row>
    <row r="144" spans="1:11" x14ac:dyDescent="0.25">
      <c r="A144" s="39">
        <v>131</v>
      </c>
      <c r="B144" s="17" t="s">
        <v>393</v>
      </c>
      <c r="C144" s="11">
        <v>54.8</v>
      </c>
      <c r="D144" s="16" t="s">
        <v>328</v>
      </c>
      <c r="E144" s="30">
        <v>2.6</v>
      </c>
      <c r="F144" s="30">
        <v>2.6</v>
      </c>
      <c r="G144" s="26">
        <f t="shared" ref="G144:G207" si="4">F144-E144</f>
        <v>0</v>
      </c>
      <c r="H144" s="29">
        <f>G8/C243*C144</f>
        <v>5.0793095274613335E-2</v>
      </c>
      <c r="I144" s="26">
        <f t="shared" ref="I144:I207" si="5">G144+H144</f>
        <v>5.0793095274613335E-2</v>
      </c>
      <c r="J144" s="4"/>
      <c r="K144" s="366"/>
    </row>
    <row r="145" spans="1:11" x14ac:dyDescent="0.25">
      <c r="A145" s="39">
        <v>132</v>
      </c>
      <c r="B145" s="17" t="s">
        <v>394</v>
      </c>
      <c r="C145" s="11">
        <v>52.6</v>
      </c>
      <c r="D145" s="16" t="s">
        <v>328</v>
      </c>
      <c r="E145" s="30">
        <v>2.1</v>
      </c>
      <c r="F145" s="30">
        <v>2.1</v>
      </c>
      <c r="G145" s="26">
        <f t="shared" si="4"/>
        <v>0</v>
      </c>
      <c r="H145" s="29">
        <f>G8/C243*C145</f>
        <v>4.8753956413223748E-2</v>
      </c>
      <c r="I145" s="26">
        <f t="shared" si="5"/>
        <v>4.8753956413223748E-2</v>
      </c>
      <c r="J145" s="57"/>
      <c r="K145" s="366"/>
    </row>
    <row r="146" spans="1:11" x14ac:dyDescent="0.25">
      <c r="A146" s="39">
        <v>133</v>
      </c>
      <c r="B146" s="17" t="s">
        <v>395</v>
      </c>
      <c r="C146" s="11">
        <v>47.6</v>
      </c>
      <c r="D146" s="16" t="s">
        <v>328</v>
      </c>
      <c r="E146" s="30">
        <v>5.0999999999999996</v>
      </c>
      <c r="F146" s="30">
        <v>5.4</v>
      </c>
      <c r="G146" s="26">
        <f t="shared" si="4"/>
        <v>0.30000000000000071</v>
      </c>
      <c r="H146" s="29">
        <f>G8/C243*C146</f>
        <v>4.41195499100656E-2</v>
      </c>
      <c r="I146" s="26">
        <f t="shared" si="5"/>
        <v>0.34411954991006632</v>
      </c>
      <c r="J146" s="57"/>
      <c r="K146" s="366"/>
    </row>
    <row r="147" spans="1:11" x14ac:dyDescent="0.25">
      <c r="A147" s="39">
        <v>134</v>
      </c>
      <c r="B147" s="17" t="s">
        <v>396</v>
      </c>
      <c r="C147" s="11">
        <v>73</v>
      </c>
      <c r="D147" s="16" t="s">
        <v>328</v>
      </c>
      <c r="E147" s="30">
        <v>6.8</v>
      </c>
      <c r="F147" s="30">
        <v>6.8</v>
      </c>
      <c r="G147" s="26">
        <f t="shared" si="4"/>
        <v>0</v>
      </c>
      <c r="H147" s="29">
        <f>G8/C243*C147</f>
        <v>6.7662334946109001E-2</v>
      </c>
      <c r="I147" s="26">
        <f t="shared" si="5"/>
        <v>6.7662334946109001E-2</v>
      </c>
      <c r="J147" s="57"/>
      <c r="K147" s="366"/>
    </row>
    <row r="148" spans="1:11" x14ac:dyDescent="0.25">
      <c r="A148" s="39">
        <v>135</v>
      </c>
      <c r="B148" s="17" t="s">
        <v>397</v>
      </c>
      <c r="C148" s="11">
        <v>54.9</v>
      </c>
      <c r="D148" s="16" t="s">
        <v>328</v>
      </c>
      <c r="E148" s="30">
        <v>8.5</v>
      </c>
      <c r="F148" s="30">
        <v>9.1</v>
      </c>
      <c r="G148" s="26">
        <f t="shared" si="4"/>
        <v>0.59999999999999964</v>
      </c>
      <c r="H148" s="29">
        <f>G8/C243*C148</f>
        <v>5.0885783404676498E-2</v>
      </c>
      <c r="I148" s="26">
        <f t="shared" si="5"/>
        <v>0.65088578340467618</v>
      </c>
      <c r="J148" s="57"/>
      <c r="K148" s="366"/>
    </row>
    <row r="149" spans="1:11" x14ac:dyDescent="0.25">
      <c r="A149" s="39">
        <v>136</v>
      </c>
      <c r="B149" s="17" t="s">
        <v>398</v>
      </c>
      <c r="C149" s="11">
        <v>52.3</v>
      </c>
      <c r="D149" s="16" t="s">
        <v>328</v>
      </c>
      <c r="E149" s="30">
        <v>6.8</v>
      </c>
      <c r="F149" s="30">
        <v>6.9</v>
      </c>
      <c r="G149" s="26">
        <f t="shared" si="4"/>
        <v>0.10000000000000053</v>
      </c>
      <c r="H149" s="29">
        <f>G8/C243*C149</f>
        <v>4.8475892023034255E-2</v>
      </c>
      <c r="I149" s="26">
        <f t="shared" si="5"/>
        <v>0.14847589202303479</v>
      </c>
      <c r="J149" s="4"/>
      <c r="K149" s="366"/>
    </row>
    <row r="150" spans="1:11" x14ac:dyDescent="0.25">
      <c r="A150" s="39">
        <v>137</v>
      </c>
      <c r="B150" s="17" t="s">
        <v>399</v>
      </c>
      <c r="C150" s="11">
        <v>47.6</v>
      </c>
      <c r="D150" s="16" t="s">
        <v>328</v>
      </c>
      <c r="E150" s="30">
        <v>9</v>
      </c>
      <c r="F150" s="30">
        <v>9.9</v>
      </c>
      <c r="G150" s="26">
        <f t="shared" si="4"/>
        <v>0.90000000000000036</v>
      </c>
      <c r="H150" s="29">
        <f>G8/C243*C150</f>
        <v>4.41195499100656E-2</v>
      </c>
      <c r="I150" s="26">
        <f t="shared" si="5"/>
        <v>0.94411954991006597</v>
      </c>
      <c r="J150" s="4"/>
      <c r="K150" s="366"/>
    </row>
    <row r="151" spans="1:11" x14ac:dyDescent="0.25">
      <c r="A151" s="39">
        <v>138</v>
      </c>
      <c r="B151" s="17" t="s">
        <v>400</v>
      </c>
      <c r="C151" s="11">
        <v>72.8</v>
      </c>
      <c r="D151" s="16" t="s">
        <v>328</v>
      </c>
      <c r="E151" s="30">
        <v>8.9</v>
      </c>
      <c r="F151" s="30">
        <v>9.8000000000000007</v>
      </c>
      <c r="G151" s="26">
        <f t="shared" si="4"/>
        <v>0.90000000000000036</v>
      </c>
      <c r="H151" s="29">
        <f>G8/C243*C151</f>
        <v>6.7476958685982677E-2</v>
      </c>
      <c r="I151" s="26">
        <f t="shared" si="5"/>
        <v>0.96747695868598305</v>
      </c>
      <c r="J151" s="4"/>
      <c r="K151" s="366"/>
    </row>
    <row r="152" spans="1:11" x14ac:dyDescent="0.25">
      <c r="A152" s="39">
        <v>139</v>
      </c>
      <c r="B152" s="17" t="s">
        <v>401</v>
      </c>
      <c r="C152" s="11">
        <v>54.9</v>
      </c>
      <c r="D152" s="16" t="s">
        <v>328</v>
      </c>
      <c r="E152" s="30">
        <v>5.3</v>
      </c>
      <c r="F152" s="30">
        <v>5.4</v>
      </c>
      <c r="G152" s="26">
        <f t="shared" si="4"/>
        <v>0.10000000000000053</v>
      </c>
      <c r="H152" s="29">
        <f>G8/C243*C152</f>
        <v>5.0885783404676498E-2</v>
      </c>
      <c r="I152" s="26">
        <f t="shared" si="5"/>
        <v>0.15088578340467704</v>
      </c>
      <c r="J152" s="4"/>
      <c r="K152" s="366"/>
    </row>
    <row r="153" spans="1:11" x14ac:dyDescent="0.25">
      <c r="A153" s="39">
        <v>140</v>
      </c>
      <c r="B153" s="17" t="s">
        <v>402</v>
      </c>
      <c r="C153" s="11">
        <v>52.4</v>
      </c>
      <c r="D153" s="16" t="s">
        <v>328</v>
      </c>
      <c r="E153" s="30">
        <v>1.1000000000000001</v>
      </c>
      <c r="F153" s="30">
        <v>1.1000000000000001</v>
      </c>
      <c r="G153" s="26">
        <f t="shared" si="4"/>
        <v>0</v>
      </c>
      <c r="H153" s="29">
        <f>G8/C243*C153</f>
        <v>4.8568580153097424E-2</v>
      </c>
      <c r="I153" s="26">
        <f t="shared" si="5"/>
        <v>4.8568580153097424E-2</v>
      </c>
      <c r="J153" s="4"/>
      <c r="K153" s="366"/>
    </row>
    <row r="154" spans="1:11" x14ac:dyDescent="0.25">
      <c r="A154" s="39">
        <v>141</v>
      </c>
      <c r="B154" s="17" t="s">
        <v>403</v>
      </c>
      <c r="C154" s="11">
        <v>47.2</v>
      </c>
      <c r="D154" s="16" t="s">
        <v>328</v>
      </c>
      <c r="E154" s="30">
        <v>5.2</v>
      </c>
      <c r="F154" s="30">
        <v>5.3</v>
      </c>
      <c r="G154" s="26">
        <f t="shared" si="4"/>
        <v>9.9999999999999645E-2</v>
      </c>
      <c r="H154" s="29">
        <f>G8/C243*C154</f>
        <v>4.3748797389812952E-2</v>
      </c>
      <c r="I154" s="26">
        <f t="shared" si="5"/>
        <v>0.14374879738981261</v>
      </c>
      <c r="J154" s="4"/>
      <c r="K154" s="366"/>
    </row>
    <row r="155" spans="1:11" x14ac:dyDescent="0.25">
      <c r="A155" s="39">
        <v>142</v>
      </c>
      <c r="B155" s="17" t="s">
        <v>404</v>
      </c>
      <c r="C155" s="11">
        <v>72.5</v>
      </c>
      <c r="D155" s="16" t="s">
        <v>328</v>
      </c>
      <c r="E155" s="30">
        <v>7.6</v>
      </c>
      <c r="F155" s="30">
        <v>7.9</v>
      </c>
      <c r="G155" s="26">
        <f t="shared" si="4"/>
        <v>0.30000000000000071</v>
      </c>
      <c r="H155" s="29">
        <f>G8/C243*C155</f>
        <v>6.7198894295793191E-2</v>
      </c>
      <c r="I155" s="26">
        <f t="shared" si="5"/>
        <v>0.36719889429579389</v>
      </c>
      <c r="J155" s="4"/>
      <c r="K155" s="366"/>
    </row>
    <row r="156" spans="1:11" x14ac:dyDescent="0.25">
      <c r="A156" s="39">
        <v>143</v>
      </c>
      <c r="B156" s="17" t="s">
        <v>405</v>
      </c>
      <c r="C156" s="11">
        <v>54.8</v>
      </c>
      <c r="D156" s="16" t="s">
        <v>328</v>
      </c>
      <c r="E156" s="30">
        <v>7.3</v>
      </c>
      <c r="F156" s="30">
        <v>7.3</v>
      </c>
      <c r="G156" s="26">
        <f t="shared" si="4"/>
        <v>0</v>
      </c>
      <c r="H156" s="29">
        <f>G8/C243*C156</f>
        <v>5.0793095274613335E-2</v>
      </c>
      <c r="I156" s="26">
        <f t="shared" si="5"/>
        <v>5.0793095274613335E-2</v>
      </c>
      <c r="J156" s="4"/>
      <c r="K156" s="366"/>
    </row>
    <row r="157" spans="1:11" x14ac:dyDescent="0.25">
      <c r="A157" s="39">
        <v>144</v>
      </c>
      <c r="B157" s="17" t="s">
        <v>406</v>
      </c>
      <c r="C157" s="11">
        <v>51.9</v>
      </c>
      <c r="D157" s="16" t="s">
        <v>328</v>
      </c>
      <c r="E157" s="30">
        <v>4.3</v>
      </c>
      <c r="F157" s="30">
        <v>4.4000000000000004</v>
      </c>
      <c r="G157" s="26">
        <f t="shared" si="4"/>
        <v>0.10000000000000053</v>
      </c>
      <c r="H157" s="29">
        <f>G8/C243*C157</f>
        <v>4.8105139502781606E-2</v>
      </c>
      <c r="I157" s="26">
        <f t="shared" si="5"/>
        <v>0.14810513950278215</v>
      </c>
      <c r="J157" s="4"/>
      <c r="K157" s="366"/>
    </row>
    <row r="158" spans="1:11" x14ac:dyDescent="0.25">
      <c r="A158" s="39">
        <v>145</v>
      </c>
      <c r="B158" s="17" t="s">
        <v>407</v>
      </c>
      <c r="C158" s="11">
        <v>47</v>
      </c>
      <c r="D158" s="16" t="s">
        <v>328</v>
      </c>
      <c r="E158" s="30">
        <v>7.9</v>
      </c>
      <c r="F158" s="30">
        <v>8.3000000000000007</v>
      </c>
      <c r="G158" s="26">
        <f t="shared" si="4"/>
        <v>0.40000000000000036</v>
      </c>
      <c r="H158" s="29">
        <f>G8/C243*C158</f>
        <v>4.3563421129686621E-2</v>
      </c>
      <c r="I158" s="26">
        <f t="shared" si="5"/>
        <v>0.443563421129687</v>
      </c>
      <c r="J158" s="4"/>
      <c r="K158" s="366"/>
    </row>
    <row r="159" spans="1:11" x14ac:dyDescent="0.25">
      <c r="A159" s="39">
        <v>146</v>
      </c>
      <c r="B159" s="17" t="s">
        <v>408</v>
      </c>
      <c r="C159" s="11">
        <v>73.2</v>
      </c>
      <c r="D159" s="16" t="s">
        <v>328</v>
      </c>
      <c r="E159" s="30">
        <v>2.4</v>
      </c>
      <c r="F159" s="30">
        <v>2.4</v>
      </c>
      <c r="G159" s="26">
        <f t="shared" si="4"/>
        <v>0</v>
      </c>
      <c r="H159" s="29">
        <f>G8/C243*C159</f>
        <v>6.7847711206235339E-2</v>
      </c>
      <c r="I159" s="26">
        <f t="shared" si="5"/>
        <v>6.7847711206235339E-2</v>
      </c>
      <c r="J159" s="4"/>
      <c r="K159" s="366"/>
    </row>
    <row r="160" spans="1:11" x14ac:dyDescent="0.25">
      <c r="A160" s="39">
        <v>147</v>
      </c>
      <c r="B160" s="17" t="s">
        <v>409</v>
      </c>
      <c r="C160" s="11">
        <v>54.7</v>
      </c>
      <c r="D160" s="16" t="s">
        <v>328</v>
      </c>
      <c r="E160" s="30">
        <v>10.8</v>
      </c>
      <c r="F160" s="30">
        <v>11.3</v>
      </c>
      <c r="G160" s="26">
        <f t="shared" si="4"/>
        <v>0.5</v>
      </c>
      <c r="H160" s="29">
        <f>G8/C243*C160</f>
        <v>5.0700407144550173E-2</v>
      </c>
      <c r="I160" s="26">
        <f t="shared" si="5"/>
        <v>0.55070040714455015</v>
      </c>
      <c r="J160" s="4"/>
      <c r="K160" s="366"/>
    </row>
    <row r="161" spans="1:11" x14ac:dyDescent="0.25">
      <c r="A161" s="39">
        <v>148</v>
      </c>
      <c r="B161" s="17" t="s">
        <v>410</v>
      </c>
      <c r="C161" s="11">
        <v>52.4</v>
      </c>
      <c r="D161" s="16" t="s">
        <v>328</v>
      </c>
      <c r="E161" s="30">
        <v>5.0999999999999996</v>
      </c>
      <c r="F161" s="30">
        <v>5.4</v>
      </c>
      <c r="G161" s="26">
        <f t="shared" si="4"/>
        <v>0.30000000000000071</v>
      </c>
      <c r="H161" s="29">
        <f>G8/C243*C161</f>
        <v>4.8568580153097424E-2</v>
      </c>
      <c r="I161" s="26">
        <f t="shared" si="5"/>
        <v>0.34856858015309811</v>
      </c>
      <c r="J161" s="4"/>
      <c r="K161" s="366"/>
    </row>
    <row r="162" spans="1:11" x14ac:dyDescent="0.25">
      <c r="A162" s="39">
        <v>149</v>
      </c>
      <c r="B162" s="17" t="s">
        <v>411</v>
      </c>
      <c r="C162" s="11">
        <v>47.4</v>
      </c>
      <c r="D162" s="16" t="s">
        <v>328</v>
      </c>
      <c r="E162" s="30">
        <v>5.8</v>
      </c>
      <c r="F162" s="30">
        <v>5.8</v>
      </c>
      <c r="G162" s="26">
        <f t="shared" si="4"/>
        <v>0</v>
      </c>
      <c r="H162" s="29">
        <f>G8/C243*C162</f>
        <v>4.3934173649939269E-2</v>
      </c>
      <c r="I162" s="26">
        <f t="shared" si="5"/>
        <v>4.3934173649939269E-2</v>
      </c>
      <c r="J162" s="4"/>
      <c r="K162" s="366"/>
    </row>
    <row r="163" spans="1:11" x14ac:dyDescent="0.25">
      <c r="A163" s="39">
        <v>150</v>
      </c>
      <c r="B163" s="17" t="s">
        <v>412</v>
      </c>
      <c r="C163" s="11">
        <v>73.2</v>
      </c>
      <c r="D163" s="16" t="s">
        <v>328</v>
      </c>
      <c r="E163" s="30">
        <v>12.3</v>
      </c>
      <c r="F163" s="30">
        <v>13.4</v>
      </c>
      <c r="G163" s="26">
        <f t="shared" si="4"/>
        <v>1.0999999999999996</v>
      </c>
      <c r="H163" s="29">
        <f>G8/C243*C163</f>
        <v>6.7847711206235339E-2</v>
      </c>
      <c r="I163" s="26">
        <f t="shared" si="5"/>
        <v>1.1678477112062349</v>
      </c>
      <c r="J163" s="4"/>
      <c r="K163" s="366"/>
    </row>
    <row r="164" spans="1:11" x14ac:dyDescent="0.25">
      <c r="A164" s="39">
        <v>151</v>
      </c>
      <c r="B164" s="17" t="s">
        <v>526</v>
      </c>
      <c r="C164" s="11">
        <v>39.299999999999997</v>
      </c>
      <c r="D164" s="16" t="s">
        <v>328</v>
      </c>
      <c r="E164" s="30">
        <v>7.7</v>
      </c>
      <c r="F164" s="30">
        <v>8.3000000000000007</v>
      </c>
      <c r="G164" s="26">
        <f t="shared" si="4"/>
        <v>0.60000000000000053</v>
      </c>
      <c r="H164" s="29">
        <f>G8/C243*C164</f>
        <v>3.6426435114823068E-2</v>
      </c>
      <c r="I164" s="26">
        <f t="shared" si="5"/>
        <v>0.63642643511482355</v>
      </c>
      <c r="J164" s="4"/>
      <c r="K164" s="366"/>
    </row>
    <row r="165" spans="1:11" x14ac:dyDescent="0.25">
      <c r="A165" s="39">
        <v>152</v>
      </c>
      <c r="B165" s="17" t="s">
        <v>527</v>
      </c>
      <c r="C165" s="11">
        <v>67.099999999999994</v>
      </c>
      <c r="D165" s="16" t="s">
        <v>328</v>
      </c>
      <c r="E165" s="30">
        <v>9.1</v>
      </c>
      <c r="F165" s="30">
        <v>9.6</v>
      </c>
      <c r="G165" s="26">
        <f t="shared" si="4"/>
        <v>0.5</v>
      </c>
      <c r="H165" s="29">
        <f>G8/C243*C165</f>
        <v>6.2193735272382381E-2</v>
      </c>
      <c r="I165" s="26">
        <f t="shared" si="5"/>
        <v>0.56219373527238237</v>
      </c>
      <c r="J165" s="4"/>
      <c r="K165" s="366"/>
    </row>
    <row r="166" spans="1:11" x14ac:dyDescent="0.25">
      <c r="A166" s="39">
        <v>153</v>
      </c>
      <c r="B166" s="17" t="s">
        <v>528</v>
      </c>
      <c r="C166" s="11">
        <v>99.4</v>
      </c>
      <c r="D166" s="16" t="s">
        <v>328</v>
      </c>
      <c r="E166" s="30">
        <v>19.899999999999999</v>
      </c>
      <c r="F166" s="30">
        <v>21.2</v>
      </c>
      <c r="G166" s="26">
        <f t="shared" si="4"/>
        <v>1.3000000000000007</v>
      </c>
      <c r="H166" s="29">
        <f>G8/C243*C166</f>
        <v>9.2132001282784051E-2</v>
      </c>
      <c r="I166" s="26">
        <f t="shared" si="5"/>
        <v>1.3921320012827847</v>
      </c>
      <c r="J166" s="4"/>
      <c r="K166" s="366"/>
    </row>
    <row r="167" spans="1:11" x14ac:dyDescent="0.25">
      <c r="A167" s="39">
        <v>154</v>
      </c>
      <c r="B167" s="17" t="s">
        <v>529</v>
      </c>
      <c r="C167" s="11">
        <v>39.6</v>
      </c>
      <c r="D167" s="16" t="s">
        <v>328</v>
      </c>
      <c r="E167" s="30">
        <v>2.6</v>
      </c>
      <c r="F167" s="30">
        <v>2.6</v>
      </c>
      <c r="G167" s="26">
        <f t="shared" si="4"/>
        <v>0</v>
      </c>
      <c r="H167" s="29">
        <f>G8/C243*C167</f>
        <v>3.6704499505012561E-2</v>
      </c>
      <c r="I167" s="26">
        <f t="shared" si="5"/>
        <v>3.6704499505012561E-2</v>
      </c>
      <c r="J167" s="4"/>
      <c r="K167" s="366"/>
    </row>
    <row r="168" spans="1:11" x14ac:dyDescent="0.25">
      <c r="A168" s="39">
        <v>155</v>
      </c>
      <c r="B168" s="17" t="s">
        <v>530</v>
      </c>
      <c r="C168" s="11">
        <v>67</v>
      </c>
      <c r="D168" s="16" t="s">
        <v>328</v>
      </c>
      <c r="E168" s="30">
        <v>9.6</v>
      </c>
      <c r="F168" s="30">
        <v>10.4</v>
      </c>
      <c r="G168" s="26">
        <f t="shared" si="4"/>
        <v>0.80000000000000071</v>
      </c>
      <c r="H168" s="29">
        <f>G8/C243*C168</f>
        <v>6.2101047142319225E-2</v>
      </c>
      <c r="I168" s="26">
        <f t="shared" si="5"/>
        <v>0.86210104714231994</v>
      </c>
      <c r="J168" s="4"/>
      <c r="K168" s="366"/>
    </row>
    <row r="169" spans="1:11" x14ac:dyDescent="0.25">
      <c r="A169" s="39">
        <v>156</v>
      </c>
      <c r="B169" s="17" t="s">
        <v>531</v>
      </c>
      <c r="C169" s="11">
        <v>98.8</v>
      </c>
      <c r="D169" s="16" t="s">
        <v>328</v>
      </c>
      <c r="E169" s="30">
        <v>11.9</v>
      </c>
      <c r="F169" s="30">
        <v>11.9</v>
      </c>
      <c r="G169" s="26">
        <f t="shared" si="4"/>
        <v>0</v>
      </c>
      <c r="H169" s="29">
        <f>G8/C243*C169</f>
        <v>9.1575872502405065E-2</v>
      </c>
      <c r="I169" s="26">
        <f t="shared" si="5"/>
        <v>9.1575872502405065E-2</v>
      </c>
      <c r="J169" s="4"/>
      <c r="K169" s="366"/>
    </row>
    <row r="170" spans="1:11" x14ac:dyDescent="0.25">
      <c r="A170" s="39">
        <v>157</v>
      </c>
      <c r="B170" s="17" t="s">
        <v>532</v>
      </c>
      <c r="C170" s="11">
        <v>39.4</v>
      </c>
      <c r="D170" s="16" t="s">
        <v>328</v>
      </c>
      <c r="E170" s="30">
        <v>5.2</v>
      </c>
      <c r="F170" s="30">
        <v>5.2</v>
      </c>
      <c r="G170" s="26">
        <f t="shared" si="4"/>
        <v>0</v>
      </c>
      <c r="H170" s="29">
        <f>G8/C243*C170</f>
        <v>3.651912324488623E-2</v>
      </c>
      <c r="I170" s="26">
        <f t="shared" si="5"/>
        <v>3.651912324488623E-2</v>
      </c>
      <c r="J170" s="4"/>
      <c r="K170" s="366"/>
    </row>
    <row r="171" spans="1:11" x14ac:dyDescent="0.25">
      <c r="A171" s="39">
        <v>158</v>
      </c>
      <c r="B171" s="17" t="s">
        <v>533</v>
      </c>
      <c r="C171" s="11">
        <v>67.5</v>
      </c>
      <c r="D171" s="16" t="s">
        <v>328</v>
      </c>
      <c r="E171" s="30">
        <v>6.8</v>
      </c>
      <c r="F171" s="30">
        <v>7</v>
      </c>
      <c r="G171" s="26">
        <f t="shared" si="4"/>
        <v>0.20000000000000018</v>
      </c>
      <c r="H171" s="29">
        <f>G8/C243*C171</f>
        <v>6.2564487792635043E-2</v>
      </c>
      <c r="I171" s="26">
        <f t="shared" si="5"/>
        <v>0.26256448779263519</v>
      </c>
      <c r="J171" s="4"/>
      <c r="K171" s="366"/>
    </row>
    <row r="172" spans="1:11" x14ac:dyDescent="0.25">
      <c r="A172" s="39">
        <v>159</v>
      </c>
      <c r="B172" s="17" t="s">
        <v>534</v>
      </c>
      <c r="C172" s="11">
        <v>99.1</v>
      </c>
      <c r="D172" s="16" t="s">
        <v>328</v>
      </c>
      <c r="E172" s="30">
        <v>6.9</v>
      </c>
      <c r="F172" s="30">
        <v>7.2</v>
      </c>
      <c r="G172" s="26">
        <f t="shared" si="4"/>
        <v>0.29999999999999982</v>
      </c>
      <c r="H172" s="29">
        <f>G8/C243*C172</f>
        <v>9.1853936892594551E-2</v>
      </c>
      <c r="I172" s="26">
        <f t="shared" si="5"/>
        <v>0.3918539368925944</v>
      </c>
      <c r="J172" s="4"/>
      <c r="K172" s="366"/>
    </row>
    <row r="173" spans="1:11" x14ac:dyDescent="0.25">
      <c r="A173" s="39">
        <v>160</v>
      </c>
      <c r="B173" s="17" t="s">
        <v>535</v>
      </c>
      <c r="C173" s="11">
        <v>40.1</v>
      </c>
      <c r="D173" s="16" t="s">
        <v>328</v>
      </c>
      <c r="E173" s="30">
        <v>4.9000000000000004</v>
      </c>
      <c r="F173" s="30">
        <v>5.2</v>
      </c>
      <c r="G173" s="26">
        <f t="shared" si="4"/>
        <v>0.29999999999999982</v>
      </c>
      <c r="H173" s="29">
        <f>G8/C243*C173</f>
        <v>3.7167940155328372E-2</v>
      </c>
      <c r="I173" s="26">
        <f t="shared" si="5"/>
        <v>0.33716794015532819</v>
      </c>
      <c r="J173" s="4"/>
      <c r="K173" s="366"/>
    </row>
    <row r="174" spans="1:11" x14ac:dyDescent="0.25">
      <c r="A174" s="39">
        <v>161</v>
      </c>
      <c r="B174" s="17" t="s">
        <v>536</v>
      </c>
      <c r="C174" s="11">
        <v>67.099999999999994</v>
      </c>
      <c r="D174" s="16" t="s">
        <v>328</v>
      </c>
      <c r="E174" s="30">
        <v>2.2999999999999998</v>
      </c>
      <c r="F174" s="30">
        <v>2.2999999999999998</v>
      </c>
      <c r="G174" s="26">
        <f t="shared" si="4"/>
        <v>0</v>
      </c>
      <c r="H174" s="29">
        <f>G8/C243*C174</f>
        <v>6.2193735272382381E-2</v>
      </c>
      <c r="I174" s="26">
        <f t="shared" si="5"/>
        <v>6.2193735272382381E-2</v>
      </c>
      <c r="J174" s="4"/>
      <c r="K174" s="366"/>
    </row>
    <row r="175" spans="1:11" x14ac:dyDescent="0.25">
      <c r="A175" s="39">
        <v>162</v>
      </c>
      <c r="B175" s="17" t="s">
        <v>537</v>
      </c>
      <c r="C175" s="11">
        <v>99.1</v>
      </c>
      <c r="D175" s="16" t="s">
        <v>328</v>
      </c>
      <c r="E175" s="30">
        <v>17.5</v>
      </c>
      <c r="F175" s="30">
        <v>18.8</v>
      </c>
      <c r="G175" s="26">
        <f t="shared" si="4"/>
        <v>1.3000000000000007</v>
      </c>
      <c r="H175" s="29">
        <f>G8/C243*C175</f>
        <v>9.1853936892594551E-2</v>
      </c>
      <c r="I175" s="26">
        <f t="shared" si="5"/>
        <v>1.3918539368925953</v>
      </c>
      <c r="J175" s="4"/>
      <c r="K175" s="366"/>
    </row>
    <row r="176" spans="1:11" x14ac:dyDescent="0.25">
      <c r="A176" s="39">
        <v>163</v>
      </c>
      <c r="B176" s="17" t="s">
        <v>538</v>
      </c>
      <c r="C176" s="11">
        <v>39.4</v>
      </c>
      <c r="D176" s="16" t="s">
        <v>328</v>
      </c>
      <c r="E176" s="30">
        <v>5.4</v>
      </c>
      <c r="F176" s="30">
        <v>5.6</v>
      </c>
      <c r="G176" s="26">
        <f t="shared" si="4"/>
        <v>0.19999999999999929</v>
      </c>
      <c r="H176" s="29">
        <f>G8/C243*C176</f>
        <v>3.651912324488623E-2</v>
      </c>
      <c r="I176" s="26">
        <f t="shared" si="5"/>
        <v>0.23651912324488553</v>
      </c>
      <c r="J176" s="4"/>
      <c r="K176" s="366"/>
    </row>
    <row r="177" spans="1:11" x14ac:dyDescent="0.25">
      <c r="A177" s="39">
        <v>164</v>
      </c>
      <c r="B177" s="17" t="s">
        <v>539</v>
      </c>
      <c r="C177" s="11">
        <v>67.2</v>
      </c>
      <c r="D177" s="16" t="s">
        <v>328</v>
      </c>
      <c r="E177" s="30">
        <v>0.7</v>
      </c>
      <c r="F177" s="30">
        <v>0.7</v>
      </c>
      <c r="G177" s="26">
        <f t="shared" si="4"/>
        <v>0</v>
      </c>
      <c r="H177" s="29">
        <f>G8/C243*C177</f>
        <v>6.2286423402445557E-2</v>
      </c>
      <c r="I177" s="26">
        <f t="shared" si="5"/>
        <v>6.2286423402445557E-2</v>
      </c>
      <c r="J177" s="4"/>
      <c r="K177" s="366"/>
    </row>
    <row r="178" spans="1:11" x14ac:dyDescent="0.25">
      <c r="A178" s="39">
        <v>165</v>
      </c>
      <c r="B178" s="17" t="s">
        <v>540</v>
      </c>
      <c r="C178" s="11">
        <v>99.5</v>
      </c>
      <c r="D178" s="16" t="s">
        <v>328</v>
      </c>
      <c r="E178" s="30">
        <v>16.5</v>
      </c>
      <c r="F178" s="30">
        <v>17.7</v>
      </c>
      <c r="G178" s="26">
        <f t="shared" si="4"/>
        <v>1.1999999999999993</v>
      </c>
      <c r="H178" s="29">
        <f>G8/C243*C178</f>
        <v>9.2224689412847213E-2</v>
      </c>
      <c r="I178" s="26">
        <f t="shared" si="5"/>
        <v>1.2922246894128464</v>
      </c>
      <c r="J178" s="4"/>
      <c r="K178" s="366"/>
    </row>
    <row r="179" spans="1:11" x14ac:dyDescent="0.25">
      <c r="A179" s="39">
        <v>166</v>
      </c>
      <c r="B179" s="17" t="s">
        <v>541</v>
      </c>
      <c r="C179" s="11">
        <v>39.4</v>
      </c>
      <c r="D179" s="16" t="s">
        <v>328</v>
      </c>
      <c r="E179" s="30">
        <v>4.5999999999999996</v>
      </c>
      <c r="F179" s="30">
        <v>5.2</v>
      </c>
      <c r="G179" s="26">
        <f t="shared" si="4"/>
        <v>0.60000000000000053</v>
      </c>
      <c r="H179" s="29">
        <f>G8/C243*C179</f>
        <v>3.651912324488623E-2</v>
      </c>
      <c r="I179" s="26">
        <f t="shared" si="5"/>
        <v>0.6365191232448868</v>
      </c>
      <c r="J179" s="4"/>
      <c r="K179" s="366"/>
    </row>
    <row r="180" spans="1:11" x14ac:dyDescent="0.25">
      <c r="A180" s="39">
        <v>167</v>
      </c>
      <c r="B180" s="17" t="s">
        <v>542</v>
      </c>
      <c r="C180" s="11">
        <v>67.3</v>
      </c>
      <c r="D180" s="16" t="s">
        <v>328</v>
      </c>
      <c r="E180" s="30">
        <v>8.8000000000000007</v>
      </c>
      <c r="F180" s="30">
        <v>9.5</v>
      </c>
      <c r="G180" s="26">
        <f t="shared" si="4"/>
        <v>0.69999999999999929</v>
      </c>
      <c r="H180" s="29">
        <f>G8/C243*C180</f>
        <v>6.2379111532508712E-2</v>
      </c>
      <c r="I180" s="26">
        <f t="shared" si="5"/>
        <v>0.76237911153250804</v>
      </c>
      <c r="J180" s="4"/>
      <c r="K180" s="366"/>
    </row>
    <row r="181" spans="1:11" x14ac:dyDescent="0.25">
      <c r="A181" s="39">
        <v>168</v>
      </c>
      <c r="B181" s="17" t="s">
        <v>543</v>
      </c>
      <c r="C181" s="11">
        <v>99.4</v>
      </c>
      <c r="D181" s="16" t="s">
        <v>328</v>
      </c>
      <c r="E181" s="30">
        <v>5.8</v>
      </c>
      <c r="F181" s="30">
        <v>5.8</v>
      </c>
      <c r="G181" s="26">
        <f t="shared" si="4"/>
        <v>0</v>
      </c>
      <c r="H181" s="29">
        <f>G8/C243*C181</f>
        <v>9.2132001282784051E-2</v>
      </c>
      <c r="I181" s="26">
        <f t="shared" si="5"/>
        <v>9.2132001282784051E-2</v>
      </c>
      <c r="J181" s="4"/>
      <c r="K181" s="366"/>
    </row>
    <row r="182" spans="1:11" x14ac:dyDescent="0.25">
      <c r="A182" s="39">
        <v>169</v>
      </c>
      <c r="B182" s="17" t="s">
        <v>544</v>
      </c>
      <c r="C182" s="11">
        <v>39.5</v>
      </c>
      <c r="D182" s="16" t="s">
        <v>328</v>
      </c>
      <c r="E182" s="30">
        <v>1</v>
      </c>
      <c r="F182" s="30">
        <v>1</v>
      </c>
      <c r="G182" s="26">
        <f t="shared" si="4"/>
        <v>0</v>
      </c>
      <c r="H182" s="29">
        <f>G8/C243*C182</f>
        <v>3.6611811374949392E-2</v>
      </c>
      <c r="I182" s="26">
        <f t="shared" si="5"/>
        <v>3.6611811374949392E-2</v>
      </c>
      <c r="J182" s="4"/>
      <c r="K182" s="366"/>
    </row>
    <row r="183" spans="1:11" x14ac:dyDescent="0.25">
      <c r="A183" s="39">
        <v>170</v>
      </c>
      <c r="B183" s="17" t="s">
        <v>545</v>
      </c>
      <c r="C183" s="11">
        <v>67.400000000000006</v>
      </c>
      <c r="D183" s="16" t="s">
        <v>328</v>
      </c>
      <c r="E183" s="30">
        <v>2.1</v>
      </c>
      <c r="F183" s="30">
        <v>2.1</v>
      </c>
      <c r="G183" s="26">
        <f t="shared" si="4"/>
        <v>0</v>
      </c>
      <c r="H183" s="29">
        <f>G8/C243*C183</f>
        <v>6.2471799662571881E-2</v>
      </c>
      <c r="I183" s="26">
        <f t="shared" si="5"/>
        <v>6.2471799662571881E-2</v>
      </c>
      <c r="J183" s="4"/>
      <c r="K183" s="366"/>
    </row>
    <row r="184" spans="1:11" x14ac:dyDescent="0.25">
      <c r="A184" s="39">
        <v>171</v>
      </c>
      <c r="B184" s="17" t="s">
        <v>546</v>
      </c>
      <c r="C184" s="11">
        <v>99.5</v>
      </c>
      <c r="D184" s="16" t="s">
        <v>328</v>
      </c>
      <c r="E184" s="30">
        <v>14.6</v>
      </c>
      <c r="F184" s="30">
        <v>15.1</v>
      </c>
      <c r="G184" s="26">
        <f t="shared" si="4"/>
        <v>0.5</v>
      </c>
      <c r="H184" s="29">
        <f>G8/C243*C184</f>
        <v>9.2224689412847213E-2</v>
      </c>
      <c r="I184" s="26">
        <f t="shared" si="5"/>
        <v>0.59222468941284723</v>
      </c>
      <c r="J184" s="4"/>
      <c r="K184" s="366"/>
    </row>
    <row r="185" spans="1:11" x14ac:dyDescent="0.25">
      <c r="A185" s="39">
        <v>172</v>
      </c>
      <c r="B185" s="17" t="s">
        <v>547</v>
      </c>
      <c r="C185" s="11">
        <v>39.5</v>
      </c>
      <c r="D185" s="16" t="s">
        <v>328</v>
      </c>
      <c r="E185" s="30">
        <v>6.4</v>
      </c>
      <c r="F185" s="30">
        <v>7</v>
      </c>
      <c r="G185" s="26">
        <f t="shared" si="4"/>
        <v>0.59999999999999964</v>
      </c>
      <c r="H185" s="29">
        <f>G8/C243*C185</f>
        <v>3.6611811374949392E-2</v>
      </c>
      <c r="I185" s="26">
        <f t="shared" si="5"/>
        <v>0.63661181137494904</v>
      </c>
      <c r="J185" s="4"/>
      <c r="K185" s="366"/>
    </row>
    <row r="186" spans="1:11" x14ac:dyDescent="0.25">
      <c r="A186" s="39">
        <v>173</v>
      </c>
      <c r="B186" s="17" t="s">
        <v>548</v>
      </c>
      <c r="C186" s="11">
        <v>67.8</v>
      </c>
      <c r="D186" s="16" t="s">
        <v>328</v>
      </c>
      <c r="E186" s="30">
        <v>9.8000000000000007</v>
      </c>
      <c r="F186" s="30">
        <v>10.7</v>
      </c>
      <c r="G186" s="26">
        <f t="shared" si="4"/>
        <v>0.89999999999999858</v>
      </c>
      <c r="H186" s="29">
        <f>G8/C243*C186</f>
        <v>6.2842552182824529E-2</v>
      </c>
      <c r="I186" s="26">
        <f t="shared" si="5"/>
        <v>0.96284255218282311</v>
      </c>
      <c r="J186" s="4"/>
      <c r="K186" s="366"/>
    </row>
    <row r="187" spans="1:11" x14ac:dyDescent="0.25">
      <c r="A187" s="39">
        <v>174</v>
      </c>
      <c r="B187" s="17" t="s">
        <v>549</v>
      </c>
      <c r="C187" s="11">
        <v>99.3</v>
      </c>
      <c r="D187" s="16" t="s">
        <v>328</v>
      </c>
      <c r="E187" s="30">
        <v>14.4</v>
      </c>
      <c r="F187" s="30">
        <v>15.8</v>
      </c>
      <c r="G187" s="26">
        <f t="shared" si="4"/>
        <v>1.4000000000000004</v>
      </c>
      <c r="H187" s="29">
        <f>G8/C243*C187</f>
        <v>9.2039313152720875E-2</v>
      </c>
      <c r="I187" s="26">
        <f t="shared" si="5"/>
        <v>1.4920393131527212</v>
      </c>
      <c r="J187" s="4"/>
      <c r="K187" s="366"/>
    </row>
    <row r="188" spans="1:11" x14ac:dyDescent="0.25">
      <c r="A188" s="39">
        <v>175</v>
      </c>
      <c r="B188" s="17" t="s">
        <v>550</v>
      </c>
      <c r="C188" s="11">
        <v>39.6</v>
      </c>
      <c r="D188" s="16" t="s">
        <v>328</v>
      </c>
      <c r="E188" s="30">
        <v>6.2</v>
      </c>
      <c r="F188" s="30">
        <v>6.7</v>
      </c>
      <c r="G188" s="26">
        <f t="shared" si="4"/>
        <v>0.5</v>
      </c>
      <c r="H188" s="29">
        <f>G8/C243*C188</f>
        <v>3.6704499505012561E-2</v>
      </c>
      <c r="I188" s="26">
        <f t="shared" si="5"/>
        <v>0.53670449950501253</v>
      </c>
      <c r="J188" s="57"/>
      <c r="K188" s="58"/>
    </row>
    <row r="189" spans="1:11" x14ac:dyDescent="0.25">
      <c r="A189" s="39">
        <v>176</v>
      </c>
      <c r="B189" s="17" t="s">
        <v>615</v>
      </c>
      <c r="C189" s="11">
        <v>68.099999999999994</v>
      </c>
      <c r="D189" s="16" t="s">
        <v>328</v>
      </c>
      <c r="E189" s="30">
        <v>8</v>
      </c>
      <c r="F189" s="30">
        <v>8.1999999999999993</v>
      </c>
      <c r="G189" s="26">
        <f t="shared" si="4"/>
        <v>0.19999999999999929</v>
      </c>
      <c r="H189" s="29">
        <f>G8/C243*C189</f>
        <v>6.3120616573014016E-2</v>
      </c>
      <c r="I189" s="26">
        <f t="shared" si="5"/>
        <v>0.26312061657301333</v>
      </c>
      <c r="J189" s="57"/>
      <c r="K189" s="58"/>
    </row>
    <row r="190" spans="1:11" x14ac:dyDescent="0.25">
      <c r="A190" s="39">
        <v>177</v>
      </c>
      <c r="B190" s="17" t="s">
        <v>551</v>
      </c>
      <c r="C190" s="11">
        <v>99.4</v>
      </c>
      <c r="D190" s="16" t="s">
        <v>328</v>
      </c>
      <c r="E190" s="30">
        <v>5.0999999999999996</v>
      </c>
      <c r="F190" s="30">
        <v>5.0999999999999996</v>
      </c>
      <c r="G190" s="26">
        <f t="shared" si="4"/>
        <v>0</v>
      </c>
      <c r="H190" s="29">
        <f>G8/C243*C190</f>
        <v>9.2132001282784051E-2</v>
      </c>
      <c r="I190" s="26">
        <f t="shared" si="5"/>
        <v>9.2132001282784051E-2</v>
      </c>
      <c r="J190" s="57"/>
      <c r="K190" s="58"/>
    </row>
    <row r="191" spans="1:11" x14ac:dyDescent="0.25">
      <c r="A191" s="39">
        <v>178</v>
      </c>
      <c r="B191" s="17" t="s">
        <v>413</v>
      </c>
      <c r="C191" s="11">
        <v>42.3</v>
      </c>
      <c r="D191" s="16" t="s">
        <v>328</v>
      </c>
      <c r="E191" s="30">
        <v>1</v>
      </c>
      <c r="F191" s="30">
        <v>1</v>
      </c>
      <c r="G191" s="26">
        <f t="shared" si="4"/>
        <v>0</v>
      </c>
      <c r="H191" s="29">
        <f>G8/C243*C191</f>
        <v>3.9207079016717952E-2</v>
      </c>
      <c r="I191" s="26">
        <f t="shared" si="5"/>
        <v>3.9207079016717952E-2</v>
      </c>
      <c r="J191" s="57"/>
      <c r="K191" s="58"/>
    </row>
    <row r="192" spans="1:11" x14ac:dyDescent="0.25">
      <c r="A192" s="39">
        <v>179</v>
      </c>
      <c r="B192" s="17" t="s">
        <v>414</v>
      </c>
      <c r="C192" s="11">
        <v>68.900000000000006</v>
      </c>
      <c r="D192" s="16" t="s">
        <v>328</v>
      </c>
      <c r="E192" s="30">
        <v>7.7</v>
      </c>
      <c r="F192" s="30">
        <v>7.7</v>
      </c>
      <c r="G192" s="26">
        <f t="shared" si="4"/>
        <v>0</v>
      </c>
      <c r="H192" s="29">
        <f>G8/C243*C192</f>
        <v>6.3862121613519326E-2</v>
      </c>
      <c r="I192" s="26">
        <f t="shared" si="5"/>
        <v>6.3862121613519326E-2</v>
      </c>
      <c r="J192" s="57"/>
      <c r="K192" s="58"/>
    </row>
    <row r="193" spans="1:11" x14ac:dyDescent="0.25">
      <c r="A193" s="39">
        <v>180</v>
      </c>
      <c r="B193" s="17" t="s">
        <v>415</v>
      </c>
      <c r="C193" s="11">
        <v>99.3</v>
      </c>
      <c r="D193" s="16" t="s">
        <v>328</v>
      </c>
      <c r="E193" s="30">
        <v>18.8</v>
      </c>
      <c r="F193" s="30">
        <v>19.600000000000001</v>
      </c>
      <c r="G193" s="26">
        <f t="shared" si="4"/>
        <v>0.80000000000000071</v>
      </c>
      <c r="H193" s="29">
        <f>G8/C243*C193</f>
        <v>9.2039313152720875E-2</v>
      </c>
      <c r="I193" s="26">
        <f t="shared" si="5"/>
        <v>0.89203931315272156</v>
      </c>
      <c r="J193" s="57"/>
      <c r="K193" s="58"/>
    </row>
    <row r="194" spans="1:11" x14ac:dyDescent="0.25">
      <c r="A194" s="39">
        <v>181</v>
      </c>
      <c r="B194" s="17" t="s">
        <v>416</v>
      </c>
      <c r="C194" s="11">
        <v>42.4</v>
      </c>
      <c r="D194" s="16" t="s">
        <v>328</v>
      </c>
      <c r="E194" s="30">
        <v>6.4</v>
      </c>
      <c r="F194" s="30">
        <v>6.9</v>
      </c>
      <c r="G194" s="26">
        <f t="shared" si="4"/>
        <v>0.5</v>
      </c>
      <c r="H194" s="29">
        <f>G8/C243*C194</f>
        <v>3.9299767146781121E-2</v>
      </c>
      <c r="I194" s="26">
        <f t="shared" si="5"/>
        <v>0.53929976714678107</v>
      </c>
      <c r="J194" s="57"/>
      <c r="K194" s="58"/>
    </row>
    <row r="195" spans="1:11" x14ac:dyDescent="0.25">
      <c r="A195" s="39">
        <v>182</v>
      </c>
      <c r="B195" s="17" t="s">
        <v>417</v>
      </c>
      <c r="C195" s="11">
        <v>69.3</v>
      </c>
      <c r="D195" s="16" t="s">
        <v>328</v>
      </c>
      <c r="E195" s="30">
        <v>4.9000000000000004</v>
      </c>
      <c r="F195" s="30">
        <v>4.9000000000000004</v>
      </c>
      <c r="G195" s="26">
        <f t="shared" si="4"/>
        <v>0</v>
      </c>
      <c r="H195" s="29">
        <f>G8/C243*C195</f>
        <v>6.4232874133771975E-2</v>
      </c>
      <c r="I195" s="26">
        <f t="shared" si="5"/>
        <v>6.4232874133771975E-2</v>
      </c>
      <c r="J195" s="57"/>
      <c r="K195" s="368"/>
    </row>
    <row r="196" spans="1:11" x14ac:dyDescent="0.25">
      <c r="A196" s="39">
        <v>183</v>
      </c>
      <c r="B196" s="17" t="s">
        <v>418</v>
      </c>
      <c r="C196" s="11">
        <v>99.3</v>
      </c>
      <c r="D196" s="16" t="s">
        <v>328</v>
      </c>
      <c r="E196" s="30">
        <v>7.5</v>
      </c>
      <c r="F196" s="30">
        <v>7.9</v>
      </c>
      <c r="G196" s="26">
        <f t="shared" si="4"/>
        <v>0.40000000000000036</v>
      </c>
      <c r="H196" s="29">
        <f>G8/C243*C196</f>
        <v>9.2039313152720875E-2</v>
      </c>
      <c r="I196" s="26">
        <f t="shared" si="5"/>
        <v>0.4920393131527212</v>
      </c>
      <c r="J196" s="57"/>
      <c r="K196" s="58"/>
    </row>
    <row r="197" spans="1:11" x14ac:dyDescent="0.25">
      <c r="A197" s="39">
        <v>184</v>
      </c>
      <c r="B197" s="17" t="s">
        <v>419</v>
      </c>
      <c r="C197" s="11">
        <v>42.3</v>
      </c>
      <c r="D197" s="16" t="s">
        <v>328</v>
      </c>
      <c r="E197" s="30">
        <v>2.7</v>
      </c>
      <c r="F197" s="30">
        <v>2.9</v>
      </c>
      <c r="G197" s="26">
        <f t="shared" si="4"/>
        <v>0.19999999999999973</v>
      </c>
      <c r="H197" s="29">
        <f>G8/C243*C197</f>
        <v>3.9207079016717952E-2</v>
      </c>
      <c r="I197" s="26">
        <f t="shared" si="5"/>
        <v>0.23920707901671767</v>
      </c>
      <c r="J197" s="4"/>
      <c r="K197" s="366"/>
    </row>
    <row r="198" spans="1:11" x14ac:dyDescent="0.25">
      <c r="A198" s="39">
        <v>185</v>
      </c>
      <c r="B198" s="17" t="s">
        <v>420</v>
      </c>
      <c r="C198" s="11">
        <v>68.599999999999994</v>
      </c>
      <c r="D198" s="16" t="s">
        <v>328</v>
      </c>
      <c r="E198" s="30">
        <v>7.6</v>
      </c>
      <c r="F198" s="30">
        <v>7.8</v>
      </c>
      <c r="G198" s="26">
        <f t="shared" si="4"/>
        <v>0.20000000000000018</v>
      </c>
      <c r="H198" s="29">
        <f>G8/C243*C198</f>
        <v>6.3584057223329826E-2</v>
      </c>
      <c r="I198" s="26">
        <f t="shared" si="5"/>
        <v>0.26358405722333</v>
      </c>
      <c r="J198" s="4"/>
      <c r="K198" s="366"/>
    </row>
    <row r="199" spans="1:11" x14ac:dyDescent="0.25">
      <c r="A199" s="39">
        <v>186</v>
      </c>
      <c r="B199" s="17" t="s">
        <v>421</v>
      </c>
      <c r="C199" s="11">
        <v>99.4</v>
      </c>
      <c r="D199" s="16" t="s">
        <v>328</v>
      </c>
      <c r="E199" s="30">
        <v>15.9</v>
      </c>
      <c r="F199" s="30">
        <v>17.100000000000001</v>
      </c>
      <c r="G199" s="26">
        <f t="shared" si="4"/>
        <v>1.2000000000000011</v>
      </c>
      <c r="H199" s="29">
        <f>G8/C243*C199</f>
        <v>9.2132001282784051E-2</v>
      </c>
      <c r="I199" s="26">
        <f t="shared" si="5"/>
        <v>1.292132001282785</v>
      </c>
      <c r="J199" s="4"/>
      <c r="K199" s="366"/>
    </row>
    <row r="200" spans="1:11" x14ac:dyDescent="0.25">
      <c r="A200" s="39">
        <v>187</v>
      </c>
      <c r="B200" s="17" t="s">
        <v>422</v>
      </c>
      <c r="C200" s="11">
        <v>42.4</v>
      </c>
      <c r="D200" s="16" t="s">
        <v>328</v>
      </c>
      <c r="E200" s="30">
        <v>4.0999999999999996</v>
      </c>
      <c r="F200" s="30">
        <v>4.3</v>
      </c>
      <c r="G200" s="26">
        <f t="shared" si="4"/>
        <v>0.20000000000000018</v>
      </c>
      <c r="H200" s="29">
        <f>G8/C243*C200</f>
        <v>3.9299767146781121E-2</v>
      </c>
      <c r="I200" s="26">
        <f t="shared" si="5"/>
        <v>0.23929976714678131</v>
      </c>
      <c r="J200" s="4"/>
      <c r="K200" s="366"/>
    </row>
    <row r="201" spans="1:11" x14ac:dyDescent="0.25">
      <c r="A201" s="39">
        <v>188</v>
      </c>
      <c r="B201" s="17" t="s">
        <v>423</v>
      </c>
      <c r="C201" s="11">
        <v>69.3</v>
      </c>
      <c r="D201" s="16" t="s">
        <v>328</v>
      </c>
      <c r="E201" s="30">
        <v>8.8000000000000007</v>
      </c>
      <c r="F201" s="30">
        <v>8.8000000000000007</v>
      </c>
      <c r="G201" s="26">
        <f t="shared" si="4"/>
        <v>0</v>
      </c>
      <c r="H201" s="29">
        <f>G8/C243*C201</f>
        <v>6.4232874133771975E-2</v>
      </c>
      <c r="I201" s="26">
        <f t="shared" si="5"/>
        <v>6.4232874133771975E-2</v>
      </c>
      <c r="J201" s="4"/>
      <c r="K201" s="366"/>
    </row>
    <row r="202" spans="1:11" x14ac:dyDescent="0.25">
      <c r="A202" s="39">
        <v>189</v>
      </c>
      <c r="B202" s="17" t="s">
        <v>424</v>
      </c>
      <c r="C202" s="11">
        <v>99.1</v>
      </c>
      <c r="D202" s="16" t="s">
        <v>328</v>
      </c>
      <c r="E202" s="30">
        <v>4.7</v>
      </c>
      <c r="F202" s="30">
        <v>4.7</v>
      </c>
      <c r="G202" s="26">
        <f t="shared" si="4"/>
        <v>0</v>
      </c>
      <c r="H202" s="29">
        <f>G8/C243*C202</f>
        <v>9.1853936892594551E-2</v>
      </c>
      <c r="I202" s="26">
        <f t="shared" si="5"/>
        <v>9.1853936892594551E-2</v>
      </c>
      <c r="J202" s="57"/>
      <c r="K202" s="366"/>
    </row>
    <row r="203" spans="1:11" x14ac:dyDescent="0.25">
      <c r="A203" s="39">
        <v>190</v>
      </c>
      <c r="B203" s="17" t="s">
        <v>425</v>
      </c>
      <c r="C203" s="11">
        <v>42.6</v>
      </c>
      <c r="D203" s="16" t="s">
        <v>328</v>
      </c>
      <c r="E203" s="30">
        <v>6.1</v>
      </c>
      <c r="F203" s="30">
        <v>6.5</v>
      </c>
      <c r="G203" s="26">
        <f t="shared" si="4"/>
        <v>0.40000000000000036</v>
      </c>
      <c r="H203" s="29">
        <f>G8/C243*C203</f>
        <v>3.9485143406907446E-2</v>
      </c>
      <c r="I203" s="26">
        <f t="shared" si="5"/>
        <v>0.43948514340690781</v>
      </c>
      <c r="J203" s="57"/>
      <c r="K203" s="366"/>
    </row>
    <row r="204" spans="1:11" x14ac:dyDescent="0.25">
      <c r="A204" s="39">
        <v>191</v>
      </c>
      <c r="B204" s="17" t="s">
        <v>426</v>
      </c>
      <c r="C204" s="11">
        <v>69.2</v>
      </c>
      <c r="D204" s="16" t="s">
        <v>328</v>
      </c>
      <c r="E204" s="30">
        <v>10</v>
      </c>
      <c r="F204" s="30">
        <v>10.4</v>
      </c>
      <c r="G204" s="26">
        <f t="shared" si="4"/>
        <v>0.40000000000000036</v>
      </c>
      <c r="H204" s="29">
        <f>G8/C243*C204</f>
        <v>6.4140186003708813E-2</v>
      </c>
      <c r="I204" s="26">
        <f t="shared" si="5"/>
        <v>0.46414018600370915</v>
      </c>
      <c r="J204" s="57"/>
      <c r="K204" s="366"/>
    </row>
    <row r="205" spans="1:11" x14ac:dyDescent="0.25">
      <c r="A205" s="39">
        <v>192</v>
      </c>
      <c r="B205" s="17" t="s">
        <v>427</v>
      </c>
      <c r="C205" s="11">
        <v>99</v>
      </c>
      <c r="D205" s="16" t="s">
        <v>328</v>
      </c>
      <c r="E205" s="30">
        <v>6.8</v>
      </c>
      <c r="F205" s="30">
        <v>6.8</v>
      </c>
      <c r="G205" s="26">
        <f t="shared" si="4"/>
        <v>0</v>
      </c>
      <c r="H205" s="29">
        <f>G8/C243*C205</f>
        <v>9.1761248762531389E-2</v>
      </c>
      <c r="I205" s="26">
        <f t="shared" si="5"/>
        <v>9.1761248762531389E-2</v>
      </c>
      <c r="J205" s="57"/>
      <c r="K205" s="366"/>
    </row>
    <row r="206" spans="1:11" x14ac:dyDescent="0.25">
      <c r="A206" s="39">
        <v>193</v>
      </c>
      <c r="B206" s="17" t="s">
        <v>592</v>
      </c>
      <c r="C206" s="11">
        <v>42.4</v>
      </c>
      <c r="D206" s="16" t="s">
        <v>328</v>
      </c>
      <c r="E206" s="30">
        <v>0.4</v>
      </c>
      <c r="F206" s="30">
        <v>0.4</v>
      </c>
      <c r="G206" s="26">
        <f t="shared" si="4"/>
        <v>0</v>
      </c>
      <c r="H206" s="29">
        <f>G8/C243*C206</f>
        <v>3.9299767146781121E-2</v>
      </c>
      <c r="I206" s="26">
        <f t="shared" si="5"/>
        <v>3.9299767146781121E-2</v>
      </c>
      <c r="J206" s="57"/>
      <c r="K206" s="366"/>
    </row>
    <row r="207" spans="1:11" x14ac:dyDescent="0.25">
      <c r="A207" s="39">
        <v>194</v>
      </c>
      <c r="B207" s="17" t="s">
        <v>593</v>
      </c>
      <c r="C207" s="11">
        <v>68.8</v>
      </c>
      <c r="D207" s="16" t="s">
        <v>328</v>
      </c>
      <c r="E207" s="30">
        <v>4.9000000000000004</v>
      </c>
      <c r="F207" s="30">
        <v>5.3</v>
      </c>
      <c r="G207" s="26">
        <f t="shared" si="4"/>
        <v>0.39999999999999947</v>
      </c>
      <c r="H207" s="29">
        <f>G8/C243*C207</f>
        <v>6.376943348345615E-2</v>
      </c>
      <c r="I207" s="26">
        <f t="shared" si="5"/>
        <v>0.46376943348345562</v>
      </c>
      <c r="J207" s="57"/>
      <c r="K207" s="366"/>
    </row>
    <row r="208" spans="1:11" x14ac:dyDescent="0.25">
      <c r="A208" s="39">
        <v>195</v>
      </c>
      <c r="B208" s="17" t="s">
        <v>594</v>
      </c>
      <c r="C208" s="11">
        <v>100.7</v>
      </c>
      <c r="D208" s="16" t="s">
        <v>328</v>
      </c>
      <c r="E208" s="30">
        <v>13.1</v>
      </c>
      <c r="F208" s="30">
        <v>13.5</v>
      </c>
      <c r="G208" s="26">
        <f t="shared" ref="G208:G242" si="6">F208-E208</f>
        <v>0.40000000000000036</v>
      </c>
      <c r="H208" s="29">
        <f>G8/C243*C208</f>
        <v>9.3336946973605159E-2</v>
      </c>
      <c r="I208" s="26">
        <f t="shared" ref="I208:I242" si="7">G208+H208</f>
        <v>0.49333694697360553</v>
      </c>
      <c r="J208" s="57"/>
      <c r="K208" s="366"/>
    </row>
    <row r="209" spans="1:11" x14ac:dyDescent="0.25">
      <c r="A209" s="39">
        <v>196</v>
      </c>
      <c r="B209" s="17" t="s">
        <v>428</v>
      </c>
      <c r="C209" s="11">
        <v>42.6</v>
      </c>
      <c r="D209" s="16" t="s">
        <v>328</v>
      </c>
      <c r="E209" s="30">
        <v>9.9</v>
      </c>
      <c r="F209" s="30">
        <v>10.5</v>
      </c>
      <c r="G209" s="26">
        <f t="shared" si="6"/>
        <v>0.59999999999999964</v>
      </c>
      <c r="H209" s="29">
        <f>G8/C243*C209</f>
        <v>3.9485143406907446E-2</v>
      </c>
      <c r="I209" s="26">
        <f t="shared" si="7"/>
        <v>0.6394851434069071</v>
      </c>
      <c r="J209" s="57"/>
      <c r="K209" s="366"/>
    </row>
    <row r="210" spans="1:11" x14ac:dyDescent="0.25">
      <c r="A210" s="39">
        <v>197</v>
      </c>
      <c r="B210" s="17" t="s">
        <v>429</v>
      </c>
      <c r="C210" s="11">
        <v>69.2</v>
      </c>
      <c r="D210" s="16" t="s">
        <v>328</v>
      </c>
      <c r="E210" s="30">
        <v>11.5</v>
      </c>
      <c r="F210" s="30">
        <v>12.4</v>
      </c>
      <c r="G210" s="26">
        <f t="shared" si="6"/>
        <v>0.90000000000000036</v>
      </c>
      <c r="H210" s="29">
        <f>G8/C243*C210</f>
        <v>6.4140186003708813E-2</v>
      </c>
      <c r="I210" s="26">
        <f t="shared" si="7"/>
        <v>0.96414018600370921</v>
      </c>
      <c r="J210" s="4"/>
      <c r="K210" s="366"/>
    </row>
    <row r="211" spans="1:11" x14ac:dyDescent="0.25">
      <c r="A211" s="39">
        <v>198</v>
      </c>
      <c r="B211" s="17" t="s">
        <v>430</v>
      </c>
      <c r="C211" s="11">
        <v>99.5</v>
      </c>
      <c r="D211" s="16" t="s">
        <v>328</v>
      </c>
      <c r="E211" s="30">
        <v>9.5</v>
      </c>
      <c r="F211" s="30">
        <v>10.4</v>
      </c>
      <c r="G211" s="26">
        <f t="shared" si="6"/>
        <v>0.90000000000000036</v>
      </c>
      <c r="H211" s="29">
        <f>G8/C243*C211</f>
        <v>9.2224689412847213E-2</v>
      </c>
      <c r="I211" s="26">
        <f t="shared" si="7"/>
        <v>0.99222468941284758</v>
      </c>
      <c r="J211" s="4"/>
      <c r="K211" s="366"/>
    </row>
    <row r="212" spans="1:11" x14ac:dyDescent="0.25">
      <c r="A212" s="39">
        <v>199</v>
      </c>
      <c r="B212" s="17" t="s">
        <v>431</v>
      </c>
      <c r="C212" s="11">
        <v>42.6</v>
      </c>
      <c r="D212" s="16" t="s">
        <v>328</v>
      </c>
      <c r="E212" s="30">
        <v>7</v>
      </c>
      <c r="F212" s="30">
        <v>7.2</v>
      </c>
      <c r="G212" s="26">
        <f t="shared" si="6"/>
        <v>0.20000000000000018</v>
      </c>
      <c r="H212" s="29">
        <f>G8/C243*C212</f>
        <v>3.9485143406907446E-2</v>
      </c>
      <c r="I212" s="26">
        <f t="shared" si="7"/>
        <v>0.23948514340690763</v>
      </c>
      <c r="J212" s="4"/>
      <c r="K212" s="366"/>
    </row>
    <row r="213" spans="1:11" x14ac:dyDescent="0.25">
      <c r="A213" s="39">
        <v>200</v>
      </c>
      <c r="B213" s="17" t="s">
        <v>432</v>
      </c>
      <c r="C213" s="11">
        <v>68.8</v>
      </c>
      <c r="D213" s="16" t="s">
        <v>328</v>
      </c>
      <c r="E213" s="30">
        <v>5.7</v>
      </c>
      <c r="F213" s="30">
        <v>6.1</v>
      </c>
      <c r="G213" s="26">
        <f t="shared" si="6"/>
        <v>0.39999999999999947</v>
      </c>
      <c r="H213" s="29">
        <f>G8/C243*C213</f>
        <v>6.376943348345615E-2</v>
      </c>
      <c r="I213" s="26">
        <f t="shared" si="7"/>
        <v>0.46376943348345562</v>
      </c>
      <c r="J213" s="4"/>
      <c r="K213" s="366"/>
    </row>
    <row r="214" spans="1:11" x14ac:dyDescent="0.25">
      <c r="A214" s="39">
        <v>201</v>
      </c>
      <c r="B214" s="17" t="s">
        <v>433</v>
      </c>
      <c r="C214" s="11">
        <v>99.3</v>
      </c>
      <c r="D214" s="16" t="s">
        <v>328</v>
      </c>
      <c r="E214" s="30">
        <v>12.3</v>
      </c>
      <c r="F214" s="30">
        <v>12.3</v>
      </c>
      <c r="G214" s="26">
        <f t="shared" si="6"/>
        <v>0</v>
      </c>
      <c r="H214" s="29">
        <f>G8/C243*C214</f>
        <v>9.2039313152720875E-2</v>
      </c>
      <c r="I214" s="26">
        <f t="shared" si="7"/>
        <v>9.2039313152720875E-2</v>
      </c>
      <c r="J214" s="4"/>
      <c r="K214" s="366"/>
    </row>
    <row r="215" spans="1:11" x14ac:dyDescent="0.25">
      <c r="A215" s="39">
        <v>202</v>
      </c>
      <c r="B215" s="17" t="s">
        <v>558</v>
      </c>
      <c r="C215" s="11">
        <v>72.8</v>
      </c>
      <c r="D215" s="16" t="s">
        <v>328</v>
      </c>
      <c r="E215" s="30">
        <v>9.3000000000000007</v>
      </c>
      <c r="F215" s="30">
        <v>9.6</v>
      </c>
      <c r="G215" s="26">
        <f t="shared" si="6"/>
        <v>0.29999999999999893</v>
      </c>
      <c r="H215" s="29">
        <f>G8/C243*C215</f>
        <v>6.7476958685982677E-2</v>
      </c>
      <c r="I215" s="26">
        <f t="shared" si="7"/>
        <v>0.36747695868598163</v>
      </c>
      <c r="J215" s="4"/>
      <c r="K215" s="366"/>
    </row>
    <row r="216" spans="1:11" x14ac:dyDescent="0.25">
      <c r="A216" s="39">
        <v>203</v>
      </c>
      <c r="B216" s="17" t="s">
        <v>559</v>
      </c>
      <c r="C216" s="11">
        <v>72.2</v>
      </c>
      <c r="D216" s="16" t="s">
        <v>328</v>
      </c>
      <c r="E216" s="30">
        <v>5.3</v>
      </c>
      <c r="F216" s="30">
        <v>5.3</v>
      </c>
      <c r="G216" s="26">
        <f t="shared" si="6"/>
        <v>0</v>
      </c>
      <c r="H216" s="29">
        <f>G8/C243*C216</f>
        <v>6.6920829905603704E-2</v>
      </c>
      <c r="I216" s="26">
        <f t="shared" si="7"/>
        <v>6.6920829905603704E-2</v>
      </c>
      <c r="J216" s="4"/>
      <c r="K216" s="366"/>
    </row>
    <row r="217" spans="1:11" x14ac:dyDescent="0.25">
      <c r="A217" s="39">
        <v>204</v>
      </c>
      <c r="B217" s="17" t="s">
        <v>560</v>
      </c>
      <c r="C217" s="11">
        <v>45.9</v>
      </c>
      <c r="D217" s="16" t="s">
        <v>328</v>
      </c>
      <c r="E217" s="30">
        <v>2.2000000000000002</v>
      </c>
      <c r="F217" s="30">
        <v>2.5</v>
      </c>
      <c r="G217" s="26">
        <f t="shared" si="6"/>
        <v>0.29999999999999982</v>
      </c>
      <c r="H217" s="29">
        <f>G8/C243*C217</f>
        <v>4.2543851698991823E-2</v>
      </c>
      <c r="I217" s="26">
        <f t="shared" si="7"/>
        <v>0.34254385169899165</v>
      </c>
      <c r="J217" s="4"/>
      <c r="K217" s="366"/>
    </row>
    <row r="218" spans="1:11" x14ac:dyDescent="0.25">
      <c r="A218" s="39">
        <v>205</v>
      </c>
      <c r="B218" s="17" t="s">
        <v>561</v>
      </c>
      <c r="C218" s="11">
        <v>45.2</v>
      </c>
      <c r="D218" s="16" t="s">
        <v>328</v>
      </c>
      <c r="E218" s="30">
        <v>7.8</v>
      </c>
      <c r="F218" s="30">
        <v>8.1999999999999993</v>
      </c>
      <c r="G218" s="26">
        <f t="shared" si="6"/>
        <v>0.39999999999999947</v>
      </c>
      <c r="H218" s="29">
        <f>G8/C243*C218</f>
        <v>4.1895034788549688E-2</v>
      </c>
      <c r="I218" s="26">
        <f t="shared" si="7"/>
        <v>0.44189503478854913</v>
      </c>
      <c r="J218" s="4"/>
      <c r="K218" s="366"/>
    </row>
    <row r="219" spans="1:11" x14ac:dyDescent="0.25">
      <c r="A219" s="39">
        <v>206</v>
      </c>
      <c r="B219" s="17" t="s">
        <v>562</v>
      </c>
      <c r="C219" s="11">
        <v>72.400000000000006</v>
      </c>
      <c r="D219" s="16" t="s">
        <v>328</v>
      </c>
      <c r="E219" s="30">
        <v>2.2000000000000002</v>
      </c>
      <c r="F219" s="30">
        <v>2.2999999999999998</v>
      </c>
      <c r="G219" s="26">
        <f t="shared" si="6"/>
        <v>9.9999999999999645E-2</v>
      </c>
      <c r="H219" s="29">
        <f>G8/C243*C219</f>
        <v>6.7106206165730029E-2</v>
      </c>
      <c r="I219" s="26">
        <f t="shared" si="7"/>
        <v>0.16710620616572969</v>
      </c>
      <c r="J219" s="4"/>
      <c r="K219" s="366"/>
    </row>
    <row r="220" spans="1:11" x14ac:dyDescent="0.25">
      <c r="A220" s="39">
        <v>207</v>
      </c>
      <c r="B220" s="17" t="s">
        <v>563</v>
      </c>
      <c r="C220" s="11">
        <v>72.3</v>
      </c>
      <c r="D220" s="16" t="s">
        <v>328</v>
      </c>
      <c r="E220" s="30">
        <v>11.3</v>
      </c>
      <c r="F220" s="30">
        <v>11.3</v>
      </c>
      <c r="G220" s="26">
        <f t="shared" si="6"/>
        <v>0</v>
      </c>
      <c r="H220" s="29">
        <f>G8/C243*C220</f>
        <v>6.7013518035666866E-2</v>
      </c>
      <c r="I220" s="26">
        <f t="shared" si="7"/>
        <v>6.7013518035666866E-2</v>
      </c>
      <c r="J220" s="4"/>
      <c r="K220" s="366"/>
    </row>
    <row r="221" spans="1:11" x14ac:dyDescent="0.25">
      <c r="A221" s="39">
        <v>208</v>
      </c>
      <c r="B221" s="17" t="s">
        <v>564</v>
      </c>
      <c r="C221" s="11">
        <v>45.5</v>
      </c>
      <c r="D221" s="16" t="s">
        <v>328</v>
      </c>
      <c r="E221" s="30">
        <v>6.3</v>
      </c>
      <c r="F221" s="30">
        <v>6.8</v>
      </c>
      <c r="G221" s="26">
        <f t="shared" si="6"/>
        <v>0.5</v>
      </c>
      <c r="H221" s="29">
        <f>G8/C243*C221</f>
        <v>4.2173099178739175E-2</v>
      </c>
      <c r="I221" s="26">
        <f t="shared" si="7"/>
        <v>0.54217309917873913</v>
      </c>
      <c r="J221" s="4"/>
      <c r="K221" s="366"/>
    </row>
    <row r="222" spans="1:11" x14ac:dyDescent="0.25">
      <c r="A222" s="39">
        <v>209</v>
      </c>
      <c r="B222" s="17" t="s">
        <v>565</v>
      </c>
      <c r="C222" s="11">
        <v>45.2</v>
      </c>
      <c r="D222" s="16" t="s">
        <v>328</v>
      </c>
      <c r="E222" s="30">
        <v>4.5999999999999996</v>
      </c>
      <c r="F222" s="30">
        <v>4.7</v>
      </c>
      <c r="G222" s="26">
        <f t="shared" si="6"/>
        <v>0.10000000000000053</v>
      </c>
      <c r="H222" s="29">
        <f>G8/C243*C222</f>
        <v>4.1895034788549688E-2</v>
      </c>
      <c r="I222" s="26">
        <f t="shared" si="7"/>
        <v>0.14189503478855023</v>
      </c>
      <c r="J222" s="4"/>
      <c r="K222" s="366"/>
    </row>
    <row r="223" spans="1:11" x14ac:dyDescent="0.25">
      <c r="A223" s="39">
        <v>210</v>
      </c>
      <c r="B223" s="17" t="s">
        <v>566</v>
      </c>
      <c r="C223" s="11">
        <v>72.5</v>
      </c>
      <c r="D223" s="16" t="s">
        <v>328</v>
      </c>
      <c r="E223" s="30">
        <v>5.7</v>
      </c>
      <c r="F223" s="30">
        <v>5.7</v>
      </c>
      <c r="G223" s="26">
        <f t="shared" si="6"/>
        <v>0</v>
      </c>
      <c r="H223" s="29">
        <f>G8/C243*C223</f>
        <v>6.7198894295793191E-2</v>
      </c>
      <c r="I223" s="26">
        <f t="shared" si="7"/>
        <v>6.7198894295793191E-2</v>
      </c>
      <c r="J223" s="388"/>
      <c r="K223" s="366"/>
    </row>
    <row r="224" spans="1:11" x14ac:dyDescent="0.25">
      <c r="A224" s="39">
        <v>211</v>
      </c>
      <c r="B224" s="17" t="s">
        <v>567</v>
      </c>
      <c r="C224" s="11">
        <v>72.2</v>
      </c>
      <c r="D224" s="16" t="s">
        <v>328</v>
      </c>
      <c r="E224" s="30">
        <v>5</v>
      </c>
      <c r="F224" s="30">
        <v>5.2</v>
      </c>
      <c r="G224" s="26">
        <f t="shared" si="6"/>
        <v>0.20000000000000018</v>
      </c>
      <c r="H224" s="29">
        <f>G8/C243*C224</f>
        <v>6.6920829905603704E-2</v>
      </c>
      <c r="I224" s="26">
        <f t="shared" si="7"/>
        <v>0.2669208299056039</v>
      </c>
      <c r="J224" s="4"/>
      <c r="K224" s="366"/>
    </row>
    <row r="225" spans="1:11" x14ac:dyDescent="0.25">
      <c r="A225" s="39">
        <v>212</v>
      </c>
      <c r="B225" s="17" t="s">
        <v>568</v>
      </c>
      <c r="C225" s="11">
        <v>46</v>
      </c>
      <c r="D225" s="16" t="s">
        <v>328</v>
      </c>
      <c r="E225" s="30">
        <v>2</v>
      </c>
      <c r="F225" s="30">
        <v>2</v>
      </c>
      <c r="G225" s="26">
        <f t="shared" si="6"/>
        <v>0</v>
      </c>
      <c r="H225" s="29">
        <f>G8/C243*C225</f>
        <v>4.2636539829054992E-2</v>
      </c>
      <c r="I225" s="26">
        <f t="shared" si="7"/>
        <v>4.2636539829054992E-2</v>
      </c>
      <c r="J225" s="4"/>
      <c r="K225" s="366"/>
    </row>
    <row r="226" spans="1:11" x14ac:dyDescent="0.25">
      <c r="A226" s="39">
        <v>213</v>
      </c>
      <c r="B226" s="17" t="s">
        <v>569</v>
      </c>
      <c r="C226" s="11">
        <v>44.8</v>
      </c>
      <c r="D226" s="16" t="s">
        <v>328</v>
      </c>
      <c r="E226" s="30">
        <v>2.8</v>
      </c>
      <c r="F226" s="30">
        <v>2.8</v>
      </c>
      <c r="G226" s="26">
        <f t="shared" si="6"/>
        <v>0</v>
      </c>
      <c r="H226" s="29">
        <f>G8/C243*C226</f>
        <v>4.1524282268297033E-2</v>
      </c>
      <c r="I226" s="26">
        <f t="shared" si="7"/>
        <v>4.1524282268297033E-2</v>
      </c>
      <c r="J226" s="4"/>
      <c r="K226" s="366"/>
    </row>
    <row r="227" spans="1:11" x14ac:dyDescent="0.25">
      <c r="A227" s="39">
        <v>214</v>
      </c>
      <c r="B227" s="17" t="s">
        <v>570</v>
      </c>
      <c r="C227" s="11">
        <v>73.099999999999994</v>
      </c>
      <c r="D227" s="16" t="s">
        <v>328</v>
      </c>
      <c r="E227" s="30">
        <v>9.6999999999999993</v>
      </c>
      <c r="F227" s="30">
        <v>10.4</v>
      </c>
      <c r="G227" s="26">
        <f t="shared" si="6"/>
        <v>0.70000000000000107</v>
      </c>
      <c r="H227" s="29">
        <f>G8/C243*C227</f>
        <v>6.7755023076172163E-2</v>
      </c>
      <c r="I227" s="26">
        <f t="shared" si="7"/>
        <v>0.76775502307617327</v>
      </c>
      <c r="J227" s="4"/>
      <c r="K227" s="366"/>
    </row>
    <row r="228" spans="1:11" x14ac:dyDescent="0.25">
      <c r="A228" s="39">
        <v>215</v>
      </c>
      <c r="B228" s="17" t="s">
        <v>571</v>
      </c>
      <c r="C228" s="11">
        <v>72.400000000000006</v>
      </c>
      <c r="D228" s="16" t="s">
        <v>328</v>
      </c>
      <c r="E228" s="30">
        <v>1.7</v>
      </c>
      <c r="F228" s="30">
        <v>1.7</v>
      </c>
      <c r="G228" s="26">
        <f t="shared" si="6"/>
        <v>0</v>
      </c>
      <c r="H228" s="29">
        <f>G8/C243*C228</f>
        <v>6.7106206165730029E-2</v>
      </c>
      <c r="I228" s="26">
        <f t="shared" si="7"/>
        <v>6.7106206165730029E-2</v>
      </c>
      <c r="J228" s="366"/>
      <c r="K228" s="366"/>
    </row>
    <row r="229" spans="1:11" x14ac:dyDescent="0.25">
      <c r="A229" s="39">
        <v>216</v>
      </c>
      <c r="B229" s="17" t="s">
        <v>572</v>
      </c>
      <c r="C229" s="11">
        <v>46</v>
      </c>
      <c r="D229" s="16" t="s">
        <v>328</v>
      </c>
      <c r="E229" s="30">
        <v>5</v>
      </c>
      <c r="F229" s="30">
        <v>5.7</v>
      </c>
      <c r="G229" s="26">
        <f t="shared" si="6"/>
        <v>0.70000000000000018</v>
      </c>
      <c r="H229" s="29">
        <f>G8/C243*C229</f>
        <v>4.2636539829054992E-2</v>
      </c>
      <c r="I229" s="26">
        <f t="shared" si="7"/>
        <v>0.7426365398290552</v>
      </c>
      <c r="J229" s="4"/>
      <c r="K229" s="366"/>
    </row>
    <row r="230" spans="1:11" x14ac:dyDescent="0.25">
      <c r="A230" s="39">
        <v>217</v>
      </c>
      <c r="B230" s="17" t="s">
        <v>573</v>
      </c>
      <c r="C230" s="11">
        <v>45.4</v>
      </c>
      <c r="D230" s="16" t="s">
        <v>328</v>
      </c>
      <c r="E230" s="30">
        <v>4.8</v>
      </c>
      <c r="F230" s="30">
        <v>5.0999999999999996</v>
      </c>
      <c r="G230" s="26">
        <f t="shared" si="6"/>
        <v>0.29999999999999982</v>
      </c>
      <c r="H230" s="29">
        <f>G8/C243*C230</f>
        <v>4.2080411048676013E-2</v>
      </c>
      <c r="I230" s="26">
        <f t="shared" si="7"/>
        <v>0.34208041104867581</v>
      </c>
      <c r="J230" s="4"/>
      <c r="K230" s="366"/>
    </row>
    <row r="231" spans="1:11" x14ac:dyDescent="0.25">
      <c r="A231" s="39">
        <v>218</v>
      </c>
      <c r="B231" s="17" t="s">
        <v>574</v>
      </c>
      <c r="C231" s="11">
        <v>73</v>
      </c>
      <c r="D231" s="16" t="s">
        <v>328</v>
      </c>
      <c r="E231" s="30">
        <v>4.4000000000000004</v>
      </c>
      <c r="F231" s="30">
        <v>4.7</v>
      </c>
      <c r="G231" s="26">
        <f t="shared" si="6"/>
        <v>0.29999999999999982</v>
      </c>
      <c r="H231" s="29">
        <f>G8/C243*C231</f>
        <v>6.7662334946109001E-2</v>
      </c>
      <c r="I231" s="26">
        <f t="shared" si="7"/>
        <v>0.36766233494610884</v>
      </c>
      <c r="J231" s="4"/>
      <c r="K231" s="366"/>
    </row>
    <row r="232" spans="1:11" x14ac:dyDescent="0.25">
      <c r="A232" s="39">
        <v>219</v>
      </c>
      <c r="B232" s="17" t="s">
        <v>575</v>
      </c>
      <c r="C232" s="11">
        <v>72.2</v>
      </c>
      <c r="D232" s="16" t="s">
        <v>328</v>
      </c>
      <c r="E232" s="30">
        <v>8</v>
      </c>
      <c r="F232" s="30">
        <v>8.1999999999999993</v>
      </c>
      <c r="G232" s="26">
        <f t="shared" si="6"/>
        <v>0.19999999999999929</v>
      </c>
      <c r="H232" s="29">
        <f>G8/C243*C232</f>
        <v>6.6920829905603704E-2</v>
      </c>
      <c r="I232" s="26">
        <f t="shared" si="7"/>
        <v>0.26692082990560301</v>
      </c>
      <c r="J232" s="4"/>
      <c r="K232" s="366"/>
    </row>
    <row r="233" spans="1:11" x14ac:dyDescent="0.25">
      <c r="A233" s="39">
        <v>220</v>
      </c>
      <c r="B233" s="17" t="s">
        <v>576</v>
      </c>
      <c r="C233" s="11">
        <v>46.2</v>
      </c>
      <c r="D233" s="16" t="s">
        <v>328</v>
      </c>
      <c r="E233" s="30">
        <v>1.9</v>
      </c>
      <c r="F233" s="30">
        <v>1.9</v>
      </c>
      <c r="G233" s="26">
        <f t="shared" si="6"/>
        <v>0</v>
      </c>
      <c r="H233" s="29">
        <f>G8/C243*C233</f>
        <v>4.2821916089181317E-2</v>
      </c>
      <c r="I233" s="26">
        <f t="shared" si="7"/>
        <v>4.2821916089181317E-2</v>
      </c>
      <c r="J233" s="4"/>
      <c r="K233" s="366"/>
    </row>
    <row r="234" spans="1:11" x14ac:dyDescent="0.25">
      <c r="A234" s="39">
        <v>221</v>
      </c>
      <c r="B234" s="17" t="s">
        <v>577</v>
      </c>
      <c r="C234" s="11">
        <v>45.4</v>
      </c>
      <c r="D234" s="16" t="s">
        <v>328</v>
      </c>
      <c r="E234" s="30">
        <v>6.8</v>
      </c>
      <c r="F234" s="30">
        <v>6.9</v>
      </c>
      <c r="G234" s="26">
        <f t="shared" si="6"/>
        <v>0.10000000000000053</v>
      </c>
      <c r="H234" s="29">
        <f>G8/C243*C234</f>
        <v>4.2080411048676013E-2</v>
      </c>
      <c r="I234" s="26">
        <f t="shared" si="7"/>
        <v>0.14208041104867655</v>
      </c>
      <c r="J234" s="4"/>
      <c r="K234" s="366"/>
    </row>
    <row r="235" spans="1:11" x14ac:dyDescent="0.25">
      <c r="A235" s="39">
        <v>222</v>
      </c>
      <c r="B235" s="17" t="s">
        <v>578</v>
      </c>
      <c r="C235" s="11">
        <v>72.900000000000006</v>
      </c>
      <c r="D235" s="16" t="s">
        <v>328</v>
      </c>
      <c r="E235" s="30">
        <v>4.8</v>
      </c>
      <c r="F235" s="30">
        <v>4.8</v>
      </c>
      <c r="G235" s="26">
        <f t="shared" si="6"/>
        <v>0</v>
      </c>
      <c r="H235" s="29">
        <f>G8/C243*C235</f>
        <v>6.7569646816045853E-2</v>
      </c>
      <c r="I235" s="26">
        <f t="shared" si="7"/>
        <v>6.7569646816045853E-2</v>
      </c>
      <c r="J235" s="57"/>
      <c r="K235" s="366"/>
    </row>
    <row r="236" spans="1:11" x14ac:dyDescent="0.25">
      <c r="A236" s="39">
        <v>223</v>
      </c>
      <c r="B236" s="17" t="s">
        <v>579</v>
      </c>
      <c r="C236" s="11">
        <v>72.400000000000006</v>
      </c>
      <c r="D236" s="16" t="s">
        <v>328</v>
      </c>
      <c r="E236" s="30">
        <v>12.5</v>
      </c>
      <c r="F236" s="30">
        <v>13.4</v>
      </c>
      <c r="G236" s="26">
        <f t="shared" si="6"/>
        <v>0.90000000000000036</v>
      </c>
      <c r="H236" s="29">
        <f>G8/C243*C236</f>
        <v>6.7106206165730029E-2</v>
      </c>
      <c r="I236" s="26">
        <f t="shared" si="7"/>
        <v>0.9671062061657304</v>
      </c>
      <c r="J236" s="57"/>
      <c r="K236" s="58"/>
    </row>
    <row r="237" spans="1:11" x14ac:dyDescent="0.25">
      <c r="A237" s="39">
        <v>224</v>
      </c>
      <c r="B237" s="17" t="s">
        <v>580</v>
      </c>
      <c r="C237" s="11">
        <v>46.1</v>
      </c>
      <c r="D237" s="16" t="s">
        <v>328</v>
      </c>
      <c r="E237" s="30">
        <v>4.3</v>
      </c>
      <c r="F237" s="30">
        <v>4.3</v>
      </c>
      <c r="G237" s="26">
        <f t="shared" si="6"/>
        <v>0</v>
      </c>
      <c r="H237" s="29">
        <f>G8/C243*C237</f>
        <v>4.2729227959118155E-2</v>
      </c>
      <c r="I237" s="26">
        <f t="shared" si="7"/>
        <v>4.2729227959118155E-2</v>
      </c>
      <c r="J237" s="57"/>
      <c r="K237" s="58"/>
    </row>
    <row r="238" spans="1:11" x14ac:dyDescent="0.25">
      <c r="A238" s="39">
        <v>225</v>
      </c>
      <c r="B238" s="17" t="s">
        <v>581</v>
      </c>
      <c r="C238" s="11">
        <v>45.6</v>
      </c>
      <c r="D238" s="16" t="s">
        <v>328</v>
      </c>
      <c r="E238" s="30">
        <v>7</v>
      </c>
      <c r="F238" s="30">
        <v>7.3</v>
      </c>
      <c r="G238" s="26">
        <f t="shared" si="6"/>
        <v>0.29999999999999982</v>
      </c>
      <c r="H238" s="29">
        <f>G8/C243*C238</f>
        <v>4.2265787308802337E-2</v>
      </c>
      <c r="I238" s="26">
        <f t="shared" si="7"/>
        <v>0.34226578730880214</v>
      </c>
      <c r="J238" s="57"/>
      <c r="K238" s="58"/>
    </row>
    <row r="239" spans="1:11" x14ac:dyDescent="0.25">
      <c r="A239" s="39">
        <v>226</v>
      </c>
      <c r="B239" s="17" t="s">
        <v>582</v>
      </c>
      <c r="C239" s="11">
        <v>73.2</v>
      </c>
      <c r="D239" s="16" t="s">
        <v>328</v>
      </c>
      <c r="E239" s="30">
        <v>14.4</v>
      </c>
      <c r="F239" s="30">
        <v>15.3</v>
      </c>
      <c r="G239" s="26">
        <f t="shared" si="6"/>
        <v>0.90000000000000036</v>
      </c>
      <c r="H239" s="29">
        <f>G8/C243*C239</f>
        <v>6.7847711206235339E-2</v>
      </c>
      <c r="I239" s="26">
        <f t="shared" si="7"/>
        <v>0.96784771120623569</v>
      </c>
      <c r="J239" s="57"/>
      <c r="K239" s="366"/>
    </row>
    <row r="240" spans="1:11" x14ac:dyDescent="0.25">
      <c r="A240" s="39">
        <v>227</v>
      </c>
      <c r="B240" s="17" t="s">
        <v>583</v>
      </c>
      <c r="C240" s="11">
        <v>72.400000000000006</v>
      </c>
      <c r="D240" s="16" t="s">
        <v>328</v>
      </c>
      <c r="E240" s="30">
        <v>6.5</v>
      </c>
      <c r="F240" s="30">
        <v>6.5</v>
      </c>
      <c r="G240" s="26">
        <f t="shared" si="6"/>
        <v>0</v>
      </c>
      <c r="H240" s="29">
        <f>G8/C243*C240</f>
        <v>6.7106206165730029E-2</v>
      </c>
      <c r="I240" s="26">
        <f t="shared" si="7"/>
        <v>6.7106206165730029E-2</v>
      </c>
      <c r="J240" s="57"/>
      <c r="K240" s="366"/>
    </row>
    <row r="241" spans="1:11" x14ac:dyDescent="0.25">
      <c r="A241" s="39">
        <v>228</v>
      </c>
      <c r="B241" s="17" t="s">
        <v>584</v>
      </c>
      <c r="C241" s="11">
        <v>46.4</v>
      </c>
      <c r="D241" s="16" t="s">
        <v>328</v>
      </c>
      <c r="E241" s="30">
        <v>3.4</v>
      </c>
      <c r="F241" s="30">
        <v>3.4</v>
      </c>
      <c r="G241" s="26">
        <f t="shared" si="6"/>
        <v>0</v>
      </c>
      <c r="H241" s="29">
        <f>G8/C243*C241</f>
        <v>4.3007292349307641E-2</v>
      </c>
      <c r="I241" s="26">
        <f t="shared" si="7"/>
        <v>4.3007292349307641E-2</v>
      </c>
      <c r="J241" s="57"/>
      <c r="K241" s="366"/>
    </row>
    <row r="242" spans="1:11" x14ac:dyDescent="0.25">
      <c r="A242" s="39">
        <v>229</v>
      </c>
      <c r="B242" s="17" t="s">
        <v>585</v>
      </c>
      <c r="C242" s="11">
        <v>45.5</v>
      </c>
      <c r="D242" s="16" t="s">
        <v>328</v>
      </c>
      <c r="E242" s="30">
        <v>8.3000000000000007</v>
      </c>
      <c r="F242" s="30">
        <v>9.1</v>
      </c>
      <c r="G242" s="26">
        <f t="shared" si="6"/>
        <v>0.79999999999999893</v>
      </c>
      <c r="H242" s="29">
        <f>G8/C243*C242</f>
        <v>4.2173099178739175E-2</v>
      </c>
      <c r="I242" s="26">
        <f t="shared" si="7"/>
        <v>0.84217309917873806</v>
      </c>
      <c r="J242" s="57"/>
      <c r="K242" s="366"/>
    </row>
    <row r="243" spans="1:11" x14ac:dyDescent="0.25">
      <c r="A243" s="681" t="s">
        <v>3</v>
      </c>
      <c r="B243" s="682"/>
      <c r="C243" s="60">
        <f>SUM(C14:C242)</f>
        <v>14343.799999999996</v>
      </c>
      <c r="D243" s="43"/>
      <c r="E243" s="500"/>
      <c r="F243" s="500"/>
      <c r="G243" s="500">
        <f>SUM(G14:G242)</f>
        <v>76.600000000000023</v>
      </c>
      <c r="H243" s="500">
        <f>SUM(H14:H242)</f>
        <v>13.294999999999973</v>
      </c>
      <c r="I243" s="500">
        <f>SUM(I14:I242)</f>
        <v>89.894999999999868</v>
      </c>
      <c r="J243" s="4"/>
      <c r="K243" s="366"/>
    </row>
  </sheetData>
  <mergeCells count="19">
    <mergeCell ref="A11:D11"/>
    <mergeCell ref="E11:F11"/>
    <mergeCell ref="A243:B243"/>
    <mergeCell ref="A7:D8"/>
    <mergeCell ref="E7:F7"/>
    <mergeCell ref="E8:F8"/>
    <mergeCell ref="E9:F9"/>
    <mergeCell ref="A10:D10"/>
    <mergeCell ref="E10:F10"/>
    <mergeCell ref="A1:J1"/>
    <mergeCell ref="A2:J2"/>
    <mergeCell ref="A3:G3"/>
    <mergeCell ref="I3:J6"/>
    <mergeCell ref="A4:D4"/>
    <mergeCell ref="E4:F4"/>
    <mergeCell ref="A5:D5"/>
    <mergeCell ref="E5:F5"/>
    <mergeCell ref="A6:D6"/>
    <mergeCell ref="E6:F6"/>
  </mergeCell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43"/>
  <sheetViews>
    <sheetView workbookViewId="0">
      <selection activeCell="J13" sqref="J13"/>
    </sheetView>
  </sheetViews>
  <sheetFormatPr defaultRowHeight="15" x14ac:dyDescent="0.25"/>
  <cols>
    <col min="1" max="1" width="6.85546875" style="44" customWidth="1"/>
    <col min="2" max="2" width="13" style="44" customWidth="1"/>
    <col min="3" max="4" width="9.140625" style="44"/>
    <col min="5" max="5" width="11.140625" style="44" customWidth="1"/>
    <col min="6" max="6" width="11.85546875" style="44" customWidth="1"/>
    <col min="7" max="7" width="10.7109375" style="44" customWidth="1"/>
    <col min="8" max="8" width="11.7109375" style="44" customWidth="1"/>
    <col min="9" max="9" width="11.28515625" style="44" customWidth="1"/>
    <col min="10" max="16384" width="9.140625" style="44"/>
  </cols>
  <sheetData>
    <row r="1" spans="1:11" ht="20.25" x14ac:dyDescent="0.3">
      <c r="A1" s="684" t="s">
        <v>9</v>
      </c>
      <c r="B1" s="684"/>
      <c r="C1" s="684"/>
      <c r="D1" s="684"/>
      <c r="E1" s="684"/>
      <c r="F1" s="684"/>
      <c r="G1" s="684"/>
      <c r="H1" s="684"/>
      <c r="I1" s="684"/>
      <c r="J1" s="684"/>
      <c r="K1" s="364"/>
    </row>
    <row r="2" spans="1:11" ht="34.5" customHeight="1" x14ac:dyDescent="0.25">
      <c r="A2" s="685" t="s">
        <v>678</v>
      </c>
      <c r="B2" s="685"/>
      <c r="C2" s="685"/>
      <c r="D2" s="685"/>
      <c r="E2" s="685"/>
      <c r="F2" s="685"/>
      <c r="G2" s="685"/>
      <c r="H2" s="685"/>
      <c r="I2" s="685"/>
      <c r="J2" s="685"/>
      <c r="K2" s="67"/>
    </row>
    <row r="3" spans="1:11" ht="18.75" x14ac:dyDescent="0.25">
      <c r="A3" s="686" t="s">
        <v>10</v>
      </c>
      <c r="B3" s="687"/>
      <c r="C3" s="687"/>
      <c r="D3" s="687"/>
      <c r="E3" s="687"/>
      <c r="F3" s="687"/>
      <c r="G3" s="688"/>
      <c r="H3" s="476"/>
      <c r="I3" s="689" t="s">
        <v>12</v>
      </c>
      <c r="J3" s="690"/>
      <c r="K3" s="69"/>
    </row>
    <row r="4" spans="1:11" ht="48" x14ac:dyDescent="0.25">
      <c r="A4" s="695" t="s">
        <v>4</v>
      </c>
      <c r="B4" s="695"/>
      <c r="C4" s="695"/>
      <c r="D4" s="695"/>
      <c r="E4" s="695" t="s">
        <v>5</v>
      </c>
      <c r="F4" s="695"/>
      <c r="G4" s="71" t="s">
        <v>679</v>
      </c>
      <c r="H4" s="517"/>
      <c r="I4" s="691"/>
      <c r="J4" s="692"/>
      <c r="K4" s="69"/>
    </row>
    <row r="5" spans="1:11" ht="18.75" x14ac:dyDescent="0.25">
      <c r="A5" s="696"/>
      <c r="B5" s="696"/>
      <c r="C5" s="696"/>
      <c r="D5" s="696"/>
      <c r="E5" s="695" t="s">
        <v>6</v>
      </c>
      <c r="F5" s="695"/>
      <c r="G5" s="8">
        <f>G6+G9</f>
        <v>4.9160000000000004</v>
      </c>
      <c r="H5" s="73"/>
      <c r="I5" s="691"/>
      <c r="J5" s="692"/>
      <c r="K5" s="69"/>
    </row>
    <row r="6" spans="1:11" ht="18.75" x14ac:dyDescent="0.25">
      <c r="A6" s="728" t="s">
        <v>631</v>
      </c>
      <c r="B6" s="729"/>
      <c r="C6" s="729"/>
      <c r="D6" s="730"/>
      <c r="E6" s="695" t="s">
        <v>611</v>
      </c>
      <c r="F6" s="695"/>
      <c r="G6" s="8">
        <f>2.381+2.535</f>
        <v>4.9160000000000004</v>
      </c>
      <c r="H6" s="73"/>
      <c r="I6" s="693"/>
      <c r="J6" s="694"/>
      <c r="K6" s="69"/>
    </row>
    <row r="7" spans="1:11" ht="18.75" x14ac:dyDescent="0.25">
      <c r="A7" s="722" t="s">
        <v>632</v>
      </c>
      <c r="B7" s="723"/>
      <c r="C7" s="723"/>
      <c r="D7" s="724"/>
      <c r="E7" s="695" t="s">
        <v>11</v>
      </c>
      <c r="F7" s="695"/>
      <c r="G7" s="27">
        <f>G243</f>
        <v>8.3309999999999835</v>
      </c>
      <c r="H7" s="73"/>
      <c r="I7" s="74"/>
      <c r="J7" s="75"/>
      <c r="K7" s="69"/>
    </row>
    <row r="8" spans="1:11" ht="18.75" x14ac:dyDescent="0.25">
      <c r="A8" s="725"/>
      <c r="B8" s="726"/>
      <c r="C8" s="726"/>
      <c r="D8" s="727"/>
      <c r="E8" s="686" t="s">
        <v>612</v>
      </c>
      <c r="F8" s="688"/>
      <c r="G8" s="77">
        <f>G6-G7</f>
        <v>-3.4149999999999832</v>
      </c>
      <c r="H8" s="73"/>
      <c r="I8" s="76" t="s">
        <v>599</v>
      </c>
      <c r="J8" s="75"/>
      <c r="K8" s="69"/>
    </row>
    <row r="9" spans="1:11" ht="18.75" x14ac:dyDescent="0.25">
      <c r="A9" s="514"/>
      <c r="B9" s="515"/>
      <c r="C9" s="515"/>
      <c r="D9" s="516"/>
      <c r="E9" s="686" t="s">
        <v>614</v>
      </c>
      <c r="F9" s="688"/>
      <c r="G9" s="77"/>
      <c r="H9" s="73"/>
      <c r="I9" s="76"/>
      <c r="J9" s="75"/>
      <c r="K9" s="69"/>
    </row>
    <row r="10" spans="1:11" ht="18.75" x14ac:dyDescent="0.25">
      <c r="A10" s="696" t="s">
        <v>633</v>
      </c>
      <c r="B10" s="696"/>
      <c r="C10" s="696"/>
      <c r="D10" s="696"/>
      <c r="E10" s="686" t="s">
        <v>601</v>
      </c>
      <c r="F10" s="688"/>
      <c r="G10" s="27">
        <f>G267</f>
        <v>0</v>
      </c>
      <c r="H10" s="73"/>
      <c r="I10" s="76" t="s">
        <v>600</v>
      </c>
      <c r="J10" s="75"/>
      <c r="K10" s="69"/>
    </row>
    <row r="11" spans="1:11" x14ac:dyDescent="0.25">
      <c r="A11" s="715"/>
      <c r="B11" s="715"/>
      <c r="C11" s="715"/>
      <c r="D11" s="715"/>
      <c r="E11" s="716" t="s">
        <v>613</v>
      </c>
      <c r="F11" s="717"/>
      <c r="G11" s="297">
        <f>G9-G10</f>
        <v>0</v>
      </c>
      <c r="H11" s="73"/>
      <c r="I11" s="76" t="s">
        <v>653</v>
      </c>
      <c r="J11" s="76"/>
      <c r="K11" s="365"/>
    </row>
    <row r="12" spans="1:11" x14ac:dyDescent="0.25">
      <c r="A12" s="79"/>
      <c r="B12" s="10"/>
      <c r="C12" s="10"/>
      <c r="D12" s="10"/>
      <c r="E12" s="10"/>
      <c r="F12" s="4"/>
      <c r="G12" s="80"/>
      <c r="H12" s="4"/>
      <c r="I12" s="4"/>
      <c r="J12" s="6"/>
      <c r="K12" s="4"/>
    </row>
    <row r="13" spans="1:11" ht="36" x14ac:dyDescent="0.25">
      <c r="A13" s="1" t="s">
        <v>0</v>
      </c>
      <c r="B13" s="83" t="s">
        <v>1</v>
      </c>
      <c r="C13" s="1" t="s">
        <v>2</v>
      </c>
      <c r="D13" s="1" t="s">
        <v>308</v>
      </c>
      <c r="E13" s="3" t="s">
        <v>677</v>
      </c>
      <c r="F13" s="3" t="s">
        <v>680</v>
      </c>
      <c r="G13" s="20" t="s">
        <v>16</v>
      </c>
      <c r="H13" s="84" t="s">
        <v>8</v>
      </c>
      <c r="I13" s="85" t="s">
        <v>17</v>
      </c>
      <c r="J13" s="4"/>
      <c r="K13" s="366"/>
    </row>
    <row r="14" spans="1:11" x14ac:dyDescent="0.25">
      <c r="A14" s="7">
        <v>1</v>
      </c>
      <c r="B14" s="17" t="s">
        <v>332</v>
      </c>
      <c r="C14" s="11">
        <v>94</v>
      </c>
      <c r="D14" s="16" t="s">
        <v>328</v>
      </c>
      <c r="E14" s="30">
        <v>16.8</v>
      </c>
      <c r="F14" s="30">
        <v>16.899999999999999</v>
      </c>
      <c r="G14" s="21">
        <f>F14-E14</f>
        <v>9.9999999999997868E-2</v>
      </c>
      <c r="H14" s="29">
        <f>G8/C243*C14</f>
        <v>-2.2379704123035634E-2</v>
      </c>
      <c r="I14" s="26">
        <f>G14+H14</f>
        <v>7.7620295876962231E-2</v>
      </c>
      <c r="J14" s="4"/>
      <c r="K14" s="366"/>
    </row>
    <row r="15" spans="1:11" x14ac:dyDescent="0.25">
      <c r="A15" s="7">
        <v>2</v>
      </c>
      <c r="B15" s="17" t="s">
        <v>333</v>
      </c>
      <c r="C15" s="13">
        <v>52.6</v>
      </c>
      <c r="D15" s="16" t="s">
        <v>328</v>
      </c>
      <c r="E15" s="30">
        <v>6.3</v>
      </c>
      <c r="F15" s="30">
        <v>6.3</v>
      </c>
      <c r="G15" s="21">
        <f>F15-E15</f>
        <v>0</v>
      </c>
      <c r="H15" s="29">
        <f>G8/C243*C15</f>
        <v>-1.2523111030549726E-2</v>
      </c>
      <c r="I15" s="26">
        <f>G15+H15</f>
        <v>-1.2523111030549726E-2</v>
      </c>
      <c r="J15" s="4"/>
      <c r="K15" s="366"/>
    </row>
    <row r="16" spans="1:11" x14ac:dyDescent="0.25">
      <c r="A16" s="7">
        <v>3</v>
      </c>
      <c r="B16" s="17" t="s">
        <v>334</v>
      </c>
      <c r="C16" s="13">
        <v>64.8</v>
      </c>
      <c r="D16" s="16" t="s">
        <v>328</v>
      </c>
      <c r="E16" s="30">
        <v>13.3</v>
      </c>
      <c r="F16" s="30">
        <v>13.4</v>
      </c>
      <c r="G16" s="21">
        <f t="shared" ref="G16:G79" si="0">F16-E16</f>
        <v>9.9999999999999645E-2</v>
      </c>
      <c r="H16" s="29">
        <f>G8/C243*C16</f>
        <v>-1.5427710927369245E-2</v>
      </c>
      <c r="I16" s="26">
        <f t="shared" ref="I16:I79" si="1">G16+H16</f>
        <v>8.4572289072630397E-2</v>
      </c>
      <c r="J16" s="4"/>
      <c r="K16" s="366"/>
    </row>
    <row r="17" spans="1:11" x14ac:dyDescent="0.25">
      <c r="A17" s="7">
        <v>4</v>
      </c>
      <c r="B17" s="17" t="s">
        <v>335</v>
      </c>
      <c r="C17" s="13">
        <v>94.3</v>
      </c>
      <c r="D17" s="16" t="s">
        <v>328</v>
      </c>
      <c r="E17" s="30">
        <v>12.3</v>
      </c>
      <c r="F17" s="30">
        <v>12.3</v>
      </c>
      <c r="G17" s="21">
        <f t="shared" si="0"/>
        <v>0</v>
      </c>
      <c r="H17" s="29">
        <f>G8/C243*C17</f>
        <v>-2.2451128710662342E-2</v>
      </c>
      <c r="I17" s="26">
        <f t="shared" si="1"/>
        <v>-2.2451128710662342E-2</v>
      </c>
      <c r="J17" s="4"/>
      <c r="K17" s="366"/>
    </row>
    <row r="18" spans="1:11" x14ac:dyDescent="0.25">
      <c r="A18" s="7">
        <v>5</v>
      </c>
      <c r="B18" s="17" t="s">
        <v>336</v>
      </c>
      <c r="C18" s="11">
        <v>52.8</v>
      </c>
      <c r="D18" s="16" t="s">
        <v>328</v>
      </c>
      <c r="E18" s="30">
        <v>0</v>
      </c>
      <c r="F18" s="30">
        <v>0</v>
      </c>
      <c r="G18" s="21">
        <f t="shared" si="0"/>
        <v>0</v>
      </c>
      <c r="H18" s="29">
        <f>G8/C243*C18</f>
        <v>-1.2570727422300865E-2</v>
      </c>
      <c r="I18" s="26">
        <f t="shared" si="1"/>
        <v>-1.2570727422300865E-2</v>
      </c>
      <c r="J18" s="4"/>
      <c r="K18" s="366"/>
    </row>
    <row r="19" spans="1:11" x14ac:dyDescent="0.25">
      <c r="A19" s="7">
        <v>6</v>
      </c>
      <c r="B19" s="17" t="s">
        <v>337</v>
      </c>
      <c r="C19" s="11">
        <v>64.8</v>
      </c>
      <c r="D19" s="16" t="s">
        <v>328</v>
      </c>
      <c r="E19" s="30">
        <v>7.3</v>
      </c>
      <c r="F19" s="30">
        <v>7.3</v>
      </c>
      <c r="G19" s="21">
        <f t="shared" si="0"/>
        <v>0</v>
      </c>
      <c r="H19" s="29">
        <f>G8/C243*C19</f>
        <v>-1.5427710927369245E-2</v>
      </c>
      <c r="I19" s="26">
        <f t="shared" si="1"/>
        <v>-1.5427710927369245E-2</v>
      </c>
      <c r="J19" s="4"/>
      <c r="K19" s="366"/>
    </row>
    <row r="20" spans="1:11" x14ac:dyDescent="0.25">
      <c r="A20" s="7">
        <v>7</v>
      </c>
      <c r="B20" s="17" t="s">
        <v>338</v>
      </c>
      <c r="C20" s="11">
        <v>94.1</v>
      </c>
      <c r="D20" s="16" t="s">
        <v>328</v>
      </c>
      <c r="E20" s="30">
        <v>12.1</v>
      </c>
      <c r="F20" s="30">
        <v>12.2</v>
      </c>
      <c r="G20" s="21">
        <f t="shared" si="0"/>
        <v>9.9999999999999645E-2</v>
      </c>
      <c r="H20" s="29">
        <f>G8/C243*C20</f>
        <v>-2.24035123189112E-2</v>
      </c>
      <c r="I20" s="26">
        <f t="shared" si="1"/>
        <v>7.7596487681088441E-2</v>
      </c>
      <c r="J20" s="4"/>
      <c r="K20" s="366"/>
    </row>
    <row r="21" spans="1:11" x14ac:dyDescent="0.25">
      <c r="A21" s="7">
        <v>8</v>
      </c>
      <c r="B21" s="17" t="s">
        <v>339</v>
      </c>
      <c r="C21" s="11">
        <v>52.9</v>
      </c>
      <c r="D21" s="16" t="s">
        <v>328</v>
      </c>
      <c r="E21" s="30">
        <v>8.9</v>
      </c>
      <c r="F21" s="30">
        <v>9</v>
      </c>
      <c r="G21" s="21">
        <f t="shared" si="0"/>
        <v>9.9999999999999645E-2</v>
      </c>
      <c r="H21" s="29">
        <f>G8/C243*C21</f>
        <v>-1.2594535618176436E-2</v>
      </c>
      <c r="I21" s="26">
        <f t="shared" si="1"/>
        <v>8.7405464381823214E-2</v>
      </c>
      <c r="J21" s="4"/>
      <c r="K21" s="366"/>
    </row>
    <row r="22" spans="1:11" x14ac:dyDescent="0.25">
      <c r="A22" s="7">
        <v>9</v>
      </c>
      <c r="B22" s="17" t="s">
        <v>340</v>
      </c>
      <c r="C22" s="11">
        <v>65.2</v>
      </c>
      <c r="D22" s="16" t="s">
        <v>328</v>
      </c>
      <c r="E22" s="30">
        <v>10</v>
      </c>
      <c r="F22" s="30">
        <v>10.1</v>
      </c>
      <c r="G22" s="21">
        <f t="shared" si="0"/>
        <v>9.9999999999999645E-2</v>
      </c>
      <c r="H22" s="29">
        <f>G8/C243*C22</f>
        <v>-1.5522943710871524E-2</v>
      </c>
      <c r="I22" s="26">
        <f t="shared" si="1"/>
        <v>8.4477056289128119E-2</v>
      </c>
      <c r="J22" s="4"/>
      <c r="K22" s="366"/>
    </row>
    <row r="23" spans="1:11" x14ac:dyDescent="0.25">
      <c r="A23" s="7">
        <v>10</v>
      </c>
      <c r="B23" s="17" t="s">
        <v>341</v>
      </c>
      <c r="C23" s="11">
        <v>94</v>
      </c>
      <c r="D23" s="16" t="s">
        <v>328</v>
      </c>
      <c r="E23" s="30">
        <v>13.5</v>
      </c>
      <c r="F23" s="30">
        <v>13.6</v>
      </c>
      <c r="G23" s="21">
        <f t="shared" si="0"/>
        <v>9.9999999999999645E-2</v>
      </c>
      <c r="H23" s="29">
        <f>G8/C243*C23</f>
        <v>-2.2379704123035634E-2</v>
      </c>
      <c r="I23" s="26">
        <f t="shared" si="1"/>
        <v>7.7620295876964007E-2</v>
      </c>
      <c r="J23" s="4"/>
      <c r="K23" s="366"/>
    </row>
    <row r="24" spans="1:11" x14ac:dyDescent="0.25">
      <c r="A24" s="7">
        <v>11</v>
      </c>
      <c r="B24" s="17" t="s">
        <v>342</v>
      </c>
      <c r="C24" s="11">
        <v>52.8</v>
      </c>
      <c r="D24" s="16" t="s">
        <v>328</v>
      </c>
      <c r="E24" s="30">
        <v>2</v>
      </c>
      <c r="F24" s="30">
        <v>2</v>
      </c>
      <c r="G24" s="21">
        <f t="shared" si="0"/>
        <v>0</v>
      </c>
      <c r="H24" s="29">
        <f>G8/C243*C24</f>
        <v>-1.2570727422300865E-2</v>
      </c>
      <c r="I24" s="26">
        <f t="shared" si="1"/>
        <v>-1.2570727422300865E-2</v>
      </c>
      <c r="J24" s="4"/>
      <c r="K24" s="366"/>
    </row>
    <row r="25" spans="1:11" x14ac:dyDescent="0.25">
      <c r="A25" s="7">
        <v>12</v>
      </c>
      <c r="B25" s="17" t="s">
        <v>343</v>
      </c>
      <c r="C25" s="11">
        <v>65.3</v>
      </c>
      <c r="D25" s="16" t="s">
        <v>328</v>
      </c>
      <c r="E25" s="30">
        <v>6.2</v>
      </c>
      <c r="F25" s="30">
        <v>6.3</v>
      </c>
      <c r="G25" s="21">
        <f t="shared" si="0"/>
        <v>9.9999999999999645E-2</v>
      </c>
      <c r="H25" s="29">
        <f>G8/C243*C25</f>
        <v>-1.5546751906747093E-2</v>
      </c>
      <c r="I25" s="26">
        <f t="shared" si="1"/>
        <v>8.4453248093252553E-2</v>
      </c>
      <c r="J25" s="4"/>
      <c r="K25" s="366"/>
    </row>
    <row r="26" spans="1:11" x14ac:dyDescent="0.25">
      <c r="A26" s="7">
        <v>13</v>
      </c>
      <c r="B26" s="17" t="s">
        <v>344</v>
      </c>
      <c r="C26" s="11">
        <v>94.2</v>
      </c>
      <c r="D26" s="16" t="s">
        <v>328</v>
      </c>
      <c r="E26" s="30">
        <v>16</v>
      </c>
      <c r="F26" s="30">
        <v>16</v>
      </c>
      <c r="G26" s="21">
        <f t="shared" si="0"/>
        <v>0</v>
      </c>
      <c r="H26" s="29">
        <f>G8/C243*C26</f>
        <v>-2.2427320514786773E-2</v>
      </c>
      <c r="I26" s="26">
        <f t="shared" si="1"/>
        <v>-2.2427320514786773E-2</v>
      </c>
      <c r="J26" s="4"/>
      <c r="K26" s="366"/>
    </row>
    <row r="27" spans="1:11" x14ac:dyDescent="0.25">
      <c r="A27" s="7">
        <v>14</v>
      </c>
      <c r="B27" s="17" t="s">
        <v>345</v>
      </c>
      <c r="C27" s="11">
        <v>52.9</v>
      </c>
      <c r="D27" s="16" t="s">
        <v>328</v>
      </c>
      <c r="E27" s="30">
        <v>4.2</v>
      </c>
      <c r="F27" s="30">
        <v>4.2</v>
      </c>
      <c r="G27" s="21">
        <f t="shared" si="0"/>
        <v>0</v>
      </c>
      <c r="H27" s="29">
        <f>G8/C243*C27</f>
        <v>-1.2594535618176436E-2</v>
      </c>
      <c r="I27" s="26">
        <f t="shared" si="1"/>
        <v>-1.2594535618176436E-2</v>
      </c>
      <c r="J27" s="4"/>
      <c r="K27" s="366"/>
    </row>
    <row r="28" spans="1:11" x14ac:dyDescent="0.25">
      <c r="A28" s="7">
        <v>15</v>
      </c>
      <c r="B28" s="17" t="s">
        <v>346</v>
      </c>
      <c r="C28" s="11">
        <v>64.900000000000006</v>
      </c>
      <c r="D28" s="16" t="s">
        <v>328</v>
      </c>
      <c r="E28" s="30">
        <v>13.6</v>
      </c>
      <c r="F28" s="30">
        <v>13.7</v>
      </c>
      <c r="G28" s="21">
        <f t="shared" si="0"/>
        <v>9.9999999999999645E-2</v>
      </c>
      <c r="H28" s="29">
        <f>G8/C243*C28</f>
        <v>-1.5451519123244816E-2</v>
      </c>
      <c r="I28" s="26">
        <f t="shared" si="1"/>
        <v>8.4548480876754831E-2</v>
      </c>
      <c r="J28" s="4"/>
      <c r="K28" s="366"/>
    </row>
    <row r="29" spans="1:11" x14ac:dyDescent="0.25">
      <c r="A29" s="7">
        <v>16</v>
      </c>
      <c r="B29" s="17" t="s">
        <v>347</v>
      </c>
      <c r="C29" s="11">
        <v>93.9</v>
      </c>
      <c r="D29" s="16" t="s">
        <v>328</v>
      </c>
      <c r="E29" s="30">
        <v>8.4</v>
      </c>
      <c r="F29" s="30">
        <v>8.4</v>
      </c>
      <c r="G29" s="21">
        <f t="shared" si="0"/>
        <v>0</v>
      </c>
      <c r="H29" s="29">
        <f>G8/C243*C29</f>
        <v>-2.2355895927160065E-2</v>
      </c>
      <c r="I29" s="26">
        <f t="shared" si="1"/>
        <v>-2.2355895927160065E-2</v>
      </c>
      <c r="J29" s="4"/>
      <c r="K29" s="366"/>
    </row>
    <row r="30" spans="1:11" x14ac:dyDescent="0.25">
      <c r="A30" s="7">
        <v>17</v>
      </c>
      <c r="B30" s="17" t="s">
        <v>348</v>
      </c>
      <c r="C30" s="11">
        <v>53</v>
      </c>
      <c r="D30" s="16" t="s">
        <v>328</v>
      </c>
      <c r="E30" s="30">
        <v>5.6</v>
      </c>
      <c r="F30" s="30">
        <v>5.6</v>
      </c>
      <c r="G30" s="21">
        <f t="shared" si="0"/>
        <v>0</v>
      </c>
      <c r="H30" s="29">
        <f>G8/C243*C30</f>
        <v>-1.2618343814052005E-2</v>
      </c>
      <c r="I30" s="26">
        <f t="shared" si="1"/>
        <v>-1.2618343814052005E-2</v>
      </c>
      <c r="J30" s="4"/>
      <c r="K30" s="366"/>
    </row>
    <row r="31" spans="1:11" x14ac:dyDescent="0.25">
      <c r="A31" s="7">
        <v>18</v>
      </c>
      <c r="B31" s="17" t="s">
        <v>595</v>
      </c>
      <c r="C31" s="11">
        <v>64.8</v>
      </c>
      <c r="D31" s="16" t="s">
        <v>328</v>
      </c>
      <c r="E31" s="30">
        <v>10.9</v>
      </c>
      <c r="F31" s="30">
        <v>10.9</v>
      </c>
      <c r="G31" s="21">
        <f t="shared" si="0"/>
        <v>0</v>
      </c>
      <c r="H31" s="29">
        <f>G8/C243*C31</f>
        <v>-1.5427710927369245E-2</v>
      </c>
      <c r="I31" s="26">
        <f t="shared" si="1"/>
        <v>-1.5427710927369245E-2</v>
      </c>
      <c r="J31" s="4"/>
      <c r="K31" s="366"/>
    </row>
    <row r="32" spans="1:11" x14ac:dyDescent="0.25">
      <c r="A32" s="7">
        <v>19</v>
      </c>
      <c r="B32" s="17" t="s">
        <v>349</v>
      </c>
      <c r="C32" s="11">
        <v>93.9</v>
      </c>
      <c r="D32" s="16" t="s">
        <v>328</v>
      </c>
      <c r="E32" s="30">
        <v>9.3000000000000007</v>
      </c>
      <c r="F32" s="30">
        <v>9.4</v>
      </c>
      <c r="G32" s="21">
        <f t="shared" si="0"/>
        <v>9.9999999999999645E-2</v>
      </c>
      <c r="H32" s="29">
        <f>G8/C243*C32</f>
        <v>-2.2355895927160065E-2</v>
      </c>
      <c r="I32" s="26">
        <f t="shared" si="1"/>
        <v>7.7644104072839587E-2</v>
      </c>
      <c r="J32" s="4"/>
      <c r="K32" s="366"/>
    </row>
    <row r="33" spans="1:11" x14ac:dyDescent="0.25">
      <c r="A33" s="7">
        <v>20</v>
      </c>
      <c r="B33" s="17" t="s">
        <v>350</v>
      </c>
      <c r="C33" s="11">
        <v>52.8</v>
      </c>
      <c r="D33" s="16" t="s">
        <v>328</v>
      </c>
      <c r="E33" s="30">
        <v>5.2</v>
      </c>
      <c r="F33" s="30">
        <v>5.2</v>
      </c>
      <c r="G33" s="21">
        <f t="shared" si="0"/>
        <v>0</v>
      </c>
      <c r="H33" s="29">
        <f>G8/C243*C33</f>
        <v>-1.2570727422300865E-2</v>
      </c>
      <c r="I33" s="26">
        <f t="shared" si="1"/>
        <v>-1.2570727422300865E-2</v>
      </c>
      <c r="J33" s="4"/>
      <c r="K33" s="366"/>
    </row>
    <row r="34" spans="1:11" x14ac:dyDescent="0.25">
      <c r="A34" s="7">
        <v>21</v>
      </c>
      <c r="B34" s="17" t="s">
        <v>351</v>
      </c>
      <c r="C34" s="11">
        <v>65</v>
      </c>
      <c r="D34" s="16" t="s">
        <v>328</v>
      </c>
      <c r="E34" s="30">
        <v>7.8</v>
      </c>
      <c r="F34" s="30">
        <v>7.8</v>
      </c>
      <c r="G34" s="21">
        <f t="shared" si="0"/>
        <v>0</v>
      </c>
      <c r="H34" s="29">
        <f>G8/C243*C34</f>
        <v>-1.5475327319120383E-2</v>
      </c>
      <c r="I34" s="26">
        <f t="shared" si="1"/>
        <v>-1.5475327319120383E-2</v>
      </c>
      <c r="J34" s="4"/>
      <c r="K34" s="366"/>
    </row>
    <row r="35" spans="1:11" x14ac:dyDescent="0.25">
      <c r="A35" s="7">
        <v>22</v>
      </c>
      <c r="B35" s="17" t="s">
        <v>352</v>
      </c>
      <c r="C35" s="11">
        <v>94.3</v>
      </c>
      <c r="D35" s="16" t="s">
        <v>328</v>
      </c>
      <c r="E35" s="30">
        <v>18.8</v>
      </c>
      <c r="F35" s="30">
        <v>18.899999999999999</v>
      </c>
      <c r="G35" s="21">
        <f t="shared" si="0"/>
        <v>9.9999999999997868E-2</v>
      </c>
      <c r="H35" s="29">
        <f>G8/C243*C35</f>
        <v>-2.2451128710662342E-2</v>
      </c>
      <c r="I35" s="26">
        <f t="shared" si="1"/>
        <v>7.7548871289335519E-2</v>
      </c>
      <c r="J35" s="4"/>
      <c r="K35" s="366"/>
    </row>
    <row r="36" spans="1:11" x14ac:dyDescent="0.25">
      <c r="A36" s="7">
        <v>23</v>
      </c>
      <c r="B36" s="17" t="s">
        <v>353</v>
      </c>
      <c r="C36" s="11">
        <v>52.9</v>
      </c>
      <c r="D36" s="16" t="s">
        <v>328</v>
      </c>
      <c r="E36" s="30">
        <v>3.8</v>
      </c>
      <c r="F36" s="30">
        <v>3.8</v>
      </c>
      <c r="G36" s="21">
        <f t="shared" si="0"/>
        <v>0</v>
      </c>
      <c r="H36" s="29">
        <f>G8/C243*C36</f>
        <v>-1.2594535618176436E-2</v>
      </c>
      <c r="I36" s="26">
        <f t="shared" si="1"/>
        <v>-1.2594535618176436E-2</v>
      </c>
      <c r="J36" s="6"/>
      <c r="K36" s="366"/>
    </row>
    <row r="37" spans="1:11" x14ac:dyDescent="0.25">
      <c r="A37" s="7">
        <v>24</v>
      </c>
      <c r="B37" s="17" t="s">
        <v>354</v>
      </c>
      <c r="C37" s="11">
        <v>65.3</v>
      </c>
      <c r="D37" s="16" t="s">
        <v>328</v>
      </c>
      <c r="E37" s="30">
        <v>3.7</v>
      </c>
      <c r="F37" s="30">
        <v>3.7</v>
      </c>
      <c r="G37" s="21">
        <f t="shared" si="0"/>
        <v>0</v>
      </c>
      <c r="H37" s="29">
        <f>G8/C243*C37</f>
        <v>-1.5546751906747093E-2</v>
      </c>
      <c r="I37" s="26">
        <f t="shared" si="1"/>
        <v>-1.5546751906747093E-2</v>
      </c>
      <c r="J37" s="4"/>
      <c r="K37" s="366"/>
    </row>
    <row r="38" spans="1:11" x14ac:dyDescent="0.25">
      <c r="A38" s="7">
        <v>25</v>
      </c>
      <c r="B38" s="17" t="s">
        <v>355</v>
      </c>
      <c r="C38" s="11">
        <v>94.1</v>
      </c>
      <c r="D38" s="16" t="s">
        <v>328</v>
      </c>
      <c r="E38" s="30">
        <v>6.8</v>
      </c>
      <c r="F38" s="30">
        <v>6.8</v>
      </c>
      <c r="G38" s="21">
        <f t="shared" si="0"/>
        <v>0</v>
      </c>
      <c r="H38" s="29">
        <f>G8/C243*C38</f>
        <v>-2.24035123189112E-2</v>
      </c>
      <c r="I38" s="26">
        <f t="shared" si="1"/>
        <v>-2.24035123189112E-2</v>
      </c>
      <c r="J38" s="4"/>
      <c r="K38" s="366"/>
    </row>
    <row r="39" spans="1:11" x14ac:dyDescent="0.25">
      <c r="A39" s="7">
        <v>26</v>
      </c>
      <c r="B39" s="17" t="s">
        <v>356</v>
      </c>
      <c r="C39" s="11">
        <v>53</v>
      </c>
      <c r="D39" s="16" t="s">
        <v>328</v>
      </c>
      <c r="E39" s="30">
        <v>5</v>
      </c>
      <c r="F39" s="30">
        <v>5.0999999999999996</v>
      </c>
      <c r="G39" s="21">
        <f t="shared" si="0"/>
        <v>9.9999999999999645E-2</v>
      </c>
      <c r="H39" s="29">
        <f>G8/C243*C39</f>
        <v>-1.2618343814052005E-2</v>
      </c>
      <c r="I39" s="26">
        <f t="shared" si="1"/>
        <v>8.7381656185947634E-2</v>
      </c>
      <c r="J39" s="4"/>
      <c r="K39" s="366"/>
    </row>
    <row r="40" spans="1:11" x14ac:dyDescent="0.25">
      <c r="A40" s="7">
        <v>27</v>
      </c>
      <c r="B40" s="17" t="s">
        <v>357</v>
      </c>
      <c r="C40" s="11">
        <v>65.3</v>
      </c>
      <c r="D40" s="16" t="s">
        <v>328</v>
      </c>
      <c r="E40" s="30">
        <v>7.3</v>
      </c>
      <c r="F40" s="30">
        <v>7.4</v>
      </c>
      <c r="G40" s="21">
        <f t="shared" si="0"/>
        <v>0.10000000000000053</v>
      </c>
      <c r="H40" s="29">
        <f>G8/C243*C40</f>
        <v>-1.5546751906747093E-2</v>
      </c>
      <c r="I40" s="26">
        <f t="shared" si="1"/>
        <v>8.4453248093253441E-2</v>
      </c>
      <c r="J40" s="4"/>
      <c r="K40" s="366"/>
    </row>
    <row r="41" spans="1:11" x14ac:dyDescent="0.25">
      <c r="A41" s="7">
        <v>28</v>
      </c>
      <c r="B41" s="17" t="s">
        <v>358</v>
      </c>
      <c r="C41" s="11">
        <v>93.5</v>
      </c>
      <c r="D41" s="16" t="s">
        <v>328</v>
      </c>
      <c r="E41" s="30">
        <v>11</v>
      </c>
      <c r="F41" s="30">
        <v>11.1</v>
      </c>
      <c r="G41" s="21">
        <f t="shared" si="0"/>
        <v>9.9999999999999645E-2</v>
      </c>
      <c r="H41" s="29">
        <f>G8/C243*C41</f>
        <v>-2.2260663143657784E-2</v>
      </c>
      <c r="I41" s="26">
        <f t="shared" si="1"/>
        <v>7.7739336856341865E-2</v>
      </c>
      <c r="J41" s="4"/>
      <c r="K41" s="366"/>
    </row>
    <row r="42" spans="1:11" x14ac:dyDescent="0.25">
      <c r="A42" s="7">
        <v>29</v>
      </c>
      <c r="B42" s="17" t="s">
        <v>359</v>
      </c>
      <c r="C42" s="11">
        <v>52.8</v>
      </c>
      <c r="D42" s="16" t="s">
        <v>328</v>
      </c>
      <c r="E42" s="30">
        <v>8.1690000000000005</v>
      </c>
      <c r="F42" s="30">
        <v>8</v>
      </c>
      <c r="G42" s="21">
        <f t="shared" si="0"/>
        <v>-0.16900000000000048</v>
      </c>
      <c r="H42" s="29">
        <f>G8/C243*C42</f>
        <v>-1.2570727422300865E-2</v>
      </c>
      <c r="I42" s="26">
        <f t="shared" si="1"/>
        <v>-0.18157072742230135</v>
      </c>
      <c r="J42" s="4"/>
      <c r="K42" s="366"/>
    </row>
    <row r="43" spans="1:11" x14ac:dyDescent="0.25">
      <c r="A43" s="7">
        <v>30</v>
      </c>
      <c r="B43" s="17" t="s">
        <v>360</v>
      </c>
      <c r="C43" s="11">
        <v>65.400000000000006</v>
      </c>
      <c r="D43" s="16" t="s">
        <v>328</v>
      </c>
      <c r="E43" s="30">
        <v>5.2</v>
      </c>
      <c r="F43" s="30">
        <v>5.2</v>
      </c>
      <c r="G43" s="21">
        <f t="shared" si="0"/>
        <v>0</v>
      </c>
      <c r="H43" s="29">
        <f>G8/C243*C43</f>
        <v>-1.5570560102622664E-2</v>
      </c>
      <c r="I43" s="26">
        <f t="shared" si="1"/>
        <v>-1.5570560102622664E-2</v>
      </c>
      <c r="J43" s="4"/>
      <c r="K43" s="366"/>
    </row>
    <row r="44" spans="1:11" x14ac:dyDescent="0.25">
      <c r="A44" s="7">
        <v>31</v>
      </c>
      <c r="B44" s="17" t="s">
        <v>361</v>
      </c>
      <c r="C44" s="11">
        <v>93.9</v>
      </c>
      <c r="D44" s="16" t="s">
        <v>328</v>
      </c>
      <c r="E44" s="30">
        <v>7.2</v>
      </c>
      <c r="F44" s="30">
        <v>7.2</v>
      </c>
      <c r="G44" s="21">
        <f t="shared" si="0"/>
        <v>0</v>
      </c>
      <c r="H44" s="29">
        <f>G8/C243*C44</f>
        <v>-2.2355895927160065E-2</v>
      </c>
      <c r="I44" s="26">
        <f t="shared" si="1"/>
        <v>-2.2355895927160065E-2</v>
      </c>
      <c r="J44" s="4"/>
      <c r="K44" s="366"/>
    </row>
    <row r="45" spans="1:11" x14ac:dyDescent="0.25">
      <c r="A45" s="7">
        <v>32</v>
      </c>
      <c r="B45" s="17" t="s">
        <v>363</v>
      </c>
      <c r="C45" s="11">
        <v>53</v>
      </c>
      <c r="D45" s="16" t="s">
        <v>328</v>
      </c>
      <c r="E45" s="30">
        <v>8.6999999999999993</v>
      </c>
      <c r="F45" s="30">
        <v>8.6999999999999993</v>
      </c>
      <c r="G45" s="21">
        <f t="shared" si="0"/>
        <v>0</v>
      </c>
      <c r="H45" s="29">
        <f>G8/C243*C45</f>
        <v>-1.2618343814052005E-2</v>
      </c>
      <c r="I45" s="26">
        <f t="shared" si="1"/>
        <v>-1.2618343814052005E-2</v>
      </c>
      <c r="J45" s="4"/>
      <c r="K45" s="366"/>
    </row>
    <row r="46" spans="1:11" x14ac:dyDescent="0.25">
      <c r="A46" s="7">
        <v>33</v>
      </c>
      <c r="B46" s="17" t="s">
        <v>364</v>
      </c>
      <c r="C46" s="11">
        <v>65.3</v>
      </c>
      <c r="D46" s="16" t="s">
        <v>328</v>
      </c>
      <c r="E46" s="30">
        <v>8.9</v>
      </c>
      <c r="F46" s="30">
        <v>9</v>
      </c>
      <c r="G46" s="21">
        <f t="shared" si="0"/>
        <v>9.9999999999999645E-2</v>
      </c>
      <c r="H46" s="29">
        <f>G8/C243*C46</f>
        <v>-1.5546751906747093E-2</v>
      </c>
      <c r="I46" s="26">
        <f t="shared" si="1"/>
        <v>8.4453248093252553E-2</v>
      </c>
      <c r="J46" s="4"/>
      <c r="K46" s="366"/>
    </row>
    <row r="47" spans="1:11" x14ac:dyDescent="0.25">
      <c r="A47" s="7">
        <v>34</v>
      </c>
      <c r="B47" s="17" t="s">
        <v>362</v>
      </c>
      <c r="C47" s="11">
        <v>94</v>
      </c>
      <c r="D47" s="16" t="s">
        <v>328</v>
      </c>
      <c r="E47" s="30">
        <v>14.6</v>
      </c>
      <c r="F47" s="30">
        <v>14.7</v>
      </c>
      <c r="G47" s="21">
        <f t="shared" si="0"/>
        <v>9.9999999999999645E-2</v>
      </c>
      <c r="H47" s="29">
        <f>G8/C243*C47</f>
        <v>-2.2379704123035634E-2</v>
      </c>
      <c r="I47" s="26">
        <f t="shared" si="1"/>
        <v>7.7620295876964007E-2</v>
      </c>
      <c r="J47" s="4"/>
      <c r="K47" s="366"/>
    </row>
    <row r="48" spans="1:11" x14ac:dyDescent="0.25">
      <c r="A48" s="7">
        <v>35</v>
      </c>
      <c r="B48" s="17" t="s">
        <v>365</v>
      </c>
      <c r="C48" s="11">
        <v>52.8</v>
      </c>
      <c r="D48" s="16" t="s">
        <v>328</v>
      </c>
      <c r="E48" s="30">
        <v>8.1999999999999993</v>
      </c>
      <c r="F48" s="30">
        <v>8.3000000000000007</v>
      </c>
      <c r="G48" s="21">
        <f t="shared" si="0"/>
        <v>0.10000000000000142</v>
      </c>
      <c r="H48" s="29">
        <f>G8/C243*C48</f>
        <v>-1.2570727422300865E-2</v>
      </c>
      <c r="I48" s="26">
        <f t="shared" si="1"/>
        <v>8.7429272577700556E-2</v>
      </c>
      <c r="J48" s="6"/>
      <c r="K48" s="366"/>
    </row>
    <row r="49" spans="1:11" x14ac:dyDescent="0.25">
      <c r="A49" s="7">
        <v>36</v>
      </c>
      <c r="B49" s="17" t="s">
        <v>366</v>
      </c>
      <c r="C49" s="11">
        <v>64.900000000000006</v>
      </c>
      <c r="D49" s="16" t="s">
        <v>328</v>
      </c>
      <c r="E49" s="30">
        <v>5.3</v>
      </c>
      <c r="F49" s="30">
        <v>5.3</v>
      </c>
      <c r="G49" s="21">
        <f t="shared" si="0"/>
        <v>0</v>
      </c>
      <c r="H49" s="29">
        <f>G8/C243*C49</f>
        <v>-1.5451519123244816E-2</v>
      </c>
      <c r="I49" s="26">
        <f t="shared" si="1"/>
        <v>-1.5451519123244816E-2</v>
      </c>
      <c r="J49" s="4"/>
      <c r="K49" s="366"/>
    </row>
    <row r="50" spans="1:11" x14ac:dyDescent="0.25">
      <c r="A50" s="7">
        <v>37</v>
      </c>
      <c r="B50" s="17" t="s">
        <v>367</v>
      </c>
      <c r="C50" s="11">
        <v>94.1</v>
      </c>
      <c r="D50" s="16" t="s">
        <v>328</v>
      </c>
      <c r="E50" s="30">
        <v>4.3</v>
      </c>
      <c r="F50" s="30">
        <v>4.3</v>
      </c>
      <c r="G50" s="21">
        <f t="shared" si="0"/>
        <v>0</v>
      </c>
      <c r="H50" s="29">
        <f>G8/C243*C50</f>
        <v>-2.24035123189112E-2</v>
      </c>
      <c r="I50" s="26">
        <f t="shared" si="1"/>
        <v>-2.24035123189112E-2</v>
      </c>
      <c r="J50" s="4"/>
      <c r="K50" s="366"/>
    </row>
    <row r="51" spans="1:11" x14ac:dyDescent="0.25">
      <c r="A51" s="7">
        <v>38</v>
      </c>
      <c r="B51" s="17" t="s">
        <v>368</v>
      </c>
      <c r="C51" s="11">
        <v>52.7</v>
      </c>
      <c r="D51" s="16" t="s">
        <v>328</v>
      </c>
      <c r="E51" s="30">
        <v>4.5</v>
      </c>
      <c r="F51" s="30">
        <v>4.5</v>
      </c>
      <c r="G51" s="21">
        <f t="shared" si="0"/>
        <v>0</v>
      </c>
      <c r="H51" s="29">
        <f>G8/C243*C51</f>
        <v>-1.2546919226425297E-2</v>
      </c>
      <c r="I51" s="26">
        <f t="shared" si="1"/>
        <v>-1.2546919226425297E-2</v>
      </c>
      <c r="J51" s="4"/>
      <c r="K51" s="366"/>
    </row>
    <row r="52" spans="1:11" x14ac:dyDescent="0.25">
      <c r="A52" s="7">
        <v>39</v>
      </c>
      <c r="B52" s="17" t="s">
        <v>369</v>
      </c>
      <c r="C52" s="11">
        <v>65.2</v>
      </c>
      <c r="D52" s="16" t="s">
        <v>328</v>
      </c>
      <c r="E52" s="30">
        <v>6.1</v>
      </c>
      <c r="F52" s="30">
        <v>6.1</v>
      </c>
      <c r="G52" s="21">
        <f t="shared" si="0"/>
        <v>0</v>
      </c>
      <c r="H52" s="29">
        <f>G8/C243*C52</f>
        <v>-1.5522943710871524E-2</v>
      </c>
      <c r="I52" s="26">
        <f t="shared" si="1"/>
        <v>-1.5522943710871524E-2</v>
      </c>
      <c r="J52" s="4"/>
      <c r="K52" s="366"/>
    </row>
    <row r="53" spans="1:11" x14ac:dyDescent="0.25">
      <c r="A53" s="7">
        <v>40</v>
      </c>
      <c r="B53" s="17" t="s">
        <v>370</v>
      </c>
      <c r="C53" s="11">
        <v>94</v>
      </c>
      <c r="D53" s="16" t="s">
        <v>328</v>
      </c>
      <c r="E53" s="30">
        <v>13.5</v>
      </c>
      <c r="F53" s="30">
        <v>13.5</v>
      </c>
      <c r="G53" s="21">
        <f t="shared" si="0"/>
        <v>0</v>
      </c>
      <c r="H53" s="29">
        <f>G8/C243*C53</f>
        <v>-2.2379704123035634E-2</v>
      </c>
      <c r="I53" s="26">
        <f t="shared" si="1"/>
        <v>-2.2379704123035634E-2</v>
      </c>
      <c r="J53" s="4"/>
      <c r="K53" s="366"/>
    </row>
    <row r="54" spans="1:11" x14ac:dyDescent="0.25">
      <c r="A54" s="7">
        <v>41</v>
      </c>
      <c r="B54" s="17" t="s">
        <v>371</v>
      </c>
      <c r="C54" s="11">
        <v>52.8</v>
      </c>
      <c r="D54" s="16" t="s">
        <v>328</v>
      </c>
      <c r="E54" s="30">
        <v>1.8</v>
      </c>
      <c r="F54" s="30">
        <v>1.8</v>
      </c>
      <c r="G54" s="21">
        <f t="shared" si="0"/>
        <v>0</v>
      </c>
      <c r="H54" s="29">
        <f>G8/C243*C54</f>
        <v>-1.2570727422300865E-2</v>
      </c>
      <c r="I54" s="26">
        <f t="shared" si="1"/>
        <v>-1.2570727422300865E-2</v>
      </c>
      <c r="J54" s="4"/>
      <c r="K54" s="366"/>
    </row>
    <row r="55" spans="1:11" x14ac:dyDescent="0.25">
      <c r="A55" s="7">
        <v>42</v>
      </c>
      <c r="B55" s="17" t="s">
        <v>372</v>
      </c>
      <c r="C55" s="11">
        <v>65.3</v>
      </c>
      <c r="D55" s="16" t="s">
        <v>328</v>
      </c>
      <c r="E55" s="30">
        <v>11</v>
      </c>
      <c r="F55" s="30">
        <v>11</v>
      </c>
      <c r="G55" s="21">
        <f t="shared" si="0"/>
        <v>0</v>
      </c>
      <c r="H55" s="29">
        <f>G8/C243*C55</f>
        <v>-1.5546751906747093E-2</v>
      </c>
      <c r="I55" s="26">
        <f t="shared" si="1"/>
        <v>-1.5546751906747093E-2</v>
      </c>
      <c r="J55" s="4"/>
      <c r="K55" s="366"/>
    </row>
    <row r="56" spans="1:11" x14ac:dyDescent="0.25">
      <c r="A56" s="7">
        <v>43</v>
      </c>
      <c r="B56" s="17" t="s">
        <v>455</v>
      </c>
      <c r="C56" s="11">
        <v>69.099999999999994</v>
      </c>
      <c r="D56" s="16" t="s">
        <v>328</v>
      </c>
      <c r="E56" s="30">
        <v>13.2</v>
      </c>
      <c r="F56" s="30">
        <v>13.3</v>
      </c>
      <c r="G56" s="21">
        <f t="shared" si="0"/>
        <v>0.10000000000000142</v>
      </c>
      <c r="H56" s="29">
        <f>G8/C243*C56</f>
        <v>-1.6451463350018746E-2</v>
      </c>
      <c r="I56" s="26">
        <f t="shared" si="1"/>
        <v>8.3548536649982671E-2</v>
      </c>
      <c r="J56" s="4"/>
      <c r="K56" s="366"/>
    </row>
    <row r="57" spans="1:11" x14ac:dyDescent="0.25">
      <c r="A57" s="7">
        <v>44</v>
      </c>
      <c r="B57" s="17" t="s">
        <v>456</v>
      </c>
      <c r="C57" s="11">
        <v>42.6</v>
      </c>
      <c r="D57" s="16" t="s">
        <v>328</v>
      </c>
      <c r="E57" s="30">
        <v>9.6</v>
      </c>
      <c r="F57" s="30">
        <v>9.6999999999999993</v>
      </c>
      <c r="G57" s="21">
        <f t="shared" si="0"/>
        <v>9.9999999999999645E-2</v>
      </c>
      <c r="H57" s="29">
        <f>G8/C243*C57</f>
        <v>-1.0142291442992744E-2</v>
      </c>
      <c r="I57" s="26">
        <f t="shared" si="1"/>
        <v>8.9857708557006893E-2</v>
      </c>
      <c r="J57" s="4"/>
      <c r="K57" s="366"/>
    </row>
    <row r="58" spans="1:11" x14ac:dyDescent="0.25">
      <c r="A58" s="7">
        <v>45</v>
      </c>
      <c r="B58" s="17" t="s">
        <v>457</v>
      </c>
      <c r="C58" s="11">
        <v>55.5</v>
      </c>
      <c r="D58" s="16" t="s">
        <v>328</v>
      </c>
      <c r="E58" s="30">
        <v>11.4</v>
      </c>
      <c r="F58" s="30">
        <v>11.4</v>
      </c>
      <c r="G58" s="21">
        <f t="shared" si="0"/>
        <v>0</v>
      </c>
      <c r="H58" s="29">
        <f>G8/C243*C58</f>
        <v>-1.3213548710941251E-2</v>
      </c>
      <c r="I58" s="26">
        <f t="shared" si="1"/>
        <v>-1.3213548710941251E-2</v>
      </c>
      <c r="J58" s="6"/>
      <c r="K58" s="366"/>
    </row>
    <row r="59" spans="1:11" x14ac:dyDescent="0.25">
      <c r="A59" s="7">
        <v>46</v>
      </c>
      <c r="B59" s="17" t="s">
        <v>458</v>
      </c>
      <c r="C59" s="11">
        <v>58.9</v>
      </c>
      <c r="D59" s="16" t="s">
        <v>328</v>
      </c>
      <c r="E59" s="30">
        <v>13.9</v>
      </c>
      <c r="F59" s="30">
        <v>14</v>
      </c>
      <c r="G59" s="21">
        <f t="shared" si="0"/>
        <v>9.9999999999999645E-2</v>
      </c>
      <c r="H59" s="29">
        <f>G8/C243*C59</f>
        <v>-1.4023027370710624E-2</v>
      </c>
      <c r="I59" s="26">
        <f t="shared" si="1"/>
        <v>8.5976972629289022E-2</v>
      </c>
      <c r="J59" s="6"/>
      <c r="K59" s="366"/>
    </row>
    <row r="60" spans="1:11" x14ac:dyDescent="0.25">
      <c r="A60" s="7">
        <v>47</v>
      </c>
      <c r="B60" s="17" t="s">
        <v>459</v>
      </c>
      <c r="C60" s="11">
        <v>62.3</v>
      </c>
      <c r="D60" s="16" t="s">
        <v>328</v>
      </c>
      <c r="E60" s="30">
        <v>12.1</v>
      </c>
      <c r="F60" s="30">
        <v>12.2</v>
      </c>
      <c r="G60" s="21">
        <f t="shared" si="0"/>
        <v>9.9999999999999645E-2</v>
      </c>
      <c r="H60" s="29">
        <f>G8/C243*C60</f>
        <v>-1.4832506030479998E-2</v>
      </c>
      <c r="I60" s="26">
        <f t="shared" si="1"/>
        <v>8.5167493969519642E-2</v>
      </c>
      <c r="J60" s="6"/>
      <c r="K60" s="366"/>
    </row>
    <row r="61" spans="1:11" x14ac:dyDescent="0.25">
      <c r="A61" s="7">
        <v>48</v>
      </c>
      <c r="B61" s="17" t="s">
        <v>460</v>
      </c>
      <c r="C61" s="11">
        <v>68.7</v>
      </c>
      <c r="D61" s="16" t="s">
        <v>328</v>
      </c>
      <c r="E61" s="30">
        <v>9.1</v>
      </c>
      <c r="F61" s="30">
        <v>9.1999999999999993</v>
      </c>
      <c r="G61" s="21">
        <f t="shared" si="0"/>
        <v>9.9999999999999645E-2</v>
      </c>
      <c r="H61" s="29">
        <f>G8/C243*C61</f>
        <v>-1.6356230566516469E-2</v>
      </c>
      <c r="I61" s="26">
        <f t="shared" si="1"/>
        <v>8.3643769433483173E-2</v>
      </c>
      <c r="J61" s="6"/>
      <c r="K61" s="366"/>
    </row>
    <row r="62" spans="1:11" x14ac:dyDescent="0.25">
      <c r="A62" s="7">
        <v>49</v>
      </c>
      <c r="B62" s="17" t="s">
        <v>461</v>
      </c>
      <c r="C62" s="11">
        <v>42.7</v>
      </c>
      <c r="D62" s="16" t="s">
        <v>328</v>
      </c>
      <c r="E62" s="30">
        <v>2.2999999999999998</v>
      </c>
      <c r="F62" s="30">
        <v>2.2999999999999998</v>
      </c>
      <c r="G62" s="21">
        <f t="shared" si="0"/>
        <v>0</v>
      </c>
      <c r="H62" s="29">
        <f>G8/C243*C62</f>
        <v>-1.0166099638868314E-2</v>
      </c>
      <c r="I62" s="26">
        <f t="shared" si="1"/>
        <v>-1.0166099638868314E-2</v>
      </c>
      <c r="J62" s="4"/>
      <c r="K62" s="366"/>
    </row>
    <row r="63" spans="1:11" x14ac:dyDescent="0.25">
      <c r="A63" s="7">
        <v>50</v>
      </c>
      <c r="B63" s="17" t="s">
        <v>462</v>
      </c>
      <c r="C63" s="11">
        <v>55</v>
      </c>
      <c r="D63" s="16" t="s">
        <v>328</v>
      </c>
      <c r="E63" s="30">
        <v>8.5</v>
      </c>
      <c r="F63" s="30">
        <v>8.5</v>
      </c>
      <c r="G63" s="21">
        <f t="shared" si="0"/>
        <v>0</v>
      </c>
      <c r="H63" s="29">
        <f>G8/C243*C63</f>
        <v>-1.3094507731563402E-2</v>
      </c>
      <c r="I63" s="26">
        <f t="shared" si="1"/>
        <v>-1.3094507731563402E-2</v>
      </c>
      <c r="J63" s="4"/>
      <c r="K63" s="366"/>
    </row>
    <row r="64" spans="1:11" x14ac:dyDescent="0.25">
      <c r="A64" s="7">
        <v>51</v>
      </c>
      <c r="B64" s="17" t="s">
        <v>463</v>
      </c>
      <c r="C64" s="11">
        <v>59</v>
      </c>
      <c r="D64" s="16" t="s">
        <v>328</v>
      </c>
      <c r="E64" s="30">
        <v>6</v>
      </c>
      <c r="F64" s="30">
        <v>6</v>
      </c>
      <c r="G64" s="21">
        <f t="shared" si="0"/>
        <v>0</v>
      </c>
      <c r="H64" s="29">
        <f>G8/C243*C64</f>
        <v>-1.4046835566586195E-2</v>
      </c>
      <c r="I64" s="26">
        <f t="shared" si="1"/>
        <v>-1.4046835566586195E-2</v>
      </c>
      <c r="J64" s="4"/>
      <c r="K64" s="366"/>
    </row>
    <row r="65" spans="1:11" x14ac:dyDescent="0.25">
      <c r="A65" s="7">
        <v>52</v>
      </c>
      <c r="B65" s="17" t="s">
        <v>464</v>
      </c>
      <c r="C65" s="11">
        <v>62</v>
      </c>
      <c r="D65" s="16" t="s">
        <v>328</v>
      </c>
      <c r="E65" s="30">
        <v>11.5</v>
      </c>
      <c r="F65" s="30">
        <v>11.5</v>
      </c>
      <c r="G65" s="21">
        <f t="shared" si="0"/>
        <v>0</v>
      </c>
      <c r="H65" s="29">
        <f>G8/C243*C65</f>
        <v>-1.4761081442853289E-2</v>
      </c>
      <c r="I65" s="26">
        <f t="shared" si="1"/>
        <v>-1.4761081442853289E-2</v>
      </c>
      <c r="J65" s="4"/>
      <c r="K65" s="366"/>
    </row>
    <row r="66" spans="1:11" x14ac:dyDescent="0.25">
      <c r="A66" s="7">
        <v>53</v>
      </c>
      <c r="B66" s="17" t="s">
        <v>465</v>
      </c>
      <c r="C66" s="11">
        <v>68.900000000000006</v>
      </c>
      <c r="D66" s="16" t="s">
        <v>328</v>
      </c>
      <c r="E66" s="30">
        <v>2.5</v>
      </c>
      <c r="F66" s="30">
        <v>2.5</v>
      </c>
      <c r="G66" s="21">
        <f t="shared" si="0"/>
        <v>0</v>
      </c>
      <c r="H66" s="29">
        <f>G8/C243*C66</f>
        <v>-1.6403846958267607E-2</v>
      </c>
      <c r="I66" s="26">
        <f t="shared" si="1"/>
        <v>-1.6403846958267607E-2</v>
      </c>
      <c r="J66" s="4"/>
      <c r="K66" s="366"/>
    </row>
    <row r="67" spans="1:11" x14ac:dyDescent="0.25">
      <c r="A67" s="7">
        <v>54</v>
      </c>
      <c r="B67" s="17" t="s">
        <v>466</v>
      </c>
      <c r="C67" s="11">
        <v>42.8</v>
      </c>
      <c r="D67" s="16" t="s">
        <v>328</v>
      </c>
      <c r="E67" s="30">
        <v>7.2</v>
      </c>
      <c r="F67" s="30">
        <v>7.2</v>
      </c>
      <c r="G67" s="21">
        <f t="shared" si="0"/>
        <v>0</v>
      </c>
      <c r="H67" s="29">
        <f>G8/C243*C67</f>
        <v>-1.0189907834743883E-2</v>
      </c>
      <c r="I67" s="26">
        <f t="shared" si="1"/>
        <v>-1.0189907834743883E-2</v>
      </c>
      <c r="J67" s="4"/>
      <c r="K67" s="366"/>
    </row>
    <row r="68" spans="1:11" x14ac:dyDescent="0.25">
      <c r="A68" s="7">
        <v>55</v>
      </c>
      <c r="B68" s="17" t="s">
        <v>467</v>
      </c>
      <c r="C68" s="11">
        <v>55.2</v>
      </c>
      <c r="D68" s="16" t="s">
        <v>328</v>
      </c>
      <c r="E68" s="30">
        <v>3.6</v>
      </c>
      <c r="F68" s="30">
        <v>3.6</v>
      </c>
      <c r="G68" s="21">
        <f t="shared" si="0"/>
        <v>0</v>
      </c>
      <c r="H68" s="29">
        <f>G8/C243*C68</f>
        <v>-1.3142124123314542E-2</v>
      </c>
      <c r="I68" s="26">
        <f t="shared" si="1"/>
        <v>-1.3142124123314542E-2</v>
      </c>
      <c r="J68" s="4"/>
      <c r="K68" s="366"/>
    </row>
    <row r="69" spans="1:11" x14ac:dyDescent="0.25">
      <c r="A69" s="7">
        <v>56</v>
      </c>
      <c r="B69" s="17" t="s">
        <v>468</v>
      </c>
      <c r="C69" s="11">
        <v>59.3</v>
      </c>
      <c r="D69" s="16" t="s">
        <v>328</v>
      </c>
      <c r="E69" s="30">
        <v>8.4</v>
      </c>
      <c r="F69" s="30">
        <v>8.4</v>
      </c>
      <c r="G69" s="21">
        <f t="shared" si="0"/>
        <v>0</v>
      </c>
      <c r="H69" s="29">
        <f>G8/C243*C69</f>
        <v>-1.4118260154212903E-2</v>
      </c>
      <c r="I69" s="26">
        <f t="shared" si="1"/>
        <v>-1.4118260154212903E-2</v>
      </c>
      <c r="J69" s="4"/>
      <c r="K69" s="366"/>
    </row>
    <row r="70" spans="1:11" x14ac:dyDescent="0.25">
      <c r="A70" s="7">
        <v>57</v>
      </c>
      <c r="B70" s="17" t="s">
        <v>469</v>
      </c>
      <c r="C70" s="11">
        <v>62.2</v>
      </c>
      <c r="D70" s="16" t="s">
        <v>328</v>
      </c>
      <c r="E70" s="30">
        <v>13.4</v>
      </c>
      <c r="F70" s="30">
        <v>13.5</v>
      </c>
      <c r="G70" s="21">
        <f t="shared" si="0"/>
        <v>9.9999999999999645E-2</v>
      </c>
      <c r="H70" s="29">
        <f>G8/C243*C70</f>
        <v>-1.480869783460443E-2</v>
      </c>
      <c r="I70" s="26">
        <f t="shared" si="1"/>
        <v>8.5191302165395222E-2</v>
      </c>
      <c r="J70" s="4"/>
      <c r="K70" s="366"/>
    </row>
    <row r="71" spans="1:11" x14ac:dyDescent="0.25">
      <c r="A71" s="7">
        <v>58</v>
      </c>
      <c r="B71" s="17" t="s">
        <v>470</v>
      </c>
      <c r="C71" s="11">
        <v>69.099999999999994</v>
      </c>
      <c r="D71" s="16" t="s">
        <v>328</v>
      </c>
      <c r="E71" s="30">
        <v>2.9</v>
      </c>
      <c r="F71" s="30">
        <v>2.9</v>
      </c>
      <c r="G71" s="21">
        <f t="shared" si="0"/>
        <v>0</v>
      </c>
      <c r="H71" s="29">
        <f>G8/C243*C71</f>
        <v>-1.6451463350018746E-2</v>
      </c>
      <c r="I71" s="26">
        <f t="shared" si="1"/>
        <v>-1.6451463350018746E-2</v>
      </c>
      <c r="J71" s="4"/>
      <c r="K71" s="366"/>
    </row>
    <row r="72" spans="1:11" x14ac:dyDescent="0.25">
      <c r="A72" s="7">
        <v>59</v>
      </c>
      <c r="B72" s="17" t="s">
        <v>471</v>
      </c>
      <c r="C72" s="11">
        <v>42.5</v>
      </c>
      <c r="D72" s="16" t="s">
        <v>328</v>
      </c>
      <c r="E72" s="30">
        <v>9.3000000000000007</v>
      </c>
      <c r="F72" s="30">
        <v>9.4</v>
      </c>
      <c r="G72" s="21">
        <f t="shared" si="0"/>
        <v>9.9999999999999645E-2</v>
      </c>
      <c r="H72" s="29">
        <f>G8/C243*C72</f>
        <v>-1.0118483247117175E-2</v>
      </c>
      <c r="I72" s="26">
        <f t="shared" si="1"/>
        <v>8.9881516752882473E-2</v>
      </c>
      <c r="J72" s="4"/>
      <c r="K72" s="366"/>
    </row>
    <row r="73" spans="1:11" x14ac:dyDescent="0.25">
      <c r="A73" s="7">
        <v>60</v>
      </c>
      <c r="B73" s="17" t="s">
        <v>472</v>
      </c>
      <c r="C73" s="11">
        <v>55.4</v>
      </c>
      <c r="D73" s="16" t="s">
        <v>328</v>
      </c>
      <c r="E73" s="30">
        <v>6.6</v>
      </c>
      <c r="F73" s="30">
        <v>6.7</v>
      </c>
      <c r="G73" s="21">
        <f t="shared" si="0"/>
        <v>0.10000000000000053</v>
      </c>
      <c r="H73" s="29">
        <f>G8/C243*C73</f>
        <v>-1.3189740515065681E-2</v>
      </c>
      <c r="I73" s="26">
        <f t="shared" si="1"/>
        <v>8.6810259484934857E-2</v>
      </c>
      <c r="J73" s="4"/>
      <c r="K73" s="366"/>
    </row>
    <row r="74" spans="1:11" x14ac:dyDescent="0.25">
      <c r="A74" s="7">
        <v>61</v>
      </c>
      <c r="B74" s="17" t="s">
        <v>473</v>
      </c>
      <c r="C74" s="11">
        <v>58.8</v>
      </c>
      <c r="D74" s="16" t="s">
        <v>328</v>
      </c>
      <c r="E74" s="30">
        <v>4.0999999999999996</v>
      </c>
      <c r="F74" s="30">
        <v>4.0999999999999996</v>
      </c>
      <c r="G74" s="21">
        <f t="shared" si="0"/>
        <v>0</v>
      </c>
      <c r="H74" s="29">
        <f>G8/C243*C74</f>
        <v>-1.3999219174835055E-2</v>
      </c>
      <c r="I74" s="26">
        <f t="shared" si="1"/>
        <v>-1.3999219174835055E-2</v>
      </c>
      <c r="J74" s="4"/>
      <c r="K74" s="366"/>
    </row>
    <row r="75" spans="1:11" x14ac:dyDescent="0.25">
      <c r="A75" s="7">
        <v>62</v>
      </c>
      <c r="B75" s="17" t="s">
        <v>474</v>
      </c>
      <c r="C75" s="11">
        <v>62.1</v>
      </c>
      <c r="D75" s="16" t="s">
        <v>328</v>
      </c>
      <c r="E75" s="30">
        <v>7</v>
      </c>
      <c r="F75" s="30">
        <v>7</v>
      </c>
      <c r="G75" s="21">
        <f t="shared" si="0"/>
        <v>0</v>
      </c>
      <c r="H75" s="29">
        <f>G8/C243*C75</f>
        <v>-1.478488963872886E-2</v>
      </c>
      <c r="I75" s="26">
        <f t="shared" si="1"/>
        <v>-1.478488963872886E-2</v>
      </c>
      <c r="J75" s="4"/>
      <c r="K75" s="366"/>
    </row>
    <row r="76" spans="1:11" x14ac:dyDescent="0.25">
      <c r="A76" s="7">
        <v>63</v>
      </c>
      <c r="B76" s="17" t="s">
        <v>475</v>
      </c>
      <c r="C76" s="11">
        <v>69</v>
      </c>
      <c r="D76" s="16" t="s">
        <v>328</v>
      </c>
      <c r="E76" s="30">
        <v>13.9</v>
      </c>
      <c r="F76" s="30">
        <v>14</v>
      </c>
      <c r="G76" s="21">
        <f t="shared" si="0"/>
        <v>9.9999999999999645E-2</v>
      </c>
      <c r="H76" s="29">
        <f>G8/C243*C76</f>
        <v>-1.6427655154143177E-2</v>
      </c>
      <c r="I76" s="26">
        <f t="shared" si="1"/>
        <v>8.3572344845856461E-2</v>
      </c>
      <c r="J76" s="4"/>
      <c r="K76" s="366"/>
    </row>
    <row r="77" spans="1:11" x14ac:dyDescent="0.25">
      <c r="A77" s="7">
        <v>64</v>
      </c>
      <c r="B77" s="17" t="s">
        <v>476</v>
      </c>
      <c r="C77" s="11">
        <v>42.2</v>
      </c>
      <c r="D77" s="16" t="s">
        <v>328</v>
      </c>
      <c r="E77" s="30">
        <v>4.9000000000000004</v>
      </c>
      <c r="F77" s="30">
        <v>4.9000000000000004</v>
      </c>
      <c r="G77" s="21">
        <f t="shared" si="0"/>
        <v>0</v>
      </c>
      <c r="H77" s="29">
        <f>G8/C243*C77</f>
        <v>-1.0047058659490465E-2</v>
      </c>
      <c r="I77" s="26">
        <f t="shared" si="1"/>
        <v>-1.0047058659490465E-2</v>
      </c>
      <c r="J77" s="4"/>
      <c r="K77" s="366"/>
    </row>
    <row r="78" spans="1:11" x14ac:dyDescent="0.25">
      <c r="A78" s="7">
        <v>65</v>
      </c>
      <c r="B78" s="17" t="s">
        <v>477</v>
      </c>
      <c r="C78" s="11">
        <v>55.5</v>
      </c>
      <c r="D78" s="16" t="s">
        <v>328</v>
      </c>
      <c r="E78" s="30">
        <v>5.8</v>
      </c>
      <c r="F78" s="30">
        <v>5.8</v>
      </c>
      <c r="G78" s="21">
        <f t="shared" si="0"/>
        <v>0</v>
      </c>
      <c r="H78" s="29">
        <f>G8/C243*C78</f>
        <v>-1.3213548710941251E-2</v>
      </c>
      <c r="I78" s="26">
        <f t="shared" si="1"/>
        <v>-1.3213548710941251E-2</v>
      </c>
      <c r="J78" s="4"/>
      <c r="K78" s="366"/>
    </row>
    <row r="79" spans="1:11" x14ac:dyDescent="0.25">
      <c r="A79" s="7">
        <v>66</v>
      </c>
      <c r="B79" s="17" t="s">
        <v>478</v>
      </c>
      <c r="C79" s="11">
        <v>59.3</v>
      </c>
      <c r="D79" s="16" t="s">
        <v>328</v>
      </c>
      <c r="E79" s="30">
        <v>9.8000000000000007</v>
      </c>
      <c r="F79" s="30">
        <v>9.9</v>
      </c>
      <c r="G79" s="21">
        <f t="shared" si="0"/>
        <v>9.9999999999999645E-2</v>
      </c>
      <c r="H79" s="29">
        <f>G8/C243*C79</f>
        <v>-1.4118260154212903E-2</v>
      </c>
      <c r="I79" s="26">
        <f t="shared" si="1"/>
        <v>8.5881739845786745E-2</v>
      </c>
      <c r="J79" s="4"/>
      <c r="K79" s="366"/>
    </row>
    <row r="80" spans="1:11" x14ac:dyDescent="0.25">
      <c r="A80" s="7">
        <v>67</v>
      </c>
      <c r="B80" s="17" t="s">
        <v>479</v>
      </c>
      <c r="C80" s="11">
        <v>62.6</v>
      </c>
      <c r="D80" s="16" t="s">
        <v>328</v>
      </c>
      <c r="E80" s="30">
        <v>16.8</v>
      </c>
      <c r="F80" s="30">
        <v>16.899999999999999</v>
      </c>
      <c r="G80" s="21">
        <f t="shared" ref="G80:G143" si="2">F80-E80</f>
        <v>9.9999999999997868E-2</v>
      </c>
      <c r="H80" s="29">
        <f>G8/C243*C80</f>
        <v>-1.4903930618106709E-2</v>
      </c>
      <c r="I80" s="26">
        <f t="shared" ref="I80:I143" si="3">G80+H80</f>
        <v>8.5096069381891154E-2</v>
      </c>
      <c r="J80" s="4"/>
      <c r="K80" s="366"/>
    </row>
    <row r="81" spans="1:11" x14ac:dyDescent="0.25">
      <c r="A81" s="7">
        <v>68</v>
      </c>
      <c r="B81" s="17" t="s">
        <v>480</v>
      </c>
      <c r="C81" s="11">
        <v>69.2</v>
      </c>
      <c r="D81" s="16" t="s">
        <v>328</v>
      </c>
      <c r="E81" s="30">
        <v>9.1999999999999993</v>
      </c>
      <c r="F81" s="30">
        <v>9.1999999999999993</v>
      </c>
      <c r="G81" s="21">
        <f t="shared" si="2"/>
        <v>0</v>
      </c>
      <c r="H81" s="29">
        <f>G8/C243*C81</f>
        <v>-1.6475271545894319E-2</v>
      </c>
      <c r="I81" s="26">
        <f t="shared" si="3"/>
        <v>-1.6475271545894319E-2</v>
      </c>
      <c r="J81" s="4"/>
      <c r="K81" s="366"/>
    </row>
    <row r="82" spans="1:11" x14ac:dyDescent="0.25">
      <c r="A82" s="7">
        <v>69</v>
      </c>
      <c r="B82" s="17" t="s">
        <v>481</v>
      </c>
      <c r="C82" s="11">
        <v>42.3</v>
      </c>
      <c r="D82" s="16" t="s">
        <v>328</v>
      </c>
      <c r="E82" s="30">
        <v>7.3</v>
      </c>
      <c r="F82" s="30">
        <v>7.3</v>
      </c>
      <c r="G82" s="21">
        <f t="shared" si="2"/>
        <v>0</v>
      </c>
      <c r="H82" s="29">
        <f>G8/C243*C82</f>
        <v>-1.0070866855366034E-2</v>
      </c>
      <c r="I82" s="26">
        <f t="shared" si="3"/>
        <v>-1.0070866855366034E-2</v>
      </c>
      <c r="J82" s="4"/>
      <c r="K82" s="366"/>
    </row>
    <row r="83" spans="1:11" x14ac:dyDescent="0.25">
      <c r="A83" s="7">
        <v>70</v>
      </c>
      <c r="B83" s="17" t="s">
        <v>482</v>
      </c>
      <c r="C83" s="11">
        <v>54.9</v>
      </c>
      <c r="D83" s="16" t="s">
        <v>328</v>
      </c>
      <c r="E83" s="30">
        <v>11.7</v>
      </c>
      <c r="F83" s="30">
        <v>11.8</v>
      </c>
      <c r="G83" s="21">
        <f t="shared" si="2"/>
        <v>0.10000000000000142</v>
      </c>
      <c r="H83" s="29">
        <f>G8/C243*C83</f>
        <v>-1.3070699535687832E-2</v>
      </c>
      <c r="I83" s="26">
        <f t="shared" si="3"/>
        <v>8.6929300464313589E-2</v>
      </c>
      <c r="J83" s="4"/>
      <c r="K83" s="366"/>
    </row>
    <row r="84" spans="1:11" x14ac:dyDescent="0.25">
      <c r="A84" s="7">
        <v>71</v>
      </c>
      <c r="B84" s="17" t="s">
        <v>483</v>
      </c>
      <c r="C84" s="11">
        <v>58.9</v>
      </c>
      <c r="D84" s="16" t="s">
        <v>328</v>
      </c>
      <c r="E84" s="30">
        <v>6</v>
      </c>
      <c r="F84" s="30">
        <v>6</v>
      </c>
      <c r="G84" s="21">
        <f t="shared" si="2"/>
        <v>0</v>
      </c>
      <c r="H84" s="29">
        <f>G8/C243*C84</f>
        <v>-1.4023027370710624E-2</v>
      </c>
      <c r="I84" s="26">
        <f t="shared" si="3"/>
        <v>-1.4023027370710624E-2</v>
      </c>
      <c r="J84" s="4"/>
      <c r="K84" s="366"/>
    </row>
    <row r="85" spans="1:11" x14ac:dyDescent="0.25">
      <c r="A85" s="7">
        <v>72</v>
      </c>
      <c r="B85" s="17" t="s">
        <v>484</v>
      </c>
      <c r="C85" s="11">
        <v>62.2</v>
      </c>
      <c r="D85" s="16" t="s">
        <v>328</v>
      </c>
      <c r="E85" s="30">
        <v>8.1</v>
      </c>
      <c r="F85" s="30">
        <v>8.1</v>
      </c>
      <c r="G85" s="21">
        <f t="shared" si="2"/>
        <v>0</v>
      </c>
      <c r="H85" s="29">
        <f>G8/C243*C85</f>
        <v>-1.480869783460443E-2</v>
      </c>
      <c r="I85" s="26">
        <f t="shared" si="3"/>
        <v>-1.480869783460443E-2</v>
      </c>
      <c r="J85" s="4"/>
      <c r="K85" s="366"/>
    </row>
    <row r="86" spans="1:11" x14ac:dyDescent="0.25">
      <c r="A86" s="7">
        <v>73</v>
      </c>
      <c r="B86" s="17" t="s">
        <v>485</v>
      </c>
      <c r="C86" s="11">
        <v>68.8</v>
      </c>
      <c r="D86" s="16" t="s">
        <v>328</v>
      </c>
      <c r="E86" s="30">
        <v>10.7</v>
      </c>
      <c r="F86" s="30">
        <v>10.8</v>
      </c>
      <c r="G86" s="21">
        <f t="shared" si="2"/>
        <v>0.10000000000000142</v>
      </c>
      <c r="H86" s="29">
        <f>G8/C243*C86</f>
        <v>-1.6380038762392038E-2</v>
      </c>
      <c r="I86" s="26">
        <f t="shared" si="3"/>
        <v>8.3619961237609383E-2</v>
      </c>
      <c r="J86" s="4"/>
      <c r="K86" s="366"/>
    </row>
    <row r="87" spans="1:11" x14ac:dyDescent="0.25">
      <c r="A87" s="7">
        <v>74</v>
      </c>
      <c r="B87" s="17" t="s">
        <v>486</v>
      </c>
      <c r="C87" s="11">
        <v>42.7</v>
      </c>
      <c r="D87" s="16" t="s">
        <v>328</v>
      </c>
      <c r="E87" s="30">
        <v>6.6</v>
      </c>
      <c r="F87" s="30">
        <v>6.6</v>
      </c>
      <c r="G87" s="21">
        <f t="shared" si="2"/>
        <v>0</v>
      </c>
      <c r="H87" s="29">
        <f>G8/C243*C87</f>
        <v>-1.0166099638868314E-2</v>
      </c>
      <c r="I87" s="26">
        <f t="shared" si="3"/>
        <v>-1.0166099638868314E-2</v>
      </c>
      <c r="J87" s="4"/>
      <c r="K87" s="366"/>
    </row>
    <row r="88" spans="1:11" x14ac:dyDescent="0.25">
      <c r="A88" s="7">
        <v>75</v>
      </c>
      <c r="B88" s="17" t="s">
        <v>487</v>
      </c>
      <c r="C88" s="11">
        <v>54.7</v>
      </c>
      <c r="D88" s="16" t="s">
        <v>328</v>
      </c>
      <c r="E88" s="30">
        <v>6.3</v>
      </c>
      <c r="F88" s="30">
        <v>6.3</v>
      </c>
      <c r="G88" s="21">
        <f t="shared" si="2"/>
        <v>0</v>
      </c>
      <c r="H88" s="29">
        <f>G8/C243*C88</f>
        <v>-1.3023083143936694E-2</v>
      </c>
      <c r="I88" s="26">
        <f t="shared" si="3"/>
        <v>-1.3023083143936694E-2</v>
      </c>
      <c r="J88" s="4"/>
      <c r="K88" s="366"/>
    </row>
    <row r="89" spans="1:11" x14ac:dyDescent="0.25">
      <c r="A89" s="7">
        <v>76</v>
      </c>
      <c r="B89" s="17" t="s">
        <v>488</v>
      </c>
      <c r="C89" s="11">
        <v>59.4</v>
      </c>
      <c r="D89" s="16" t="s">
        <v>328</v>
      </c>
      <c r="E89" s="30">
        <v>5.0999999999999996</v>
      </c>
      <c r="F89" s="30">
        <v>5.0999999999999996</v>
      </c>
      <c r="G89" s="21">
        <f t="shared" si="2"/>
        <v>0</v>
      </c>
      <c r="H89" s="29">
        <f>G8/C243*C89</f>
        <v>-1.4142068350088475E-2</v>
      </c>
      <c r="I89" s="26">
        <f t="shared" si="3"/>
        <v>-1.4142068350088475E-2</v>
      </c>
      <c r="J89" s="4"/>
      <c r="K89" s="366"/>
    </row>
    <row r="90" spans="1:11" x14ac:dyDescent="0.25">
      <c r="A90" s="7">
        <v>77</v>
      </c>
      <c r="B90" s="17" t="s">
        <v>489</v>
      </c>
      <c r="C90" s="11">
        <v>62.1</v>
      </c>
      <c r="D90" s="16" t="s">
        <v>328</v>
      </c>
      <c r="E90" s="30">
        <v>12.7</v>
      </c>
      <c r="F90" s="30">
        <v>12.8</v>
      </c>
      <c r="G90" s="21">
        <f t="shared" si="2"/>
        <v>0.10000000000000142</v>
      </c>
      <c r="H90" s="29">
        <f>G8/C243*C90</f>
        <v>-1.478488963872886E-2</v>
      </c>
      <c r="I90" s="26">
        <f t="shared" si="3"/>
        <v>8.5215110361272564E-2</v>
      </c>
      <c r="J90" s="4"/>
      <c r="K90" s="366"/>
    </row>
    <row r="91" spans="1:11" x14ac:dyDescent="0.25">
      <c r="A91" s="7">
        <v>78</v>
      </c>
      <c r="B91" s="17" t="s">
        <v>490</v>
      </c>
      <c r="C91" s="11">
        <v>69.099999999999994</v>
      </c>
      <c r="D91" s="16" t="s">
        <v>328</v>
      </c>
      <c r="E91" s="30">
        <v>6.7</v>
      </c>
      <c r="F91" s="30">
        <v>6.7</v>
      </c>
      <c r="G91" s="21">
        <f t="shared" si="2"/>
        <v>0</v>
      </c>
      <c r="H91" s="29">
        <f>G8/C243*C91</f>
        <v>-1.6451463350018746E-2</v>
      </c>
      <c r="I91" s="26">
        <f t="shared" si="3"/>
        <v>-1.6451463350018746E-2</v>
      </c>
      <c r="J91" s="4"/>
      <c r="K91" s="366"/>
    </row>
    <row r="92" spans="1:11" x14ac:dyDescent="0.25">
      <c r="A92" s="7">
        <v>79</v>
      </c>
      <c r="B92" s="17" t="s">
        <v>491</v>
      </c>
      <c r="C92" s="11">
        <v>42.1</v>
      </c>
      <c r="D92" s="16" t="s">
        <v>328</v>
      </c>
      <c r="E92" s="30">
        <v>3</v>
      </c>
      <c r="F92" s="30">
        <v>3</v>
      </c>
      <c r="G92" s="21">
        <f t="shared" si="2"/>
        <v>0</v>
      </c>
      <c r="H92" s="29">
        <f>G8/C243*C92</f>
        <v>-1.0023250463614896E-2</v>
      </c>
      <c r="I92" s="26">
        <f t="shared" si="3"/>
        <v>-1.0023250463614896E-2</v>
      </c>
      <c r="J92" s="4"/>
      <c r="K92" s="366"/>
    </row>
    <row r="93" spans="1:11" x14ac:dyDescent="0.25">
      <c r="A93" s="7">
        <v>80</v>
      </c>
      <c r="B93" s="17" t="s">
        <v>492</v>
      </c>
      <c r="C93" s="11">
        <v>55</v>
      </c>
      <c r="D93" s="16" t="s">
        <v>328</v>
      </c>
      <c r="E93" s="30">
        <v>8.4</v>
      </c>
      <c r="F93" s="30">
        <v>8.4</v>
      </c>
      <c r="G93" s="21">
        <f t="shared" si="2"/>
        <v>0</v>
      </c>
      <c r="H93" s="29">
        <f>G8/C243*C93</f>
        <v>-1.3094507731563402E-2</v>
      </c>
      <c r="I93" s="26">
        <f t="shared" si="3"/>
        <v>-1.3094507731563402E-2</v>
      </c>
      <c r="J93" s="4"/>
      <c r="K93" s="366"/>
    </row>
    <row r="94" spans="1:11" x14ac:dyDescent="0.25">
      <c r="A94" s="7">
        <v>81</v>
      </c>
      <c r="B94" s="17" t="s">
        <v>493</v>
      </c>
      <c r="C94" s="11">
        <v>59.3</v>
      </c>
      <c r="D94" s="16" t="s">
        <v>328</v>
      </c>
      <c r="E94" s="30">
        <v>3.5</v>
      </c>
      <c r="F94" s="30">
        <v>3.5</v>
      </c>
      <c r="G94" s="21">
        <f t="shared" si="2"/>
        <v>0</v>
      </c>
      <c r="H94" s="29">
        <f>G8/C243*C94</f>
        <v>-1.4118260154212903E-2</v>
      </c>
      <c r="I94" s="26">
        <f t="shared" si="3"/>
        <v>-1.4118260154212903E-2</v>
      </c>
      <c r="J94" s="4"/>
      <c r="K94" s="366"/>
    </row>
    <row r="95" spans="1:11" x14ac:dyDescent="0.25">
      <c r="A95" s="7">
        <v>82</v>
      </c>
      <c r="B95" s="17" t="s">
        <v>494</v>
      </c>
      <c r="C95" s="11">
        <v>62.6</v>
      </c>
      <c r="D95" s="16" t="s">
        <v>328</v>
      </c>
      <c r="E95" s="30">
        <v>9.1999999999999993</v>
      </c>
      <c r="F95" s="30">
        <v>9.1999999999999993</v>
      </c>
      <c r="G95" s="21">
        <f t="shared" si="2"/>
        <v>0</v>
      </c>
      <c r="H95" s="29">
        <f>G8/C243*C95</f>
        <v>-1.4903930618106709E-2</v>
      </c>
      <c r="I95" s="26">
        <f t="shared" si="3"/>
        <v>-1.4903930618106709E-2</v>
      </c>
      <c r="J95" s="4"/>
      <c r="K95" s="366"/>
    </row>
    <row r="96" spans="1:11" x14ac:dyDescent="0.25">
      <c r="A96" s="7">
        <v>83</v>
      </c>
      <c r="B96" s="17" t="s">
        <v>495</v>
      </c>
      <c r="C96" s="11">
        <v>68.5</v>
      </c>
      <c r="D96" s="16" t="s">
        <v>328</v>
      </c>
      <c r="E96" s="30">
        <v>2.7</v>
      </c>
      <c r="F96" s="30">
        <v>2.7</v>
      </c>
      <c r="G96" s="21">
        <f t="shared" si="2"/>
        <v>0</v>
      </c>
      <c r="H96" s="29">
        <f>G8/C243*C96</f>
        <v>-1.6308614174765326E-2</v>
      </c>
      <c r="I96" s="26">
        <f t="shared" si="3"/>
        <v>-1.6308614174765326E-2</v>
      </c>
      <c r="J96" s="4"/>
      <c r="K96" s="4"/>
    </row>
    <row r="97" spans="1:11" x14ac:dyDescent="0.25">
      <c r="A97" s="7">
        <v>84</v>
      </c>
      <c r="B97" s="17" t="s">
        <v>496</v>
      </c>
      <c r="C97" s="11">
        <v>42.2</v>
      </c>
      <c r="D97" s="16" t="s">
        <v>328</v>
      </c>
      <c r="E97" s="30">
        <v>3.4</v>
      </c>
      <c r="F97" s="30">
        <v>3.4</v>
      </c>
      <c r="G97" s="21">
        <f t="shared" si="2"/>
        <v>0</v>
      </c>
      <c r="H97" s="29">
        <f>G8/C243*C97</f>
        <v>-1.0047058659490465E-2</v>
      </c>
      <c r="I97" s="26">
        <f t="shared" si="3"/>
        <v>-1.0047058659490465E-2</v>
      </c>
      <c r="J97" s="4"/>
      <c r="K97" s="366"/>
    </row>
    <row r="98" spans="1:11" x14ac:dyDescent="0.25">
      <c r="A98" s="7">
        <v>85</v>
      </c>
      <c r="B98" s="109" t="s">
        <v>497</v>
      </c>
      <c r="C98" s="11">
        <v>54.9</v>
      </c>
      <c r="D98" s="16" t="s">
        <v>328</v>
      </c>
      <c r="E98" s="30">
        <v>7.3</v>
      </c>
      <c r="F98" s="30">
        <v>7.4</v>
      </c>
      <c r="G98" s="21">
        <f t="shared" si="2"/>
        <v>0.10000000000000053</v>
      </c>
      <c r="H98" s="29">
        <f>G8/C243*C98</f>
        <v>-1.3070699535687832E-2</v>
      </c>
      <c r="I98" s="26">
        <f t="shared" si="3"/>
        <v>8.69293004643127E-2</v>
      </c>
      <c r="J98" s="4"/>
      <c r="K98" s="366"/>
    </row>
    <row r="99" spans="1:11" x14ac:dyDescent="0.25">
      <c r="A99" s="7">
        <v>86</v>
      </c>
      <c r="B99" s="17" t="s">
        <v>498</v>
      </c>
      <c r="C99" s="11">
        <v>59.2</v>
      </c>
      <c r="D99" s="16" t="s">
        <v>328</v>
      </c>
      <c r="E99" s="30">
        <v>1.2</v>
      </c>
      <c r="F99" s="30">
        <v>1.2</v>
      </c>
      <c r="G99" s="21">
        <f t="shared" si="2"/>
        <v>0</v>
      </c>
      <c r="H99" s="29">
        <f>G8/C243*C99</f>
        <v>-1.4094451958337336E-2</v>
      </c>
      <c r="I99" s="26">
        <f t="shared" si="3"/>
        <v>-1.4094451958337336E-2</v>
      </c>
      <c r="J99" s="4"/>
      <c r="K99" s="366"/>
    </row>
    <row r="100" spans="1:11" x14ac:dyDescent="0.25">
      <c r="A100" s="7">
        <v>87</v>
      </c>
      <c r="B100" s="17" t="s">
        <v>499</v>
      </c>
      <c r="C100" s="11">
        <v>62.9</v>
      </c>
      <c r="D100" s="16" t="s">
        <v>328</v>
      </c>
      <c r="E100" s="30">
        <v>12.8</v>
      </c>
      <c r="F100" s="30">
        <v>12.9</v>
      </c>
      <c r="G100" s="21">
        <f t="shared" si="2"/>
        <v>9.9999999999999645E-2</v>
      </c>
      <c r="H100" s="29">
        <f>G8/C243*C100</f>
        <v>-1.4975355205733417E-2</v>
      </c>
      <c r="I100" s="26">
        <f t="shared" si="3"/>
        <v>8.5024644794266233E-2</v>
      </c>
      <c r="J100" s="4"/>
      <c r="K100" s="366"/>
    </row>
    <row r="101" spans="1:11" x14ac:dyDescent="0.25">
      <c r="A101" s="7">
        <v>88</v>
      </c>
      <c r="B101" s="17" t="s">
        <v>500</v>
      </c>
      <c r="C101" s="11">
        <v>68.900000000000006</v>
      </c>
      <c r="D101" s="16" t="s">
        <v>328</v>
      </c>
      <c r="E101" s="30">
        <v>12</v>
      </c>
      <c r="F101" s="30">
        <v>12.1</v>
      </c>
      <c r="G101" s="21">
        <f t="shared" si="2"/>
        <v>9.9999999999999645E-2</v>
      </c>
      <c r="H101" s="29">
        <f>G8/C243*C101</f>
        <v>-1.6403846958267607E-2</v>
      </c>
      <c r="I101" s="26">
        <f t="shared" si="3"/>
        <v>8.3596153041732041E-2</v>
      </c>
      <c r="J101" s="4"/>
      <c r="K101" s="366"/>
    </row>
    <row r="102" spans="1:11" x14ac:dyDescent="0.25">
      <c r="A102" s="7">
        <v>89</v>
      </c>
      <c r="B102" s="17" t="s">
        <v>501</v>
      </c>
      <c r="C102" s="11">
        <v>42.3</v>
      </c>
      <c r="D102" s="16" t="s">
        <v>328</v>
      </c>
      <c r="E102" s="30">
        <v>6.7</v>
      </c>
      <c r="F102" s="30">
        <v>6.7</v>
      </c>
      <c r="G102" s="21">
        <f t="shared" si="2"/>
        <v>0</v>
      </c>
      <c r="H102" s="29">
        <f>G8/C243*C102</f>
        <v>-1.0070866855366034E-2</v>
      </c>
      <c r="I102" s="26">
        <f t="shared" si="3"/>
        <v>-1.0070866855366034E-2</v>
      </c>
      <c r="J102" s="4"/>
      <c r="K102" s="366"/>
    </row>
    <row r="103" spans="1:11" x14ac:dyDescent="0.25">
      <c r="A103" s="7">
        <v>90</v>
      </c>
      <c r="B103" s="17" t="s">
        <v>502</v>
      </c>
      <c r="C103" s="11">
        <v>55.4</v>
      </c>
      <c r="D103" s="16" t="s">
        <v>328</v>
      </c>
      <c r="E103" s="30">
        <v>7.4</v>
      </c>
      <c r="F103" s="30">
        <v>7.4</v>
      </c>
      <c r="G103" s="21">
        <f t="shared" si="2"/>
        <v>0</v>
      </c>
      <c r="H103" s="29">
        <f>G8/C243*C103</f>
        <v>-1.3189740515065681E-2</v>
      </c>
      <c r="I103" s="26">
        <f t="shared" si="3"/>
        <v>-1.3189740515065681E-2</v>
      </c>
      <c r="J103" s="4"/>
      <c r="K103" s="366"/>
    </row>
    <row r="104" spans="1:11" x14ac:dyDescent="0.25">
      <c r="A104" s="7">
        <v>91</v>
      </c>
      <c r="B104" s="17" t="s">
        <v>503</v>
      </c>
      <c r="C104" s="11">
        <v>59.2</v>
      </c>
      <c r="D104" s="16" t="s">
        <v>328</v>
      </c>
      <c r="E104" s="30">
        <v>7.1</v>
      </c>
      <c r="F104" s="30">
        <v>7.2</v>
      </c>
      <c r="G104" s="21">
        <f t="shared" si="2"/>
        <v>0.10000000000000053</v>
      </c>
      <c r="H104" s="29">
        <f>G8/C243*C104</f>
        <v>-1.4094451958337336E-2</v>
      </c>
      <c r="I104" s="26">
        <f t="shared" si="3"/>
        <v>8.5905548041663199E-2</v>
      </c>
      <c r="J104" s="4"/>
      <c r="K104" s="366"/>
    </row>
    <row r="105" spans="1:11" x14ac:dyDescent="0.25">
      <c r="A105" s="7">
        <v>92</v>
      </c>
      <c r="B105" s="17" t="s">
        <v>504</v>
      </c>
      <c r="C105" s="11">
        <v>62.6</v>
      </c>
      <c r="D105" s="16" t="s">
        <v>328</v>
      </c>
      <c r="E105" s="30">
        <v>6.8</v>
      </c>
      <c r="F105" s="30">
        <v>6.8</v>
      </c>
      <c r="G105" s="21">
        <f t="shared" si="2"/>
        <v>0</v>
      </c>
      <c r="H105" s="29">
        <f>G8/C243*C105</f>
        <v>-1.4903930618106709E-2</v>
      </c>
      <c r="I105" s="26">
        <f t="shared" si="3"/>
        <v>-1.4903930618106709E-2</v>
      </c>
      <c r="J105" s="4"/>
      <c r="K105" s="366"/>
    </row>
    <row r="106" spans="1:11" x14ac:dyDescent="0.25">
      <c r="A106" s="7">
        <v>93</v>
      </c>
      <c r="B106" s="17" t="s">
        <v>505</v>
      </c>
      <c r="C106" s="11">
        <v>69.099999999999994</v>
      </c>
      <c r="D106" s="16" t="s">
        <v>328</v>
      </c>
      <c r="E106" s="30">
        <v>7.2</v>
      </c>
      <c r="F106" s="30">
        <v>7.2</v>
      </c>
      <c r="G106" s="21">
        <f t="shared" si="2"/>
        <v>0</v>
      </c>
      <c r="H106" s="29">
        <f>G8/C243*C106</f>
        <v>-1.6451463350018746E-2</v>
      </c>
      <c r="I106" s="26">
        <f t="shared" si="3"/>
        <v>-1.6451463350018746E-2</v>
      </c>
      <c r="J106" s="4"/>
      <c r="K106" s="366"/>
    </row>
    <row r="107" spans="1:11" x14ac:dyDescent="0.25">
      <c r="A107" s="7">
        <v>94</v>
      </c>
      <c r="B107" s="17" t="s">
        <v>506</v>
      </c>
      <c r="C107" s="11">
        <v>42.4</v>
      </c>
      <c r="D107" s="16" t="s">
        <v>328</v>
      </c>
      <c r="E107" s="30">
        <v>2.5</v>
      </c>
      <c r="F107" s="30">
        <v>2.5</v>
      </c>
      <c r="G107" s="21">
        <f t="shared" si="2"/>
        <v>0</v>
      </c>
      <c r="H107" s="29">
        <f>G8/C243*C107</f>
        <v>-1.0094675051241604E-2</v>
      </c>
      <c r="I107" s="26">
        <f t="shared" si="3"/>
        <v>-1.0094675051241604E-2</v>
      </c>
      <c r="J107" s="4"/>
      <c r="K107" s="366"/>
    </row>
    <row r="108" spans="1:11" x14ac:dyDescent="0.25">
      <c r="A108" s="7">
        <v>95</v>
      </c>
      <c r="B108" s="17" t="s">
        <v>507</v>
      </c>
      <c r="C108" s="11">
        <v>55.1</v>
      </c>
      <c r="D108" s="16" t="s">
        <v>328</v>
      </c>
      <c r="E108" s="30">
        <v>5.8</v>
      </c>
      <c r="F108" s="30">
        <v>5.8</v>
      </c>
      <c r="G108" s="21">
        <f t="shared" si="2"/>
        <v>0</v>
      </c>
      <c r="H108" s="29">
        <f>G8/C243*C108</f>
        <v>-1.3118315927438973E-2</v>
      </c>
      <c r="I108" s="26">
        <f t="shared" si="3"/>
        <v>-1.3118315927438973E-2</v>
      </c>
      <c r="J108" s="4"/>
      <c r="K108" s="366"/>
    </row>
    <row r="109" spans="1:11" x14ac:dyDescent="0.25">
      <c r="A109" s="7">
        <v>96</v>
      </c>
      <c r="B109" s="17" t="s">
        <v>508</v>
      </c>
      <c r="C109" s="11">
        <v>59.5</v>
      </c>
      <c r="D109" s="16" t="s">
        <v>328</v>
      </c>
      <c r="E109" s="30">
        <v>2.1</v>
      </c>
      <c r="F109" s="30">
        <v>2.1</v>
      </c>
      <c r="G109" s="21">
        <f t="shared" si="2"/>
        <v>0</v>
      </c>
      <c r="H109" s="29">
        <f>G8/C243*C109</f>
        <v>-1.4165876545964044E-2</v>
      </c>
      <c r="I109" s="26">
        <f t="shared" si="3"/>
        <v>-1.4165876545964044E-2</v>
      </c>
      <c r="J109" s="4"/>
      <c r="K109" s="366"/>
    </row>
    <row r="110" spans="1:11" x14ac:dyDescent="0.25">
      <c r="A110" s="7">
        <v>97</v>
      </c>
      <c r="B110" s="17" t="s">
        <v>509</v>
      </c>
      <c r="C110" s="11">
        <v>62.8</v>
      </c>
      <c r="D110" s="16" t="s">
        <v>328</v>
      </c>
      <c r="E110" s="30">
        <v>8.6999999999999993</v>
      </c>
      <c r="F110" s="30">
        <v>8.6999999999999993</v>
      </c>
      <c r="G110" s="21">
        <f t="shared" si="2"/>
        <v>0</v>
      </c>
      <c r="H110" s="29">
        <f>G8/C243*C110</f>
        <v>-1.4951547009857848E-2</v>
      </c>
      <c r="I110" s="26">
        <f t="shared" si="3"/>
        <v>-1.4951547009857848E-2</v>
      </c>
      <c r="J110" s="4"/>
      <c r="K110" s="366"/>
    </row>
    <row r="111" spans="1:11" x14ac:dyDescent="0.25">
      <c r="A111" s="7">
        <v>98</v>
      </c>
      <c r="B111" s="17" t="s">
        <v>510</v>
      </c>
      <c r="C111" s="11">
        <v>68.8</v>
      </c>
      <c r="D111" s="16" t="s">
        <v>328</v>
      </c>
      <c r="E111" s="30">
        <v>7.4</v>
      </c>
      <c r="F111" s="30">
        <v>7.5</v>
      </c>
      <c r="G111" s="21">
        <f t="shared" si="2"/>
        <v>9.9999999999999645E-2</v>
      </c>
      <c r="H111" s="29">
        <f>G8/C243*C111</f>
        <v>-1.6380038762392038E-2</v>
      </c>
      <c r="I111" s="26">
        <f t="shared" si="3"/>
        <v>8.3619961237607607E-2</v>
      </c>
      <c r="J111" s="4"/>
      <c r="K111" s="366"/>
    </row>
    <row r="112" spans="1:11" x14ac:dyDescent="0.25">
      <c r="A112" s="7">
        <v>99</v>
      </c>
      <c r="B112" s="17" t="s">
        <v>511</v>
      </c>
      <c r="C112" s="11">
        <v>42.2</v>
      </c>
      <c r="D112" s="16" t="s">
        <v>328</v>
      </c>
      <c r="E112" s="30">
        <v>5.3</v>
      </c>
      <c r="F112" s="30">
        <v>5.3</v>
      </c>
      <c r="G112" s="21">
        <f t="shared" si="2"/>
        <v>0</v>
      </c>
      <c r="H112" s="29">
        <f>G8/C243*C112</f>
        <v>-1.0047058659490465E-2</v>
      </c>
      <c r="I112" s="26">
        <f t="shared" si="3"/>
        <v>-1.0047058659490465E-2</v>
      </c>
      <c r="J112" s="4"/>
      <c r="K112" s="366"/>
    </row>
    <row r="113" spans="1:11" x14ac:dyDescent="0.25">
      <c r="A113" s="7">
        <v>100</v>
      </c>
      <c r="B113" s="17" t="s">
        <v>512</v>
      </c>
      <c r="C113" s="11">
        <v>55.2</v>
      </c>
      <c r="D113" s="16" t="s">
        <v>328</v>
      </c>
      <c r="E113" s="30">
        <v>4.0999999999999996</v>
      </c>
      <c r="F113" s="30">
        <v>4.0999999999999996</v>
      </c>
      <c r="G113" s="21">
        <f t="shared" si="2"/>
        <v>0</v>
      </c>
      <c r="H113" s="29">
        <f>G8/C243*C113</f>
        <v>-1.3142124123314542E-2</v>
      </c>
      <c r="I113" s="26">
        <f t="shared" si="3"/>
        <v>-1.3142124123314542E-2</v>
      </c>
      <c r="J113" s="4"/>
      <c r="K113" s="366"/>
    </row>
    <row r="114" spans="1:11" x14ac:dyDescent="0.25">
      <c r="A114" s="7">
        <v>101</v>
      </c>
      <c r="B114" s="17" t="s">
        <v>513</v>
      </c>
      <c r="C114" s="11">
        <v>58.1</v>
      </c>
      <c r="D114" s="16" t="s">
        <v>328</v>
      </c>
      <c r="E114" s="30">
        <v>5.7</v>
      </c>
      <c r="F114" s="30">
        <v>5.7</v>
      </c>
      <c r="G114" s="21">
        <f t="shared" si="2"/>
        <v>0</v>
      </c>
      <c r="H114" s="29">
        <f>G8/C243*C114</f>
        <v>-1.3832561803706067E-2</v>
      </c>
      <c r="I114" s="26">
        <f t="shared" si="3"/>
        <v>-1.3832561803706067E-2</v>
      </c>
      <c r="J114" s="6"/>
      <c r="K114" s="4"/>
    </row>
    <row r="115" spans="1:11" x14ac:dyDescent="0.25">
      <c r="A115" s="7">
        <v>102</v>
      </c>
      <c r="B115" s="17" t="s">
        <v>514</v>
      </c>
      <c r="C115" s="11">
        <v>61.9</v>
      </c>
      <c r="D115" s="16" t="s">
        <v>328</v>
      </c>
      <c r="E115" s="30">
        <v>9.5</v>
      </c>
      <c r="F115" s="30">
        <v>9.5</v>
      </c>
      <c r="G115" s="21">
        <f t="shared" si="2"/>
        <v>0</v>
      </c>
      <c r="H115" s="29">
        <f>G8/C243*C115</f>
        <v>-1.473727324697772E-2</v>
      </c>
      <c r="I115" s="26">
        <f t="shared" si="3"/>
        <v>-1.473727324697772E-2</v>
      </c>
      <c r="J115" s="4"/>
      <c r="K115" s="366"/>
    </row>
    <row r="116" spans="1:11" x14ac:dyDescent="0.25">
      <c r="A116" s="7">
        <v>103</v>
      </c>
      <c r="B116" s="17" t="s">
        <v>515</v>
      </c>
      <c r="C116" s="11">
        <v>69.3</v>
      </c>
      <c r="D116" s="16" t="s">
        <v>328</v>
      </c>
      <c r="E116" s="30">
        <v>1.2</v>
      </c>
      <c r="F116" s="30">
        <v>1.2</v>
      </c>
      <c r="G116" s="21">
        <f t="shared" si="2"/>
        <v>0</v>
      </c>
      <c r="H116" s="29">
        <f>G8/C243*C116</f>
        <v>-1.6499079741769885E-2</v>
      </c>
      <c r="I116" s="26">
        <f t="shared" si="3"/>
        <v>-1.6499079741769885E-2</v>
      </c>
      <c r="J116" s="4"/>
      <c r="K116" s="366"/>
    </row>
    <row r="117" spans="1:11" x14ac:dyDescent="0.25">
      <c r="A117" s="7">
        <v>104</v>
      </c>
      <c r="B117" s="17" t="s">
        <v>516</v>
      </c>
      <c r="C117" s="11">
        <v>42.4</v>
      </c>
      <c r="D117" s="16" t="s">
        <v>328</v>
      </c>
      <c r="E117" s="30">
        <v>0</v>
      </c>
      <c r="F117" s="30">
        <v>0</v>
      </c>
      <c r="G117" s="21">
        <f t="shared" si="2"/>
        <v>0</v>
      </c>
      <c r="H117" s="29">
        <f>G8/C243*C117</f>
        <v>-1.0094675051241604E-2</v>
      </c>
      <c r="I117" s="26">
        <f t="shared" si="3"/>
        <v>-1.0094675051241604E-2</v>
      </c>
      <c r="J117" s="4"/>
      <c r="K117" s="366"/>
    </row>
    <row r="118" spans="1:11" x14ac:dyDescent="0.25">
      <c r="A118" s="7">
        <v>105</v>
      </c>
      <c r="B118" s="17" t="s">
        <v>517</v>
      </c>
      <c r="C118" s="11">
        <v>55</v>
      </c>
      <c r="D118" s="16" t="s">
        <v>328</v>
      </c>
      <c r="E118" s="30">
        <v>6.1</v>
      </c>
      <c r="F118" s="30">
        <v>6.1</v>
      </c>
      <c r="G118" s="21">
        <f t="shared" si="2"/>
        <v>0</v>
      </c>
      <c r="H118" s="29">
        <f>G8/C243*C118</f>
        <v>-1.3094507731563402E-2</v>
      </c>
      <c r="I118" s="26">
        <f t="shared" si="3"/>
        <v>-1.3094507731563402E-2</v>
      </c>
      <c r="J118" s="4"/>
      <c r="K118" s="366"/>
    </row>
    <row r="119" spans="1:11" x14ac:dyDescent="0.25">
      <c r="A119" s="7">
        <v>106</v>
      </c>
      <c r="B119" s="17" t="s">
        <v>518</v>
      </c>
      <c r="C119" s="11">
        <v>59.2</v>
      </c>
      <c r="D119" s="16" t="s">
        <v>328</v>
      </c>
      <c r="E119" s="30">
        <v>13.1</v>
      </c>
      <c r="F119" s="30">
        <v>13.3</v>
      </c>
      <c r="G119" s="21">
        <f t="shared" si="2"/>
        <v>0.20000000000000107</v>
      </c>
      <c r="H119" s="29">
        <f>G8/C243*C119</f>
        <v>-1.4094451958337336E-2</v>
      </c>
      <c r="I119" s="26">
        <f t="shared" si="3"/>
        <v>0.18590554804166373</v>
      </c>
      <c r="J119" s="4"/>
      <c r="K119" s="366"/>
    </row>
    <row r="120" spans="1:11" x14ac:dyDescent="0.25">
      <c r="A120" s="7">
        <v>107</v>
      </c>
      <c r="B120" s="17" t="s">
        <v>519</v>
      </c>
      <c r="C120" s="11">
        <v>62.8</v>
      </c>
      <c r="D120" s="16" t="s">
        <v>328</v>
      </c>
      <c r="E120" s="30">
        <v>10.7</v>
      </c>
      <c r="F120" s="30">
        <v>11.8</v>
      </c>
      <c r="G120" s="21">
        <f t="shared" si="2"/>
        <v>1.1000000000000014</v>
      </c>
      <c r="H120" s="29">
        <f>G8/C243*C120</f>
        <v>-1.4951547009857848E-2</v>
      </c>
      <c r="I120" s="26">
        <f t="shared" si="3"/>
        <v>1.0850484529901436</v>
      </c>
      <c r="J120" s="4"/>
      <c r="K120" s="366"/>
    </row>
    <row r="121" spans="1:11" x14ac:dyDescent="0.25">
      <c r="A121" s="7">
        <v>108</v>
      </c>
      <c r="B121" s="17" t="s">
        <v>514</v>
      </c>
      <c r="C121" s="11">
        <v>68.599999999999994</v>
      </c>
      <c r="D121" s="16" t="s">
        <v>328</v>
      </c>
      <c r="E121" s="30">
        <v>9.6999999999999993</v>
      </c>
      <c r="F121" s="30">
        <v>9.6999999999999993</v>
      </c>
      <c r="G121" s="21">
        <f t="shared" si="2"/>
        <v>0</v>
      </c>
      <c r="H121" s="29">
        <f>G8/C243*C121</f>
        <v>-1.6332422370640896E-2</v>
      </c>
      <c r="I121" s="26">
        <f t="shared" si="3"/>
        <v>-1.6332422370640896E-2</v>
      </c>
      <c r="J121" s="4"/>
      <c r="K121" s="366"/>
    </row>
    <row r="122" spans="1:11" x14ac:dyDescent="0.25">
      <c r="A122" s="7">
        <v>109</v>
      </c>
      <c r="B122" s="17" t="s">
        <v>520</v>
      </c>
      <c r="C122" s="11">
        <v>42.5</v>
      </c>
      <c r="D122" s="16" t="s">
        <v>328</v>
      </c>
      <c r="E122" s="30">
        <v>4.5999999999999996</v>
      </c>
      <c r="F122" s="30">
        <v>4.5999999999999996</v>
      </c>
      <c r="G122" s="21">
        <f t="shared" si="2"/>
        <v>0</v>
      </c>
      <c r="H122" s="29">
        <f>G8/C243*C122</f>
        <v>-1.0118483247117175E-2</v>
      </c>
      <c r="I122" s="26">
        <f t="shared" si="3"/>
        <v>-1.0118483247117175E-2</v>
      </c>
      <c r="J122" s="4"/>
      <c r="K122" s="366"/>
    </row>
    <row r="123" spans="1:11" x14ac:dyDescent="0.25">
      <c r="A123" s="7">
        <v>110</v>
      </c>
      <c r="B123" s="17" t="s">
        <v>521</v>
      </c>
      <c r="C123" s="11">
        <v>54.1</v>
      </c>
      <c r="D123" s="16" t="s">
        <v>328</v>
      </c>
      <c r="E123" s="30">
        <v>13.1</v>
      </c>
      <c r="F123" s="30">
        <v>13.2</v>
      </c>
      <c r="G123" s="21">
        <f t="shared" si="2"/>
        <v>9.9999999999999645E-2</v>
      </c>
      <c r="H123" s="29">
        <f>G8/C243*C123</f>
        <v>-1.2880233968683274E-2</v>
      </c>
      <c r="I123" s="26">
        <f t="shared" si="3"/>
        <v>8.7119766031316367E-2</v>
      </c>
      <c r="J123" s="4"/>
      <c r="K123" s="366"/>
    </row>
    <row r="124" spans="1:11" x14ac:dyDescent="0.25">
      <c r="A124" s="7">
        <v>111</v>
      </c>
      <c r="B124" s="17" t="s">
        <v>373</v>
      </c>
      <c r="C124" s="11">
        <v>54.3</v>
      </c>
      <c r="D124" s="16" t="s">
        <v>328</v>
      </c>
      <c r="E124" s="30">
        <v>6.2</v>
      </c>
      <c r="F124" s="30">
        <v>6.2</v>
      </c>
      <c r="G124" s="21">
        <f t="shared" si="2"/>
        <v>0</v>
      </c>
      <c r="H124" s="29">
        <f>G8/C243*C124</f>
        <v>-1.2927850360434413E-2</v>
      </c>
      <c r="I124" s="26">
        <f t="shared" si="3"/>
        <v>-1.2927850360434413E-2</v>
      </c>
      <c r="J124" s="4"/>
      <c r="K124" s="366"/>
    </row>
    <row r="125" spans="1:11" x14ac:dyDescent="0.25">
      <c r="A125" s="7">
        <v>112</v>
      </c>
      <c r="B125" s="17" t="s">
        <v>374</v>
      </c>
      <c r="C125" s="11">
        <v>52</v>
      </c>
      <c r="D125" s="16" t="s">
        <v>328</v>
      </c>
      <c r="E125" s="30">
        <v>8.1</v>
      </c>
      <c r="F125" s="30">
        <v>8.1999999999999993</v>
      </c>
      <c r="G125" s="21">
        <f t="shared" si="2"/>
        <v>9.9999999999999645E-2</v>
      </c>
      <c r="H125" s="29">
        <f>G8/C243*C125</f>
        <v>-1.2380261855296308E-2</v>
      </c>
      <c r="I125" s="26">
        <f t="shared" si="3"/>
        <v>8.7619738144703335E-2</v>
      </c>
      <c r="J125" s="4"/>
      <c r="K125" s="366"/>
    </row>
    <row r="126" spans="1:11" x14ac:dyDescent="0.25">
      <c r="A126" s="7">
        <v>113</v>
      </c>
      <c r="B126" s="17" t="s">
        <v>375</v>
      </c>
      <c r="C126" s="11">
        <v>46.8</v>
      </c>
      <c r="D126" s="16" t="s">
        <v>328</v>
      </c>
      <c r="E126" s="30">
        <v>10.4</v>
      </c>
      <c r="F126" s="30">
        <v>10.5</v>
      </c>
      <c r="G126" s="21">
        <f t="shared" si="2"/>
        <v>9.9999999999999645E-2</v>
      </c>
      <c r="H126" s="29">
        <f>G8/C243*C126</f>
        <v>-1.1142235669766676E-2</v>
      </c>
      <c r="I126" s="26">
        <f t="shared" si="3"/>
        <v>8.8857764330232972E-2</v>
      </c>
      <c r="J126" s="4"/>
      <c r="K126" s="366"/>
    </row>
    <row r="127" spans="1:11" x14ac:dyDescent="0.25">
      <c r="A127" s="7">
        <v>114</v>
      </c>
      <c r="B127" s="17" t="s">
        <v>376</v>
      </c>
      <c r="C127" s="11">
        <v>73.3</v>
      </c>
      <c r="D127" s="16" t="s">
        <v>328</v>
      </c>
      <c r="E127" s="30">
        <v>7.7</v>
      </c>
      <c r="F127" s="30">
        <v>7.7</v>
      </c>
      <c r="G127" s="21">
        <f t="shared" si="2"/>
        <v>0</v>
      </c>
      <c r="H127" s="29">
        <f>G8/C243*C127</f>
        <v>-1.7451407576792678E-2</v>
      </c>
      <c r="I127" s="26">
        <f t="shared" si="3"/>
        <v>-1.7451407576792678E-2</v>
      </c>
      <c r="J127" s="4"/>
      <c r="K127" s="366"/>
    </row>
    <row r="128" spans="1:11" x14ac:dyDescent="0.25">
      <c r="A128" s="7">
        <v>115</v>
      </c>
      <c r="B128" s="17" t="s">
        <v>377</v>
      </c>
      <c r="C128" s="11">
        <v>54.3</v>
      </c>
      <c r="D128" s="16" t="s">
        <v>328</v>
      </c>
      <c r="E128" s="30">
        <v>8.8000000000000007</v>
      </c>
      <c r="F128" s="30">
        <v>8.8000000000000007</v>
      </c>
      <c r="G128" s="21">
        <f t="shared" si="2"/>
        <v>0</v>
      </c>
      <c r="H128" s="29">
        <f>G8/C243*C128</f>
        <v>-1.2927850360434413E-2</v>
      </c>
      <c r="I128" s="26">
        <f t="shared" si="3"/>
        <v>-1.2927850360434413E-2</v>
      </c>
      <c r="J128" s="4"/>
      <c r="K128" s="366"/>
    </row>
    <row r="129" spans="1:11" x14ac:dyDescent="0.25">
      <c r="A129" s="7">
        <v>116</v>
      </c>
      <c r="B129" s="17" t="s">
        <v>378</v>
      </c>
      <c r="C129" s="11">
        <v>51.8</v>
      </c>
      <c r="D129" s="16" t="s">
        <v>328</v>
      </c>
      <c r="E129" s="30">
        <v>7</v>
      </c>
      <c r="F129" s="30">
        <v>7</v>
      </c>
      <c r="G129" s="21">
        <f t="shared" si="2"/>
        <v>0</v>
      </c>
      <c r="H129" s="29">
        <f>G8/C243*C129</f>
        <v>-1.2332645463545167E-2</v>
      </c>
      <c r="I129" s="26">
        <f t="shared" si="3"/>
        <v>-1.2332645463545167E-2</v>
      </c>
      <c r="J129" s="4"/>
      <c r="K129" s="366"/>
    </row>
    <row r="130" spans="1:11" x14ac:dyDescent="0.25">
      <c r="A130" s="7">
        <v>117</v>
      </c>
      <c r="B130" s="17" t="s">
        <v>379</v>
      </c>
      <c r="C130" s="11">
        <v>47.2</v>
      </c>
      <c r="D130" s="16" t="s">
        <v>328</v>
      </c>
      <c r="E130" s="30">
        <v>9.6999999999999993</v>
      </c>
      <c r="F130" s="30">
        <v>9.9</v>
      </c>
      <c r="G130" s="21">
        <f t="shared" si="2"/>
        <v>0.20000000000000107</v>
      </c>
      <c r="H130" s="29">
        <f>G8/C243*C130</f>
        <v>-1.1237468453268956E-2</v>
      </c>
      <c r="I130" s="26">
        <f t="shared" si="3"/>
        <v>0.18876253154673212</v>
      </c>
      <c r="J130" s="4"/>
      <c r="K130" s="366"/>
    </row>
    <row r="131" spans="1:11" x14ac:dyDescent="0.25">
      <c r="A131" s="7">
        <v>118</v>
      </c>
      <c r="B131" s="17" t="s">
        <v>380</v>
      </c>
      <c r="C131" s="11">
        <v>72.8</v>
      </c>
      <c r="D131" s="16" t="s">
        <v>328</v>
      </c>
      <c r="E131" s="30">
        <v>11.3</v>
      </c>
      <c r="F131" s="30">
        <v>11.4</v>
      </c>
      <c r="G131" s="21">
        <f t="shared" si="2"/>
        <v>9.9999999999999645E-2</v>
      </c>
      <c r="H131" s="29">
        <f>G8/C243*C131</f>
        <v>-1.7332366597414831E-2</v>
      </c>
      <c r="I131" s="26">
        <f t="shared" si="3"/>
        <v>8.2667633402584817E-2</v>
      </c>
      <c r="J131" s="4"/>
      <c r="K131" s="366"/>
    </row>
    <row r="132" spans="1:11" x14ac:dyDescent="0.25">
      <c r="A132" s="7">
        <v>119</v>
      </c>
      <c r="B132" s="17" t="s">
        <v>381</v>
      </c>
      <c r="C132" s="11">
        <v>54.2</v>
      </c>
      <c r="D132" s="16" t="s">
        <v>328</v>
      </c>
      <c r="E132" s="30">
        <v>11.8</v>
      </c>
      <c r="F132" s="30">
        <v>11.9</v>
      </c>
      <c r="G132" s="21">
        <f t="shared" si="2"/>
        <v>9.9999999999999645E-2</v>
      </c>
      <c r="H132" s="29">
        <f>G8/C243*C132</f>
        <v>-1.2904042164558845E-2</v>
      </c>
      <c r="I132" s="26">
        <f t="shared" si="3"/>
        <v>8.7095957835440801E-2</v>
      </c>
      <c r="J132" s="4"/>
      <c r="K132" s="366"/>
    </row>
    <row r="133" spans="1:11" x14ac:dyDescent="0.25">
      <c r="A133" s="7">
        <v>120</v>
      </c>
      <c r="B133" s="17" t="s">
        <v>382</v>
      </c>
      <c r="C133" s="11">
        <v>51.9</v>
      </c>
      <c r="D133" s="16" t="s">
        <v>328</v>
      </c>
      <c r="E133" s="30">
        <v>5.0999999999999996</v>
      </c>
      <c r="F133" s="30">
        <v>5.0999999999999996</v>
      </c>
      <c r="G133" s="21">
        <f t="shared" si="2"/>
        <v>0</v>
      </c>
      <c r="H133" s="29">
        <f>G8/C243*C133</f>
        <v>-1.2356453659420737E-2</v>
      </c>
      <c r="I133" s="26">
        <f t="shared" si="3"/>
        <v>-1.2356453659420737E-2</v>
      </c>
      <c r="J133" s="4"/>
      <c r="K133" s="366"/>
    </row>
    <row r="134" spans="1:11" x14ac:dyDescent="0.25">
      <c r="A134" s="7">
        <v>121</v>
      </c>
      <c r="B134" s="17" t="s">
        <v>383</v>
      </c>
      <c r="C134" s="11">
        <v>47.2</v>
      </c>
      <c r="D134" s="16" t="s">
        <v>328</v>
      </c>
      <c r="E134" s="30">
        <v>4.5999999999999996</v>
      </c>
      <c r="F134" s="30">
        <v>4.5999999999999996</v>
      </c>
      <c r="G134" s="21">
        <f t="shared" si="2"/>
        <v>0</v>
      </c>
      <c r="H134" s="29">
        <f>G8/C243*C134</f>
        <v>-1.1237468453268956E-2</v>
      </c>
      <c r="I134" s="26">
        <f t="shared" si="3"/>
        <v>-1.1237468453268956E-2</v>
      </c>
      <c r="J134" s="4"/>
      <c r="K134" s="366"/>
    </row>
    <row r="135" spans="1:11" x14ac:dyDescent="0.25">
      <c r="A135" s="7">
        <v>122</v>
      </c>
      <c r="B135" s="17" t="s">
        <v>384</v>
      </c>
      <c r="C135" s="11">
        <v>72.7</v>
      </c>
      <c r="D135" s="16" t="s">
        <v>328</v>
      </c>
      <c r="E135" s="30">
        <v>2.1</v>
      </c>
      <c r="F135" s="30">
        <v>2.1</v>
      </c>
      <c r="G135" s="21">
        <f t="shared" si="2"/>
        <v>0</v>
      </c>
      <c r="H135" s="29">
        <f>G8/C243*C135</f>
        <v>-1.7308558401539262E-2</v>
      </c>
      <c r="I135" s="26">
        <f t="shared" si="3"/>
        <v>-1.7308558401539262E-2</v>
      </c>
      <c r="J135" s="4"/>
      <c r="K135" s="366"/>
    </row>
    <row r="136" spans="1:11" x14ac:dyDescent="0.25">
      <c r="A136" s="7">
        <v>123</v>
      </c>
      <c r="B136" s="17" t="s">
        <v>385</v>
      </c>
      <c r="C136" s="11">
        <v>54.3</v>
      </c>
      <c r="D136" s="16" t="s">
        <v>328</v>
      </c>
      <c r="E136" s="30">
        <v>4.5999999999999996</v>
      </c>
      <c r="F136" s="30">
        <v>4.5999999999999996</v>
      </c>
      <c r="G136" s="21">
        <f t="shared" si="2"/>
        <v>0</v>
      </c>
      <c r="H136" s="29">
        <f>G8/C243*C136</f>
        <v>-1.2927850360434413E-2</v>
      </c>
      <c r="I136" s="26">
        <f t="shared" si="3"/>
        <v>-1.2927850360434413E-2</v>
      </c>
      <c r="J136" s="4"/>
      <c r="K136" s="366"/>
    </row>
    <row r="137" spans="1:11" x14ac:dyDescent="0.25">
      <c r="A137" s="7">
        <v>124</v>
      </c>
      <c r="B137" s="17" t="s">
        <v>386</v>
      </c>
      <c r="C137" s="11">
        <v>52.1</v>
      </c>
      <c r="D137" s="16" t="s">
        <v>328</v>
      </c>
      <c r="E137" s="30">
        <v>6.7</v>
      </c>
      <c r="F137" s="30">
        <v>6.7</v>
      </c>
      <c r="G137" s="21">
        <f t="shared" si="2"/>
        <v>0</v>
      </c>
      <c r="H137" s="29">
        <f>G8/C243*C137</f>
        <v>-1.2404070051171877E-2</v>
      </c>
      <c r="I137" s="26">
        <f t="shared" si="3"/>
        <v>-1.2404070051171877E-2</v>
      </c>
      <c r="J137" s="4"/>
      <c r="K137" s="366"/>
    </row>
    <row r="138" spans="1:11" x14ac:dyDescent="0.25">
      <c r="A138" s="7">
        <v>125</v>
      </c>
      <c r="B138" s="17" t="s">
        <v>387</v>
      </c>
      <c r="C138" s="11">
        <v>47.2</v>
      </c>
      <c r="D138" s="16" t="s">
        <v>328</v>
      </c>
      <c r="E138" s="30">
        <v>9.1999999999999993</v>
      </c>
      <c r="F138" s="30">
        <v>9.1999999999999993</v>
      </c>
      <c r="G138" s="21">
        <f t="shared" si="2"/>
        <v>0</v>
      </c>
      <c r="H138" s="29">
        <f>G8/C243*C138</f>
        <v>-1.1237468453268956E-2</v>
      </c>
      <c r="I138" s="26">
        <f t="shared" si="3"/>
        <v>-1.1237468453268956E-2</v>
      </c>
      <c r="J138" s="4"/>
      <c r="K138" s="366"/>
    </row>
    <row r="139" spans="1:11" x14ac:dyDescent="0.25">
      <c r="A139" s="7">
        <v>126</v>
      </c>
      <c r="B139" s="17" t="s">
        <v>388</v>
      </c>
      <c r="C139" s="11">
        <v>72.400000000000006</v>
      </c>
      <c r="D139" s="16" t="s">
        <v>328</v>
      </c>
      <c r="E139" s="30">
        <v>8.9</v>
      </c>
      <c r="F139" s="30">
        <v>9</v>
      </c>
      <c r="G139" s="21">
        <f t="shared" si="2"/>
        <v>9.9999999999999645E-2</v>
      </c>
      <c r="H139" s="29">
        <f>G8/C243*C139</f>
        <v>-1.7237133813912554E-2</v>
      </c>
      <c r="I139" s="26">
        <f t="shared" si="3"/>
        <v>8.2762866186087095E-2</v>
      </c>
      <c r="J139" s="4"/>
      <c r="K139" s="366"/>
    </row>
    <row r="140" spans="1:11" x14ac:dyDescent="0.25">
      <c r="A140" s="7">
        <v>127</v>
      </c>
      <c r="B140" s="17" t="s">
        <v>389</v>
      </c>
      <c r="C140" s="11">
        <v>54.3</v>
      </c>
      <c r="D140" s="16" t="s">
        <v>328</v>
      </c>
      <c r="E140" s="30">
        <v>8</v>
      </c>
      <c r="F140" s="30">
        <v>8</v>
      </c>
      <c r="G140" s="21">
        <f t="shared" si="2"/>
        <v>0</v>
      </c>
      <c r="H140" s="29">
        <f>G8/C243*C140</f>
        <v>-1.2927850360434413E-2</v>
      </c>
      <c r="I140" s="26">
        <f t="shared" si="3"/>
        <v>-1.2927850360434413E-2</v>
      </c>
      <c r="J140" s="4"/>
      <c r="K140" s="366"/>
    </row>
    <row r="141" spans="1:11" x14ac:dyDescent="0.25">
      <c r="A141" s="7">
        <v>128</v>
      </c>
      <c r="B141" s="17" t="s">
        <v>390</v>
      </c>
      <c r="C141" s="11">
        <v>51.8</v>
      </c>
      <c r="D141" s="16" t="s">
        <v>328</v>
      </c>
      <c r="E141" s="30">
        <v>3.8</v>
      </c>
      <c r="F141" s="30">
        <v>3.8</v>
      </c>
      <c r="G141" s="21">
        <f t="shared" si="2"/>
        <v>0</v>
      </c>
      <c r="H141" s="29">
        <f>G8/C243*C141</f>
        <v>-1.2332645463545167E-2</v>
      </c>
      <c r="I141" s="26">
        <f t="shared" si="3"/>
        <v>-1.2332645463545167E-2</v>
      </c>
      <c r="J141" s="4"/>
      <c r="K141" s="366"/>
    </row>
    <row r="142" spans="1:11" x14ac:dyDescent="0.25">
      <c r="A142" s="7">
        <v>129</v>
      </c>
      <c r="B142" s="17" t="s">
        <v>391</v>
      </c>
      <c r="C142" s="11">
        <v>48</v>
      </c>
      <c r="D142" s="16" t="s">
        <v>328</v>
      </c>
      <c r="E142" s="30">
        <v>4.7</v>
      </c>
      <c r="F142" s="30">
        <v>4.8</v>
      </c>
      <c r="G142" s="21">
        <f t="shared" si="2"/>
        <v>9.9999999999999645E-2</v>
      </c>
      <c r="H142" s="29">
        <f>G8/C243*C142</f>
        <v>-1.1427934020273514E-2</v>
      </c>
      <c r="I142" s="26">
        <f t="shared" si="3"/>
        <v>8.8572065979726125E-2</v>
      </c>
      <c r="J142" s="4"/>
      <c r="K142" s="366"/>
    </row>
    <row r="143" spans="1:11" x14ac:dyDescent="0.25">
      <c r="A143" s="7">
        <v>130</v>
      </c>
      <c r="B143" s="17" t="s">
        <v>392</v>
      </c>
      <c r="C143" s="11">
        <v>73</v>
      </c>
      <c r="D143" s="16" t="s">
        <v>328</v>
      </c>
      <c r="E143" s="30">
        <v>9</v>
      </c>
      <c r="F143" s="30">
        <v>9</v>
      </c>
      <c r="G143" s="21">
        <f t="shared" si="2"/>
        <v>0</v>
      </c>
      <c r="H143" s="29">
        <f>G8/C243*C143</f>
        <v>-1.737998298916597E-2</v>
      </c>
      <c r="I143" s="26">
        <f t="shared" si="3"/>
        <v>-1.737998298916597E-2</v>
      </c>
      <c r="J143" s="4"/>
      <c r="K143" s="366"/>
    </row>
    <row r="144" spans="1:11" x14ac:dyDescent="0.25">
      <c r="A144" s="7">
        <v>131</v>
      </c>
      <c r="B144" s="17" t="s">
        <v>393</v>
      </c>
      <c r="C144" s="11">
        <v>54.8</v>
      </c>
      <c r="D144" s="16" t="s">
        <v>328</v>
      </c>
      <c r="E144" s="30">
        <v>2.6</v>
      </c>
      <c r="F144" s="30">
        <v>2.6</v>
      </c>
      <c r="G144" s="21">
        <f t="shared" ref="G144:G207" si="4">F144-E144</f>
        <v>0</v>
      </c>
      <c r="H144" s="29">
        <f>G8/C243*C144</f>
        <v>-1.3046891339812261E-2</v>
      </c>
      <c r="I144" s="26">
        <f t="shared" ref="I144:I207" si="5">G144+H144</f>
        <v>-1.3046891339812261E-2</v>
      </c>
      <c r="J144" s="4"/>
      <c r="K144" s="366"/>
    </row>
    <row r="145" spans="1:11" x14ac:dyDescent="0.25">
      <c r="A145" s="7">
        <v>132</v>
      </c>
      <c r="B145" s="17" t="s">
        <v>394</v>
      </c>
      <c r="C145" s="11">
        <v>52.6</v>
      </c>
      <c r="D145" s="16" t="s">
        <v>328</v>
      </c>
      <c r="E145" s="30">
        <v>2.1</v>
      </c>
      <c r="F145" s="30">
        <v>2.1</v>
      </c>
      <c r="G145" s="21">
        <f t="shared" si="4"/>
        <v>0</v>
      </c>
      <c r="H145" s="29">
        <f>G8/C243*C145</f>
        <v>-1.2523111030549726E-2</v>
      </c>
      <c r="I145" s="26">
        <f t="shared" si="5"/>
        <v>-1.2523111030549726E-2</v>
      </c>
      <c r="J145" s="57"/>
      <c r="K145" s="366"/>
    </row>
    <row r="146" spans="1:11" x14ac:dyDescent="0.25">
      <c r="A146" s="7">
        <v>133</v>
      </c>
      <c r="B146" s="17" t="s">
        <v>395</v>
      </c>
      <c r="C146" s="11">
        <v>47.6</v>
      </c>
      <c r="D146" s="16" t="s">
        <v>328</v>
      </c>
      <c r="E146" s="30">
        <v>5.4</v>
      </c>
      <c r="F146" s="30">
        <v>5.5</v>
      </c>
      <c r="G146" s="21">
        <f t="shared" si="4"/>
        <v>9.9999999999999645E-2</v>
      </c>
      <c r="H146" s="29">
        <f>G8/C243*C146</f>
        <v>-1.1332701236771235E-2</v>
      </c>
      <c r="I146" s="26">
        <f t="shared" si="5"/>
        <v>8.8667298763228403E-2</v>
      </c>
      <c r="J146" s="57"/>
      <c r="K146" s="366"/>
    </row>
    <row r="147" spans="1:11" x14ac:dyDescent="0.25">
      <c r="A147" s="7">
        <v>134</v>
      </c>
      <c r="B147" s="17" t="s">
        <v>396</v>
      </c>
      <c r="C147" s="11">
        <v>73</v>
      </c>
      <c r="D147" s="16" t="s">
        <v>328</v>
      </c>
      <c r="E147" s="30">
        <v>6.8</v>
      </c>
      <c r="F147" s="30">
        <v>6.8</v>
      </c>
      <c r="G147" s="21">
        <f t="shared" si="4"/>
        <v>0</v>
      </c>
      <c r="H147" s="29">
        <f>G8/C243*C147</f>
        <v>-1.737998298916597E-2</v>
      </c>
      <c r="I147" s="26">
        <f t="shared" si="5"/>
        <v>-1.737998298916597E-2</v>
      </c>
      <c r="J147" s="57"/>
      <c r="K147" s="366"/>
    </row>
    <row r="148" spans="1:11" x14ac:dyDescent="0.25">
      <c r="A148" s="7">
        <v>135</v>
      </c>
      <c r="B148" s="17" t="s">
        <v>397</v>
      </c>
      <c r="C148" s="11">
        <v>54.9</v>
      </c>
      <c r="D148" s="16" t="s">
        <v>328</v>
      </c>
      <c r="E148" s="30">
        <v>9.1</v>
      </c>
      <c r="F148" s="30">
        <v>9.1</v>
      </c>
      <c r="G148" s="21">
        <f t="shared" si="4"/>
        <v>0</v>
      </c>
      <c r="H148" s="29">
        <f>G8/C243*C148</f>
        <v>-1.3070699535687832E-2</v>
      </c>
      <c r="I148" s="26">
        <f t="shared" si="5"/>
        <v>-1.3070699535687832E-2</v>
      </c>
      <c r="J148" s="57"/>
      <c r="K148" s="366"/>
    </row>
    <row r="149" spans="1:11" x14ac:dyDescent="0.25">
      <c r="A149" s="7">
        <v>136</v>
      </c>
      <c r="B149" s="17" t="s">
        <v>398</v>
      </c>
      <c r="C149" s="11">
        <v>52.3</v>
      </c>
      <c r="D149" s="16" t="s">
        <v>328</v>
      </c>
      <c r="E149" s="30">
        <v>6.9</v>
      </c>
      <c r="F149" s="30">
        <v>6.9</v>
      </c>
      <c r="G149" s="21">
        <f t="shared" si="4"/>
        <v>0</v>
      </c>
      <c r="H149" s="29">
        <f>G8/C243*C149</f>
        <v>-1.2451686442923016E-2</v>
      </c>
      <c r="I149" s="26">
        <f t="shared" si="5"/>
        <v>-1.2451686442923016E-2</v>
      </c>
      <c r="J149" s="4"/>
      <c r="K149" s="366"/>
    </row>
    <row r="150" spans="1:11" x14ac:dyDescent="0.25">
      <c r="A150" s="7">
        <v>137</v>
      </c>
      <c r="B150" s="17" t="s">
        <v>399</v>
      </c>
      <c r="C150" s="11">
        <v>47.6</v>
      </c>
      <c r="D150" s="16" t="s">
        <v>328</v>
      </c>
      <c r="E150" s="30">
        <v>9.9</v>
      </c>
      <c r="F150" s="30">
        <v>10</v>
      </c>
      <c r="G150" s="21">
        <f t="shared" si="4"/>
        <v>9.9999999999999645E-2</v>
      </c>
      <c r="H150" s="29">
        <f>G8/C243*C150</f>
        <v>-1.1332701236771235E-2</v>
      </c>
      <c r="I150" s="26">
        <f t="shared" si="5"/>
        <v>8.8667298763228403E-2</v>
      </c>
      <c r="J150" s="4"/>
      <c r="K150" s="366"/>
    </row>
    <row r="151" spans="1:11" x14ac:dyDescent="0.25">
      <c r="A151" s="7">
        <v>138</v>
      </c>
      <c r="B151" s="17" t="s">
        <v>400</v>
      </c>
      <c r="C151" s="11">
        <v>72.8</v>
      </c>
      <c r="D151" s="16" t="s">
        <v>328</v>
      </c>
      <c r="E151" s="30">
        <v>9.8000000000000007</v>
      </c>
      <c r="F151" s="30">
        <v>9.8000000000000007</v>
      </c>
      <c r="G151" s="21">
        <f t="shared" si="4"/>
        <v>0</v>
      </c>
      <c r="H151" s="29">
        <f>G8/C243*C151</f>
        <v>-1.7332366597414831E-2</v>
      </c>
      <c r="I151" s="26">
        <f t="shared" si="5"/>
        <v>-1.7332366597414831E-2</v>
      </c>
      <c r="J151" s="4"/>
      <c r="K151" s="366"/>
    </row>
    <row r="152" spans="1:11" x14ac:dyDescent="0.25">
      <c r="A152" s="7">
        <v>139</v>
      </c>
      <c r="B152" s="17" t="s">
        <v>401</v>
      </c>
      <c r="C152" s="11">
        <v>54.9</v>
      </c>
      <c r="D152" s="16" t="s">
        <v>328</v>
      </c>
      <c r="E152" s="30">
        <v>5.4</v>
      </c>
      <c r="F152" s="30">
        <v>5.4</v>
      </c>
      <c r="G152" s="21">
        <f t="shared" si="4"/>
        <v>0</v>
      </c>
      <c r="H152" s="29">
        <f>G8/C243*C152</f>
        <v>-1.3070699535687832E-2</v>
      </c>
      <c r="I152" s="26">
        <f t="shared" si="5"/>
        <v>-1.3070699535687832E-2</v>
      </c>
      <c r="J152" s="4"/>
      <c r="K152" s="366"/>
    </row>
    <row r="153" spans="1:11" x14ac:dyDescent="0.25">
      <c r="A153" s="7">
        <v>140</v>
      </c>
      <c r="B153" s="17" t="s">
        <v>402</v>
      </c>
      <c r="C153" s="11">
        <v>52.4</v>
      </c>
      <c r="D153" s="16" t="s">
        <v>328</v>
      </c>
      <c r="E153" s="30">
        <v>1.1000000000000001</v>
      </c>
      <c r="F153" s="30">
        <v>1.1000000000000001</v>
      </c>
      <c r="G153" s="21">
        <f t="shared" si="4"/>
        <v>0</v>
      </c>
      <c r="H153" s="29">
        <f>G8/C243*C153</f>
        <v>-1.2475494638798587E-2</v>
      </c>
      <c r="I153" s="26">
        <f t="shared" si="5"/>
        <v>-1.2475494638798587E-2</v>
      </c>
      <c r="J153" s="4"/>
      <c r="K153" s="366"/>
    </row>
    <row r="154" spans="1:11" x14ac:dyDescent="0.25">
      <c r="A154" s="7">
        <v>141</v>
      </c>
      <c r="B154" s="17" t="s">
        <v>403</v>
      </c>
      <c r="C154" s="11">
        <v>47.2</v>
      </c>
      <c r="D154" s="16" t="s">
        <v>328</v>
      </c>
      <c r="E154" s="30">
        <v>5.3</v>
      </c>
      <c r="F154" s="30">
        <v>5.3</v>
      </c>
      <c r="G154" s="21">
        <f t="shared" si="4"/>
        <v>0</v>
      </c>
      <c r="H154" s="29">
        <f>G8/C243*C154</f>
        <v>-1.1237468453268956E-2</v>
      </c>
      <c r="I154" s="26">
        <f t="shared" si="5"/>
        <v>-1.1237468453268956E-2</v>
      </c>
      <c r="J154" s="4"/>
      <c r="K154" s="366"/>
    </row>
    <row r="155" spans="1:11" x14ac:dyDescent="0.25">
      <c r="A155" s="7">
        <v>142</v>
      </c>
      <c r="B155" s="17" t="s">
        <v>404</v>
      </c>
      <c r="C155" s="11">
        <v>72.5</v>
      </c>
      <c r="D155" s="16" t="s">
        <v>328</v>
      </c>
      <c r="E155" s="30">
        <v>7.9</v>
      </c>
      <c r="F155" s="30">
        <v>7.9</v>
      </c>
      <c r="G155" s="21">
        <f t="shared" si="4"/>
        <v>0</v>
      </c>
      <c r="H155" s="29">
        <f>G8/C243*C155</f>
        <v>-1.726094200978812E-2</v>
      </c>
      <c r="I155" s="26">
        <f t="shared" si="5"/>
        <v>-1.726094200978812E-2</v>
      </c>
      <c r="J155" s="4"/>
      <c r="K155" s="366"/>
    </row>
    <row r="156" spans="1:11" x14ac:dyDescent="0.25">
      <c r="A156" s="7">
        <v>143</v>
      </c>
      <c r="B156" s="17" t="s">
        <v>405</v>
      </c>
      <c r="C156" s="11">
        <v>54.8</v>
      </c>
      <c r="D156" s="16" t="s">
        <v>328</v>
      </c>
      <c r="E156" s="30">
        <v>7.3</v>
      </c>
      <c r="F156" s="30">
        <v>7.3</v>
      </c>
      <c r="G156" s="21">
        <f t="shared" si="4"/>
        <v>0</v>
      </c>
      <c r="H156" s="29">
        <f>G8/C243*C156</f>
        <v>-1.3046891339812261E-2</v>
      </c>
      <c r="I156" s="26">
        <f t="shared" si="5"/>
        <v>-1.3046891339812261E-2</v>
      </c>
      <c r="J156" s="4"/>
      <c r="K156" s="366"/>
    </row>
    <row r="157" spans="1:11" x14ac:dyDescent="0.25">
      <c r="A157" s="7">
        <v>144</v>
      </c>
      <c r="B157" s="17" t="s">
        <v>406</v>
      </c>
      <c r="C157" s="11">
        <v>51.9</v>
      </c>
      <c r="D157" s="16" t="s">
        <v>328</v>
      </c>
      <c r="E157" s="30">
        <v>4.4000000000000004</v>
      </c>
      <c r="F157" s="30">
        <v>4.4000000000000004</v>
      </c>
      <c r="G157" s="21">
        <f t="shared" si="4"/>
        <v>0</v>
      </c>
      <c r="H157" s="29">
        <f>G8/C243*C157</f>
        <v>-1.2356453659420737E-2</v>
      </c>
      <c r="I157" s="26">
        <f t="shared" si="5"/>
        <v>-1.2356453659420737E-2</v>
      </c>
      <c r="J157" s="4"/>
      <c r="K157" s="366"/>
    </row>
    <row r="158" spans="1:11" x14ac:dyDescent="0.25">
      <c r="A158" s="7">
        <v>145</v>
      </c>
      <c r="B158" s="17" t="s">
        <v>407</v>
      </c>
      <c r="C158" s="11">
        <v>47</v>
      </c>
      <c r="D158" s="16" t="s">
        <v>328</v>
      </c>
      <c r="E158" s="30">
        <v>8.3000000000000007</v>
      </c>
      <c r="F158" s="30">
        <v>8.3000000000000007</v>
      </c>
      <c r="G158" s="21">
        <f t="shared" si="4"/>
        <v>0</v>
      </c>
      <c r="H158" s="29">
        <f>G8/C243*C158</f>
        <v>-1.1189852061517817E-2</v>
      </c>
      <c r="I158" s="26">
        <f t="shared" si="5"/>
        <v>-1.1189852061517817E-2</v>
      </c>
      <c r="J158" s="4"/>
      <c r="K158" s="366"/>
    </row>
    <row r="159" spans="1:11" x14ac:dyDescent="0.25">
      <c r="A159" s="39">
        <v>146</v>
      </c>
      <c r="B159" s="17" t="s">
        <v>408</v>
      </c>
      <c r="C159" s="11">
        <v>73.2</v>
      </c>
      <c r="D159" s="16" t="s">
        <v>328</v>
      </c>
      <c r="E159" s="30">
        <v>2.4</v>
      </c>
      <c r="F159" s="30">
        <v>2.4</v>
      </c>
      <c r="G159" s="21">
        <f t="shared" si="4"/>
        <v>0</v>
      </c>
      <c r="H159" s="29">
        <f>G8/C243*C159</f>
        <v>-1.7427599380917109E-2</v>
      </c>
      <c r="I159" s="26">
        <f t="shared" si="5"/>
        <v>-1.7427599380917109E-2</v>
      </c>
      <c r="J159" s="4"/>
      <c r="K159" s="366"/>
    </row>
    <row r="160" spans="1:11" x14ac:dyDescent="0.25">
      <c r="A160" s="7">
        <v>147</v>
      </c>
      <c r="B160" s="17" t="s">
        <v>409</v>
      </c>
      <c r="C160" s="11">
        <v>54.7</v>
      </c>
      <c r="D160" s="16" t="s">
        <v>328</v>
      </c>
      <c r="E160" s="30">
        <v>11.3</v>
      </c>
      <c r="F160" s="30">
        <v>11.3</v>
      </c>
      <c r="G160" s="21">
        <f t="shared" si="4"/>
        <v>0</v>
      </c>
      <c r="H160" s="29">
        <f>G8/C243*C160</f>
        <v>-1.3023083143936694E-2</v>
      </c>
      <c r="I160" s="26">
        <f t="shared" si="5"/>
        <v>-1.3023083143936694E-2</v>
      </c>
      <c r="J160" s="4"/>
      <c r="K160" s="366"/>
    </row>
    <row r="161" spans="1:11" x14ac:dyDescent="0.25">
      <c r="A161" s="7">
        <v>148</v>
      </c>
      <c r="B161" s="17" t="s">
        <v>410</v>
      </c>
      <c r="C161" s="11">
        <v>52.4</v>
      </c>
      <c r="D161" s="16" t="s">
        <v>328</v>
      </c>
      <c r="E161" s="30">
        <v>5.4</v>
      </c>
      <c r="F161" s="30">
        <v>5.4</v>
      </c>
      <c r="G161" s="21">
        <f t="shared" si="4"/>
        <v>0</v>
      </c>
      <c r="H161" s="29">
        <f>G8/C243*C161</f>
        <v>-1.2475494638798587E-2</v>
      </c>
      <c r="I161" s="26">
        <f t="shared" si="5"/>
        <v>-1.2475494638798587E-2</v>
      </c>
      <c r="J161" s="4"/>
      <c r="K161" s="366"/>
    </row>
    <row r="162" spans="1:11" x14ac:dyDescent="0.25">
      <c r="A162" s="7">
        <v>149</v>
      </c>
      <c r="B162" s="17" t="s">
        <v>411</v>
      </c>
      <c r="C162" s="11">
        <v>47.4</v>
      </c>
      <c r="D162" s="16" t="s">
        <v>328</v>
      </c>
      <c r="E162" s="30">
        <v>5.8</v>
      </c>
      <c r="F162" s="30">
        <v>5.8</v>
      </c>
      <c r="G162" s="21">
        <f t="shared" si="4"/>
        <v>0</v>
      </c>
      <c r="H162" s="29">
        <f>G8/C243*C162</f>
        <v>-1.1285084845020095E-2</v>
      </c>
      <c r="I162" s="26">
        <f t="shared" si="5"/>
        <v>-1.1285084845020095E-2</v>
      </c>
      <c r="J162" s="4"/>
      <c r="K162" s="366"/>
    </row>
    <row r="163" spans="1:11" x14ac:dyDescent="0.25">
      <c r="A163" s="7">
        <v>150</v>
      </c>
      <c r="B163" s="17" t="s">
        <v>412</v>
      </c>
      <c r="C163" s="11">
        <v>73.2</v>
      </c>
      <c r="D163" s="16" t="s">
        <v>328</v>
      </c>
      <c r="E163" s="30">
        <v>13.4</v>
      </c>
      <c r="F163" s="30">
        <v>13.5</v>
      </c>
      <c r="G163" s="21">
        <f t="shared" si="4"/>
        <v>9.9999999999999645E-2</v>
      </c>
      <c r="H163" s="29">
        <f>G8/C243*C163</f>
        <v>-1.7427599380917109E-2</v>
      </c>
      <c r="I163" s="26">
        <f t="shared" si="5"/>
        <v>8.2572400619082539E-2</v>
      </c>
      <c r="J163" s="4"/>
      <c r="K163" s="366"/>
    </row>
    <row r="164" spans="1:11" x14ac:dyDescent="0.25">
      <c r="A164" s="7">
        <v>151</v>
      </c>
      <c r="B164" s="17" t="s">
        <v>526</v>
      </c>
      <c r="C164" s="11">
        <v>39.299999999999997</v>
      </c>
      <c r="D164" s="16" t="s">
        <v>328</v>
      </c>
      <c r="E164" s="30">
        <v>8.3000000000000007</v>
      </c>
      <c r="F164" s="30">
        <v>8.4</v>
      </c>
      <c r="G164" s="21">
        <f t="shared" si="4"/>
        <v>9.9999999999999645E-2</v>
      </c>
      <c r="H164" s="29">
        <f>G8/C243*C164</f>
        <v>-9.3566209790989386E-3</v>
      </c>
      <c r="I164" s="26">
        <f t="shared" si="5"/>
        <v>9.0643379020900708E-2</v>
      </c>
      <c r="J164" s="4"/>
      <c r="K164" s="366"/>
    </row>
    <row r="165" spans="1:11" x14ac:dyDescent="0.25">
      <c r="A165" s="7">
        <v>152</v>
      </c>
      <c r="B165" s="17" t="s">
        <v>527</v>
      </c>
      <c r="C165" s="11">
        <v>67.099999999999994</v>
      </c>
      <c r="D165" s="16" t="s">
        <v>328</v>
      </c>
      <c r="E165" s="30">
        <v>9.6</v>
      </c>
      <c r="F165" s="30">
        <v>9.6</v>
      </c>
      <c r="G165" s="21">
        <f t="shared" si="4"/>
        <v>0</v>
      </c>
      <c r="H165" s="29">
        <f>G8/C243*C165</f>
        <v>-1.5975299432507348E-2</v>
      </c>
      <c r="I165" s="26">
        <f t="shared" si="5"/>
        <v>-1.5975299432507348E-2</v>
      </c>
      <c r="J165" s="4"/>
      <c r="K165" s="366"/>
    </row>
    <row r="166" spans="1:11" x14ac:dyDescent="0.25">
      <c r="A166" s="7">
        <v>153</v>
      </c>
      <c r="B166" s="17" t="s">
        <v>528</v>
      </c>
      <c r="C166" s="11">
        <v>99.4</v>
      </c>
      <c r="D166" s="16" t="s">
        <v>328</v>
      </c>
      <c r="E166" s="30">
        <v>21.2</v>
      </c>
      <c r="F166" s="30">
        <v>21.4</v>
      </c>
      <c r="G166" s="21">
        <f t="shared" si="4"/>
        <v>0.19999999999999929</v>
      </c>
      <c r="H166" s="29">
        <f>G8/C243*C166</f>
        <v>-2.3665346700316406E-2</v>
      </c>
      <c r="I166" s="26">
        <f t="shared" si="5"/>
        <v>0.1763346532996829</v>
      </c>
      <c r="J166" s="4"/>
      <c r="K166" s="366"/>
    </row>
    <row r="167" spans="1:11" x14ac:dyDescent="0.25">
      <c r="A167" s="7">
        <v>154</v>
      </c>
      <c r="B167" s="17" t="s">
        <v>529</v>
      </c>
      <c r="C167" s="11">
        <v>39.6</v>
      </c>
      <c r="D167" s="16" t="s">
        <v>328</v>
      </c>
      <c r="E167" s="30">
        <v>2.6</v>
      </c>
      <c r="F167" s="30">
        <v>2.6</v>
      </c>
      <c r="G167" s="21">
        <f t="shared" si="4"/>
        <v>0</v>
      </c>
      <c r="H167" s="29">
        <f>G8/C243*C167</f>
        <v>-9.4280455667256503E-3</v>
      </c>
      <c r="I167" s="26">
        <f t="shared" si="5"/>
        <v>-9.4280455667256503E-3</v>
      </c>
      <c r="J167" s="4"/>
      <c r="K167" s="366"/>
    </row>
    <row r="168" spans="1:11" x14ac:dyDescent="0.25">
      <c r="A168" s="7">
        <v>155</v>
      </c>
      <c r="B168" s="17" t="s">
        <v>530</v>
      </c>
      <c r="C168" s="11">
        <v>67</v>
      </c>
      <c r="D168" s="16" t="s">
        <v>328</v>
      </c>
      <c r="E168" s="30">
        <v>10.4</v>
      </c>
      <c r="F168" s="30">
        <v>10.4</v>
      </c>
      <c r="G168" s="21">
        <f t="shared" si="4"/>
        <v>0</v>
      </c>
      <c r="H168" s="29">
        <f>G8/C243*C168</f>
        <v>-1.5951491236631782E-2</v>
      </c>
      <c r="I168" s="26">
        <f t="shared" si="5"/>
        <v>-1.5951491236631782E-2</v>
      </c>
      <c r="J168" s="4"/>
      <c r="K168" s="366"/>
    </row>
    <row r="169" spans="1:11" x14ac:dyDescent="0.25">
      <c r="A169" s="7">
        <v>156</v>
      </c>
      <c r="B169" s="17" t="s">
        <v>531</v>
      </c>
      <c r="C169" s="11">
        <v>98.8</v>
      </c>
      <c r="D169" s="16" t="s">
        <v>328</v>
      </c>
      <c r="E169" s="30">
        <v>11.9</v>
      </c>
      <c r="F169" s="30">
        <v>11.9</v>
      </c>
      <c r="G169" s="21">
        <f t="shared" si="4"/>
        <v>0</v>
      </c>
      <c r="H169" s="29">
        <f>G8/C243*C169</f>
        <v>-2.3522497525062983E-2</v>
      </c>
      <c r="I169" s="26">
        <f t="shared" si="5"/>
        <v>-2.3522497525062983E-2</v>
      </c>
      <c r="J169" s="4"/>
      <c r="K169" s="366"/>
    </row>
    <row r="170" spans="1:11" x14ac:dyDescent="0.25">
      <c r="A170" s="7">
        <v>157</v>
      </c>
      <c r="B170" s="17" t="s">
        <v>532</v>
      </c>
      <c r="C170" s="11">
        <v>39.4</v>
      </c>
      <c r="D170" s="16" t="s">
        <v>328</v>
      </c>
      <c r="E170" s="30">
        <v>5.2</v>
      </c>
      <c r="F170" s="30">
        <v>5.2</v>
      </c>
      <c r="G170" s="21">
        <f t="shared" si="4"/>
        <v>0</v>
      </c>
      <c r="H170" s="29">
        <f>G8/C243*C170</f>
        <v>-9.3804291749745097E-3</v>
      </c>
      <c r="I170" s="26">
        <f t="shared" si="5"/>
        <v>-9.3804291749745097E-3</v>
      </c>
      <c r="J170" s="4"/>
      <c r="K170" s="366"/>
    </row>
    <row r="171" spans="1:11" x14ac:dyDescent="0.25">
      <c r="A171" s="7">
        <v>158</v>
      </c>
      <c r="B171" s="17" t="s">
        <v>533</v>
      </c>
      <c r="C171" s="11">
        <v>67.5</v>
      </c>
      <c r="D171" s="16" t="s">
        <v>328</v>
      </c>
      <c r="E171" s="30">
        <v>7</v>
      </c>
      <c r="F171" s="30">
        <v>7</v>
      </c>
      <c r="G171" s="21">
        <f t="shared" si="4"/>
        <v>0</v>
      </c>
      <c r="H171" s="29">
        <f>G8/C243*C171</f>
        <v>-1.6070532216009629E-2</v>
      </c>
      <c r="I171" s="26">
        <f t="shared" si="5"/>
        <v>-1.6070532216009629E-2</v>
      </c>
      <c r="J171" s="4"/>
      <c r="K171" s="366"/>
    </row>
    <row r="172" spans="1:11" x14ac:dyDescent="0.25">
      <c r="A172" s="7">
        <v>159</v>
      </c>
      <c r="B172" s="17" t="s">
        <v>534</v>
      </c>
      <c r="C172" s="11">
        <v>99.1</v>
      </c>
      <c r="D172" s="16" t="s">
        <v>328</v>
      </c>
      <c r="E172" s="30">
        <v>7.2</v>
      </c>
      <c r="F172" s="30">
        <v>7.3</v>
      </c>
      <c r="G172" s="21">
        <f t="shared" si="4"/>
        <v>9.9999999999999645E-2</v>
      </c>
      <c r="H172" s="29">
        <f>G8/C243*C172</f>
        <v>-2.3593922112689691E-2</v>
      </c>
      <c r="I172" s="26">
        <f t="shared" si="5"/>
        <v>7.6406077887309951E-2</v>
      </c>
      <c r="J172" s="4"/>
      <c r="K172" s="366"/>
    </row>
    <row r="173" spans="1:11" x14ac:dyDescent="0.25">
      <c r="A173" s="7">
        <v>160</v>
      </c>
      <c r="B173" s="17" t="s">
        <v>535</v>
      </c>
      <c r="C173" s="11">
        <v>40.1</v>
      </c>
      <c r="D173" s="16" t="s">
        <v>328</v>
      </c>
      <c r="E173" s="30">
        <v>5.2</v>
      </c>
      <c r="F173" s="30">
        <v>5.2</v>
      </c>
      <c r="G173" s="21">
        <f t="shared" si="4"/>
        <v>0</v>
      </c>
      <c r="H173" s="29">
        <f>G8/C243*C173</f>
        <v>-9.547086546103499E-3</v>
      </c>
      <c r="I173" s="26">
        <f t="shared" si="5"/>
        <v>-9.547086546103499E-3</v>
      </c>
      <c r="J173" s="4"/>
      <c r="K173" s="366"/>
    </row>
    <row r="174" spans="1:11" x14ac:dyDescent="0.25">
      <c r="A174" s="7">
        <v>161</v>
      </c>
      <c r="B174" s="17" t="s">
        <v>536</v>
      </c>
      <c r="C174" s="11">
        <v>67.099999999999994</v>
      </c>
      <c r="D174" s="16" t="s">
        <v>328</v>
      </c>
      <c r="E174" s="30">
        <v>2.2999999999999998</v>
      </c>
      <c r="F174" s="30">
        <v>2.2999999999999998</v>
      </c>
      <c r="G174" s="21">
        <f t="shared" si="4"/>
        <v>0</v>
      </c>
      <c r="H174" s="29">
        <f>G8/C243*C174</f>
        <v>-1.5975299432507348E-2</v>
      </c>
      <c r="I174" s="26">
        <f t="shared" si="5"/>
        <v>-1.5975299432507348E-2</v>
      </c>
      <c r="J174" s="4"/>
      <c r="K174" s="366"/>
    </row>
    <row r="175" spans="1:11" x14ac:dyDescent="0.25">
      <c r="A175" s="7">
        <v>162</v>
      </c>
      <c r="B175" s="17" t="s">
        <v>537</v>
      </c>
      <c r="C175" s="11">
        <v>99.1</v>
      </c>
      <c r="D175" s="16" t="s">
        <v>328</v>
      </c>
      <c r="E175" s="30">
        <v>18.8</v>
      </c>
      <c r="F175" s="30">
        <v>18.899999999999999</v>
      </c>
      <c r="G175" s="21">
        <f t="shared" si="4"/>
        <v>9.9999999999997868E-2</v>
      </c>
      <c r="H175" s="29">
        <f>G8/C243*C175</f>
        <v>-2.3593922112689691E-2</v>
      </c>
      <c r="I175" s="26">
        <f t="shared" si="5"/>
        <v>7.6406077887308174E-2</v>
      </c>
      <c r="J175" s="4"/>
      <c r="K175" s="366"/>
    </row>
    <row r="176" spans="1:11" x14ac:dyDescent="0.25">
      <c r="A176" s="7">
        <v>163</v>
      </c>
      <c r="B176" s="17" t="s">
        <v>538</v>
      </c>
      <c r="C176" s="11">
        <v>39.4</v>
      </c>
      <c r="D176" s="16" t="s">
        <v>328</v>
      </c>
      <c r="E176" s="30">
        <v>5.6</v>
      </c>
      <c r="F176" s="30">
        <v>5.6</v>
      </c>
      <c r="G176" s="21">
        <f t="shared" si="4"/>
        <v>0</v>
      </c>
      <c r="H176" s="29">
        <f>G8/C243*C176</f>
        <v>-9.3804291749745097E-3</v>
      </c>
      <c r="I176" s="26">
        <f t="shared" si="5"/>
        <v>-9.3804291749745097E-3</v>
      </c>
      <c r="J176" s="4"/>
      <c r="K176" s="366"/>
    </row>
    <row r="177" spans="1:11" x14ac:dyDescent="0.25">
      <c r="A177" s="7">
        <v>164</v>
      </c>
      <c r="B177" s="17" t="s">
        <v>539</v>
      </c>
      <c r="C177" s="11">
        <v>67.2</v>
      </c>
      <c r="D177" s="16" t="s">
        <v>328</v>
      </c>
      <c r="E177" s="30">
        <v>0.7</v>
      </c>
      <c r="F177" s="30">
        <v>0.7</v>
      </c>
      <c r="G177" s="21">
        <f t="shared" si="4"/>
        <v>0</v>
      </c>
      <c r="H177" s="29">
        <f>G8/C243*C177</f>
        <v>-1.5999107628382921E-2</v>
      </c>
      <c r="I177" s="26">
        <f t="shared" si="5"/>
        <v>-1.5999107628382921E-2</v>
      </c>
      <c r="J177" s="4"/>
      <c r="K177" s="366"/>
    </row>
    <row r="178" spans="1:11" x14ac:dyDescent="0.25">
      <c r="A178" s="7">
        <v>165</v>
      </c>
      <c r="B178" s="17" t="s">
        <v>540</v>
      </c>
      <c r="C178" s="11">
        <v>99.5</v>
      </c>
      <c r="D178" s="16" t="s">
        <v>328</v>
      </c>
      <c r="E178" s="30">
        <v>17.7</v>
      </c>
      <c r="F178" s="30">
        <v>17.899999999999999</v>
      </c>
      <c r="G178" s="21">
        <f t="shared" si="4"/>
        <v>0.19999999999999929</v>
      </c>
      <c r="H178" s="29">
        <f>G8/C243*C178</f>
        <v>-2.3689154896191972E-2</v>
      </c>
      <c r="I178" s="26">
        <f t="shared" si="5"/>
        <v>0.17631084510380732</v>
      </c>
      <c r="J178" s="4"/>
      <c r="K178" s="366"/>
    </row>
    <row r="179" spans="1:11" x14ac:dyDescent="0.25">
      <c r="A179" s="7">
        <v>166</v>
      </c>
      <c r="B179" s="17" t="s">
        <v>541</v>
      </c>
      <c r="C179" s="11">
        <v>39.4</v>
      </c>
      <c r="D179" s="16" t="s">
        <v>328</v>
      </c>
      <c r="E179" s="30">
        <v>5.2</v>
      </c>
      <c r="F179" s="30">
        <v>5.3</v>
      </c>
      <c r="G179" s="21">
        <f t="shared" si="4"/>
        <v>9.9999999999999645E-2</v>
      </c>
      <c r="H179" s="29">
        <f>G8/C243*C179</f>
        <v>-9.3804291749745097E-3</v>
      </c>
      <c r="I179" s="26">
        <f t="shared" si="5"/>
        <v>9.0619570825025142E-2</v>
      </c>
      <c r="J179" s="4"/>
      <c r="K179" s="366"/>
    </row>
    <row r="180" spans="1:11" x14ac:dyDescent="0.25">
      <c r="A180" s="7">
        <v>167</v>
      </c>
      <c r="B180" s="17" t="s">
        <v>542</v>
      </c>
      <c r="C180" s="11">
        <v>67.3</v>
      </c>
      <c r="D180" s="16" t="s">
        <v>328</v>
      </c>
      <c r="E180" s="30">
        <v>9.5</v>
      </c>
      <c r="F180" s="30">
        <v>9.6</v>
      </c>
      <c r="G180" s="21">
        <f t="shared" si="4"/>
        <v>9.9999999999999645E-2</v>
      </c>
      <c r="H180" s="29">
        <f>G8/C243*C180</f>
        <v>-1.602291582425849E-2</v>
      </c>
      <c r="I180" s="26">
        <f t="shared" si="5"/>
        <v>8.3977084175741151E-2</v>
      </c>
      <c r="J180" s="4"/>
      <c r="K180" s="366"/>
    </row>
    <row r="181" spans="1:11" x14ac:dyDescent="0.25">
      <c r="A181" s="7">
        <v>168</v>
      </c>
      <c r="B181" s="17" t="s">
        <v>543</v>
      </c>
      <c r="C181" s="11">
        <v>99.4</v>
      </c>
      <c r="D181" s="16" t="s">
        <v>328</v>
      </c>
      <c r="E181" s="30">
        <v>5.8</v>
      </c>
      <c r="F181" s="30">
        <v>5.8</v>
      </c>
      <c r="G181" s="21">
        <f t="shared" si="4"/>
        <v>0</v>
      </c>
      <c r="H181" s="29">
        <f>G8/C243*C181</f>
        <v>-2.3665346700316406E-2</v>
      </c>
      <c r="I181" s="26">
        <f t="shared" si="5"/>
        <v>-2.3665346700316406E-2</v>
      </c>
      <c r="J181" s="4"/>
      <c r="K181" s="366"/>
    </row>
    <row r="182" spans="1:11" x14ac:dyDescent="0.25">
      <c r="A182" s="7">
        <v>169</v>
      </c>
      <c r="B182" s="17" t="s">
        <v>544</v>
      </c>
      <c r="C182" s="11">
        <v>39.5</v>
      </c>
      <c r="D182" s="16" t="s">
        <v>328</v>
      </c>
      <c r="E182" s="30">
        <v>1</v>
      </c>
      <c r="F182" s="30">
        <v>1</v>
      </c>
      <c r="G182" s="21">
        <f t="shared" si="4"/>
        <v>0</v>
      </c>
      <c r="H182" s="29">
        <f>G8/C243*C182</f>
        <v>-9.4042373708500791E-3</v>
      </c>
      <c r="I182" s="26">
        <f t="shared" si="5"/>
        <v>-9.4042373708500791E-3</v>
      </c>
      <c r="J182" s="4"/>
      <c r="K182" s="366"/>
    </row>
    <row r="183" spans="1:11" x14ac:dyDescent="0.25">
      <c r="A183" s="7">
        <v>170</v>
      </c>
      <c r="B183" s="17" t="s">
        <v>545</v>
      </c>
      <c r="C183" s="11">
        <v>67.400000000000006</v>
      </c>
      <c r="D183" s="16" t="s">
        <v>328</v>
      </c>
      <c r="E183" s="30">
        <v>2.1</v>
      </c>
      <c r="F183" s="30">
        <v>2.1</v>
      </c>
      <c r="G183" s="21">
        <f t="shared" si="4"/>
        <v>0</v>
      </c>
      <c r="H183" s="29">
        <f>G8/C243*C183</f>
        <v>-1.6046724020134063E-2</v>
      </c>
      <c r="I183" s="26">
        <f t="shared" si="5"/>
        <v>-1.6046724020134063E-2</v>
      </c>
      <c r="J183" s="4"/>
      <c r="K183" s="366"/>
    </row>
    <row r="184" spans="1:11" x14ac:dyDescent="0.25">
      <c r="A184" s="7">
        <v>171</v>
      </c>
      <c r="B184" s="17" t="s">
        <v>546</v>
      </c>
      <c r="C184" s="11">
        <v>99.5</v>
      </c>
      <c r="D184" s="16" t="s">
        <v>328</v>
      </c>
      <c r="E184" s="30">
        <v>15.1</v>
      </c>
      <c r="F184" s="30">
        <v>15.1</v>
      </c>
      <c r="G184" s="21">
        <f t="shared" si="4"/>
        <v>0</v>
      </c>
      <c r="H184" s="29">
        <f>G8/C243*C184</f>
        <v>-2.3689154896191972E-2</v>
      </c>
      <c r="I184" s="26">
        <f t="shared" si="5"/>
        <v>-2.3689154896191972E-2</v>
      </c>
      <c r="J184" s="4"/>
      <c r="K184" s="366"/>
    </row>
    <row r="185" spans="1:11" x14ac:dyDescent="0.25">
      <c r="A185" s="7">
        <v>172</v>
      </c>
      <c r="B185" s="17" t="s">
        <v>547</v>
      </c>
      <c r="C185" s="11">
        <v>39.5</v>
      </c>
      <c r="D185" s="16" t="s">
        <v>328</v>
      </c>
      <c r="E185" s="30">
        <v>7</v>
      </c>
      <c r="F185" s="30">
        <v>7.1</v>
      </c>
      <c r="G185" s="21">
        <f t="shared" si="4"/>
        <v>9.9999999999999645E-2</v>
      </c>
      <c r="H185" s="29">
        <f>G8/C243*C185</f>
        <v>-9.4042373708500791E-3</v>
      </c>
      <c r="I185" s="26">
        <f t="shared" si="5"/>
        <v>9.0595762629149562E-2</v>
      </c>
      <c r="J185" s="4"/>
      <c r="K185" s="366"/>
    </row>
    <row r="186" spans="1:11" x14ac:dyDescent="0.25">
      <c r="A186" s="7">
        <v>173</v>
      </c>
      <c r="B186" s="17" t="s">
        <v>548</v>
      </c>
      <c r="C186" s="11">
        <v>67.8</v>
      </c>
      <c r="D186" s="16" t="s">
        <v>328</v>
      </c>
      <c r="E186" s="30">
        <v>10.7</v>
      </c>
      <c r="F186" s="30">
        <v>10.8</v>
      </c>
      <c r="G186" s="21">
        <f t="shared" si="4"/>
        <v>0.10000000000000142</v>
      </c>
      <c r="H186" s="29">
        <f>G8/C243*C186</f>
        <v>-1.6141956803636337E-2</v>
      </c>
      <c r="I186" s="26">
        <f t="shared" si="5"/>
        <v>8.3858043196365084E-2</v>
      </c>
      <c r="J186" s="4"/>
      <c r="K186" s="366"/>
    </row>
    <row r="187" spans="1:11" x14ac:dyDescent="0.25">
      <c r="A187" s="7">
        <v>174</v>
      </c>
      <c r="B187" s="17" t="s">
        <v>549</v>
      </c>
      <c r="C187" s="11">
        <v>99.3</v>
      </c>
      <c r="D187" s="16" t="s">
        <v>328</v>
      </c>
      <c r="E187" s="30">
        <v>15.8</v>
      </c>
      <c r="F187" s="30">
        <v>16</v>
      </c>
      <c r="G187" s="21">
        <f t="shared" si="4"/>
        <v>0.19999999999999929</v>
      </c>
      <c r="H187" s="29">
        <f>G8/C243*C187</f>
        <v>-2.3641538504440833E-2</v>
      </c>
      <c r="I187" s="26">
        <f t="shared" si="5"/>
        <v>0.17635846149555845</v>
      </c>
      <c r="J187" s="4"/>
      <c r="K187" s="366"/>
    </row>
    <row r="188" spans="1:11" x14ac:dyDescent="0.25">
      <c r="A188" s="7">
        <v>175</v>
      </c>
      <c r="B188" s="17" t="s">
        <v>550</v>
      </c>
      <c r="C188" s="11">
        <v>39.6</v>
      </c>
      <c r="D188" s="16" t="s">
        <v>328</v>
      </c>
      <c r="E188" s="30">
        <v>6.7</v>
      </c>
      <c r="F188" s="30">
        <v>6.7</v>
      </c>
      <c r="G188" s="21">
        <f t="shared" si="4"/>
        <v>0</v>
      </c>
      <c r="H188" s="29">
        <f>G8/C243*C188</f>
        <v>-9.4280455667256503E-3</v>
      </c>
      <c r="I188" s="26">
        <f t="shared" si="5"/>
        <v>-9.4280455667256503E-3</v>
      </c>
      <c r="J188" s="101"/>
      <c r="K188" s="58"/>
    </row>
    <row r="189" spans="1:11" x14ac:dyDescent="0.25">
      <c r="A189" s="7">
        <v>176</v>
      </c>
      <c r="B189" s="17" t="s">
        <v>615</v>
      </c>
      <c r="C189" s="11">
        <v>68.099999999999994</v>
      </c>
      <c r="D189" s="16" t="s">
        <v>328</v>
      </c>
      <c r="E189" s="30">
        <v>8.1999999999999993</v>
      </c>
      <c r="F189" s="30">
        <v>8.1999999999999993</v>
      </c>
      <c r="G189" s="21">
        <f t="shared" si="4"/>
        <v>0</v>
      </c>
      <c r="H189" s="29">
        <f>G8/C243*C189</f>
        <v>-1.6213381391263049E-2</v>
      </c>
      <c r="I189" s="26">
        <f t="shared" si="5"/>
        <v>-1.6213381391263049E-2</v>
      </c>
      <c r="J189" s="101"/>
      <c r="K189" s="58"/>
    </row>
    <row r="190" spans="1:11" x14ac:dyDescent="0.25">
      <c r="A190" s="7">
        <v>177</v>
      </c>
      <c r="B190" s="17" t="s">
        <v>551</v>
      </c>
      <c r="C190" s="11">
        <v>99.4</v>
      </c>
      <c r="D190" s="16" t="s">
        <v>328</v>
      </c>
      <c r="E190" s="30">
        <v>5.0999999999999996</v>
      </c>
      <c r="F190" s="30">
        <v>5.0999999999999996</v>
      </c>
      <c r="G190" s="21">
        <f t="shared" si="4"/>
        <v>0</v>
      </c>
      <c r="H190" s="29">
        <f>G8/C243*C190</f>
        <v>-2.3665346700316406E-2</v>
      </c>
      <c r="I190" s="26">
        <f t="shared" si="5"/>
        <v>-2.3665346700316406E-2</v>
      </c>
      <c r="J190" s="101"/>
      <c r="K190" s="58"/>
    </row>
    <row r="191" spans="1:11" x14ac:dyDescent="0.25">
      <c r="A191" s="7">
        <v>178</v>
      </c>
      <c r="B191" s="17" t="s">
        <v>413</v>
      </c>
      <c r="C191" s="11">
        <v>42.3</v>
      </c>
      <c r="D191" s="16" t="s">
        <v>328</v>
      </c>
      <c r="E191" s="30">
        <v>1</v>
      </c>
      <c r="F191" s="30">
        <v>1</v>
      </c>
      <c r="G191" s="21">
        <f t="shared" si="4"/>
        <v>0</v>
      </c>
      <c r="H191" s="29">
        <f>G8/C243*C191</f>
        <v>-1.0070866855366034E-2</v>
      </c>
      <c r="I191" s="26">
        <f t="shared" si="5"/>
        <v>-1.0070866855366034E-2</v>
      </c>
      <c r="J191" s="101"/>
      <c r="K191" s="58"/>
    </row>
    <row r="192" spans="1:11" x14ac:dyDescent="0.25">
      <c r="A192" s="7">
        <v>179</v>
      </c>
      <c r="B192" s="17" t="s">
        <v>414</v>
      </c>
      <c r="C192" s="11">
        <v>68.900000000000006</v>
      </c>
      <c r="D192" s="16" t="s">
        <v>328</v>
      </c>
      <c r="E192" s="30">
        <v>7.7</v>
      </c>
      <c r="F192" s="30">
        <v>7.7</v>
      </c>
      <c r="G192" s="21">
        <f t="shared" si="4"/>
        <v>0</v>
      </c>
      <c r="H192" s="29">
        <f>G8/C243*C192</f>
        <v>-1.6403846958267607E-2</v>
      </c>
      <c r="I192" s="26">
        <f t="shared" si="5"/>
        <v>-1.6403846958267607E-2</v>
      </c>
      <c r="J192" s="57"/>
      <c r="K192" s="58"/>
    </row>
    <row r="193" spans="1:11" x14ac:dyDescent="0.25">
      <c r="A193" s="7">
        <v>180</v>
      </c>
      <c r="B193" s="17" t="s">
        <v>415</v>
      </c>
      <c r="C193" s="11">
        <v>99.3</v>
      </c>
      <c r="D193" s="16" t="s">
        <v>328</v>
      </c>
      <c r="E193" s="30">
        <v>19.600000000000001</v>
      </c>
      <c r="F193" s="30">
        <v>19.7</v>
      </c>
      <c r="G193" s="21">
        <f t="shared" si="4"/>
        <v>9.9999999999997868E-2</v>
      </c>
      <c r="H193" s="29">
        <f>G8/C243*C193</f>
        <v>-2.3641538504440833E-2</v>
      </c>
      <c r="I193" s="26">
        <f t="shared" si="5"/>
        <v>7.6358461495557028E-2</v>
      </c>
      <c r="J193" s="57"/>
      <c r="K193" s="58"/>
    </row>
    <row r="194" spans="1:11" x14ac:dyDescent="0.25">
      <c r="A194" s="7">
        <v>181</v>
      </c>
      <c r="B194" s="17" t="s">
        <v>416</v>
      </c>
      <c r="C194" s="11">
        <v>42.4</v>
      </c>
      <c r="D194" s="16" t="s">
        <v>328</v>
      </c>
      <c r="E194" s="30">
        <v>6.9</v>
      </c>
      <c r="F194" s="30">
        <v>7</v>
      </c>
      <c r="G194" s="21">
        <f t="shared" si="4"/>
        <v>9.9999999999999645E-2</v>
      </c>
      <c r="H194" s="29">
        <f>G8/C243*C194</f>
        <v>-1.0094675051241604E-2</v>
      </c>
      <c r="I194" s="26">
        <f t="shared" si="5"/>
        <v>8.9905324948758039E-2</v>
      </c>
      <c r="J194" s="101"/>
      <c r="K194" s="58"/>
    </row>
    <row r="195" spans="1:11" x14ac:dyDescent="0.25">
      <c r="A195" s="7">
        <v>182</v>
      </c>
      <c r="B195" s="17" t="s">
        <v>417</v>
      </c>
      <c r="C195" s="11">
        <v>69.3</v>
      </c>
      <c r="D195" s="16" t="s">
        <v>328</v>
      </c>
      <c r="E195" s="30">
        <v>4.9000000000000004</v>
      </c>
      <c r="F195" s="30">
        <v>4.9000000000000004</v>
      </c>
      <c r="G195" s="21">
        <f t="shared" si="4"/>
        <v>0</v>
      </c>
      <c r="H195" s="29">
        <f>G8/C243*C195</f>
        <v>-1.6499079741769885E-2</v>
      </c>
      <c r="I195" s="26">
        <f t="shared" si="5"/>
        <v>-1.6499079741769885E-2</v>
      </c>
      <c r="J195" s="101"/>
      <c r="K195" s="368"/>
    </row>
    <row r="196" spans="1:11" x14ac:dyDescent="0.25">
      <c r="A196" s="7">
        <v>183</v>
      </c>
      <c r="B196" s="17" t="s">
        <v>418</v>
      </c>
      <c r="C196" s="11">
        <v>99.3</v>
      </c>
      <c r="D196" s="16" t="s">
        <v>328</v>
      </c>
      <c r="E196" s="30">
        <v>7.9</v>
      </c>
      <c r="F196" s="30">
        <v>7.9</v>
      </c>
      <c r="G196" s="21">
        <f t="shared" si="4"/>
        <v>0</v>
      </c>
      <c r="H196" s="29">
        <f>G8/C243*C196</f>
        <v>-2.3641538504440833E-2</v>
      </c>
      <c r="I196" s="26">
        <f t="shared" si="5"/>
        <v>-2.3641538504440833E-2</v>
      </c>
      <c r="J196" s="101"/>
      <c r="K196" s="58"/>
    </row>
    <row r="197" spans="1:11" x14ac:dyDescent="0.25">
      <c r="A197" s="7">
        <v>184</v>
      </c>
      <c r="B197" s="17" t="s">
        <v>419</v>
      </c>
      <c r="C197" s="11">
        <v>42.3</v>
      </c>
      <c r="D197" s="16" t="s">
        <v>328</v>
      </c>
      <c r="E197" s="30">
        <v>2.9</v>
      </c>
      <c r="F197" s="30">
        <v>3</v>
      </c>
      <c r="G197" s="21">
        <f t="shared" si="4"/>
        <v>0.10000000000000009</v>
      </c>
      <c r="H197" s="29">
        <f>G8/C243*C197</f>
        <v>-1.0070866855366034E-2</v>
      </c>
      <c r="I197" s="26">
        <f t="shared" si="5"/>
        <v>8.9929133144634049E-2</v>
      </c>
      <c r="J197" s="4"/>
      <c r="K197" s="366"/>
    </row>
    <row r="198" spans="1:11" x14ac:dyDescent="0.25">
      <c r="A198" s="7">
        <v>185</v>
      </c>
      <c r="B198" s="17" t="s">
        <v>420</v>
      </c>
      <c r="C198" s="11">
        <v>68.599999999999994</v>
      </c>
      <c r="D198" s="16" t="s">
        <v>328</v>
      </c>
      <c r="E198" s="30">
        <v>7.8</v>
      </c>
      <c r="F198" s="30">
        <v>7.8</v>
      </c>
      <c r="G198" s="21">
        <f t="shared" si="4"/>
        <v>0</v>
      </c>
      <c r="H198" s="29">
        <f>G8/C243*C198</f>
        <v>-1.6332422370640896E-2</v>
      </c>
      <c r="I198" s="26">
        <f t="shared" si="5"/>
        <v>-1.6332422370640896E-2</v>
      </c>
      <c r="J198" s="4"/>
      <c r="K198" s="366"/>
    </row>
    <row r="199" spans="1:11" x14ac:dyDescent="0.25">
      <c r="A199" s="7">
        <v>186</v>
      </c>
      <c r="B199" s="17" t="s">
        <v>421</v>
      </c>
      <c r="C199" s="11">
        <v>99.4</v>
      </c>
      <c r="D199" s="16" t="s">
        <v>328</v>
      </c>
      <c r="E199" s="30">
        <v>17.100000000000001</v>
      </c>
      <c r="F199" s="30">
        <v>17.2</v>
      </c>
      <c r="G199" s="21">
        <f t="shared" si="4"/>
        <v>9.9999999999997868E-2</v>
      </c>
      <c r="H199" s="29">
        <f>G8/C243*C199</f>
        <v>-2.3665346700316406E-2</v>
      </c>
      <c r="I199" s="26">
        <f t="shared" si="5"/>
        <v>7.6334653299681463E-2</v>
      </c>
      <c r="J199" s="4"/>
      <c r="K199" s="366"/>
    </row>
    <row r="200" spans="1:11" x14ac:dyDescent="0.25">
      <c r="A200" s="7">
        <v>187</v>
      </c>
      <c r="B200" s="17" t="s">
        <v>422</v>
      </c>
      <c r="C200" s="11">
        <v>42.4</v>
      </c>
      <c r="D200" s="16" t="s">
        <v>328</v>
      </c>
      <c r="E200" s="30">
        <v>4.3</v>
      </c>
      <c r="F200" s="30">
        <v>4.3</v>
      </c>
      <c r="G200" s="21">
        <f t="shared" si="4"/>
        <v>0</v>
      </c>
      <c r="H200" s="29">
        <f>G8/C243*C200</f>
        <v>-1.0094675051241604E-2</v>
      </c>
      <c r="I200" s="26">
        <f t="shared" si="5"/>
        <v>-1.0094675051241604E-2</v>
      </c>
      <c r="J200" s="4"/>
      <c r="K200" s="366"/>
    </row>
    <row r="201" spans="1:11" x14ac:dyDescent="0.25">
      <c r="A201" s="7">
        <v>188</v>
      </c>
      <c r="B201" s="17" t="s">
        <v>423</v>
      </c>
      <c r="C201" s="11">
        <v>69.3</v>
      </c>
      <c r="D201" s="16" t="s">
        <v>328</v>
      </c>
      <c r="E201" s="30">
        <v>8.8000000000000007</v>
      </c>
      <c r="F201" s="30">
        <v>8.8000000000000007</v>
      </c>
      <c r="G201" s="21">
        <f t="shared" si="4"/>
        <v>0</v>
      </c>
      <c r="H201" s="29">
        <f>G8/C243*C201</f>
        <v>-1.6499079741769885E-2</v>
      </c>
      <c r="I201" s="26">
        <f t="shared" si="5"/>
        <v>-1.6499079741769885E-2</v>
      </c>
      <c r="J201" s="4"/>
      <c r="K201" s="366"/>
    </row>
    <row r="202" spans="1:11" x14ac:dyDescent="0.25">
      <c r="A202" s="7">
        <v>189</v>
      </c>
      <c r="B202" s="17" t="s">
        <v>424</v>
      </c>
      <c r="C202" s="11">
        <v>99.1</v>
      </c>
      <c r="D202" s="16" t="s">
        <v>328</v>
      </c>
      <c r="E202" s="30">
        <v>4.7</v>
      </c>
      <c r="F202" s="30">
        <v>4.7</v>
      </c>
      <c r="G202" s="21">
        <f t="shared" si="4"/>
        <v>0</v>
      </c>
      <c r="H202" s="29">
        <f>G8/C243*C202</f>
        <v>-2.3593922112689691E-2</v>
      </c>
      <c r="I202" s="26">
        <f t="shared" si="5"/>
        <v>-2.3593922112689691E-2</v>
      </c>
      <c r="J202" s="57"/>
      <c r="K202" s="366"/>
    </row>
    <row r="203" spans="1:11" x14ac:dyDescent="0.25">
      <c r="A203" s="7">
        <v>190</v>
      </c>
      <c r="B203" s="17" t="s">
        <v>425</v>
      </c>
      <c r="C203" s="11">
        <v>42.6</v>
      </c>
      <c r="D203" s="16" t="s">
        <v>328</v>
      </c>
      <c r="E203" s="30">
        <v>6.5</v>
      </c>
      <c r="F203" s="30">
        <v>6.5</v>
      </c>
      <c r="G203" s="21">
        <f t="shared" si="4"/>
        <v>0</v>
      </c>
      <c r="H203" s="29">
        <f>G8/C243*C203</f>
        <v>-1.0142291442992744E-2</v>
      </c>
      <c r="I203" s="26">
        <f t="shared" si="5"/>
        <v>-1.0142291442992744E-2</v>
      </c>
      <c r="J203" s="57"/>
      <c r="K203" s="366"/>
    </row>
    <row r="204" spans="1:11" x14ac:dyDescent="0.25">
      <c r="A204" s="7">
        <v>191</v>
      </c>
      <c r="B204" s="17" t="s">
        <v>426</v>
      </c>
      <c r="C204" s="11">
        <v>69.2</v>
      </c>
      <c r="D204" s="16" t="s">
        <v>328</v>
      </c>
      <c r="E204" s="30">
        <v>10.4</v>
      </c>
      <c r="F204" s="30">
        <v>10.4</v>
      </c>
      <c r="G204" s="21">
        <f t="shared" si="4"/>
        <v>0</v>
      </c>
      <c r="H204" s="29">
        <f>G8/C243*C204</f>
        <v>-1.6475271545894319E-2</v>
      </c>
      <c r="I204" s="26">
        <f t="shared" si="5"/>
        <v>-1.6475271545894319E-2</v>
      </c>
      <c r="J204" s="57"/>
      <c r="K204" s="366"/>
    </row>
    <row r="205" spans="1:11" x14ac:dyDescent="0.25">
      <c r="A205" s="7">
        <v>192</v>
      </c>
      <c r="B205" s="17" t="s">
        <v>427</v>
      </c>
      <c r="C205" s="11">
        <v>99</v>
      </c>
      <c r="D205" s="16" t="s">
        <v>328</v>
      </c>
      <c r="E205" s="30">
        <v>6.8</v>
      </c>
      <c r="F205" s="30">
        <v>6.8</v>
      </c>
      <c r="G205" s="21">
        <f t="shared" si="4"/>
        <v>0</v>
      </c>
      <c r="H205" s="29">
        <f>G8/C243*C205</f>
        <v>-2.3570113916814125E-2</v>
      </c>
      <c r="I205" s="26">
        <f t="shared" si="5"/>
        <v>-2.3570113916814125E-2</v>
      </c>
      <c r="J205" s="57"/>
      <c r="K205" s="366"/>
    </row>
    <row r="206" spans="1:11" x14ac:dyDescent="0.25">
      <c r="A206" s="7">
        <v>193</v>
      </c>
      <c r="B206" s="17" t="s">
        <v>592</v>
      </c>
      <c r="C206" s="11">
        <v>42.4</v>
      </c>
      <c r="D206" s="16" t="s">
        <v>328</v>
      </c>
      <c r="E206" s="30">
        <v>0.4</v>
      </c>
      <c r="F206" s="30">
        <v>0.4</v>
      </c>
      <c r="G206" s="21">
        <f t="shared" si="4"/>
        <v>0</v>
      </c>
      <c r="H206" s="29">
        <f>G8/C243*C206</f>
        <v>-1.0094675051241604E-2</v>
      </c>
      <c r="I206" s="26">
        <f t="shared" si="5"/>
        <v>-1.0094675051241604E-2</v>
      </c>
      <c r="J206" s="57"/>
      <c r="K206" s="366"/>
    </row>
    <row r="207" spans="1:11" x14ac:dyDescent="0.25">
      <c r="A207" s="7">
        <v>194</v>
      </c>
      <c r="B207" s="17" t="s">
        <v>593</v>
      </c>
      <c r="C207" s="11">
        <v>68.8</v>
      </c>
      <c r="D207" s="16" t="s">
        <v>328</v>
      </c>
      <c r="E207" s="30">
        <v>5.3</v>
      </c>
      <c r="F207" s="30">
        <v>5.3</v>
      </c>
      <c r="G207" s="21">
        <f t="shared" si="4"/>
        <v>0</v>
      </c>
      <c r="H207" s="29">
        <f>G8/C243*C207</f>
        <v>-1.6380038762392038E-2</v>
      </c>
      <c r="I207" s="26">
        <f t="shared" si="5"/>
        <v>-1.6380038762392038E-2</v>
      </c>
      <c r="J207" s="57"/>
      <c r="K207" s="366"/>
    </row>
    <row r="208" spans="1:11" x14ac:dyDescent="0.25">
      <c r="A208" s="7">
        <v>195</v>
      </c>
      <c r="B208" s="17" t="s">
        <v>594</v>
      </c>
      <c r="C208" s="11">
        <v>100.7</v>
      </c>
      <c r="D208" s="16" t="s">
        <v>328</v>
      </c>
      <c r="E208" s="30">
        <v>13.5</v>
      </c>
      <c r="F208" s="30">
        <v>13.6</v>
      </c>
      <c r="G208" s="21">
        <f t="shared" ref="G208:G242" si="6">F208-E208</f>
        <v>9.9999999999999645E-2</v>
      </c>
      <c r="H208" s="29">
        <f>G8/C243*C208</f>
        <v>-2.3974853246698812E-2</v>
      </c>
      <c r="I208" s="26">
        <f t="shared" ref="I208:I242" si="7">G208+H208</f>
        <v>7.6025146753300826E-2</v>
      </c>
      <c r="J208" s="57"/>
      <c r="K208" s="366"/>
    </row>
    <row r="209" spans="1:11" x14ac:dyDescent="0.25">
      <c r="A209" s="7">
        <v>196</v>
      </c>
      <c r="B209" s="17" t="s">
        <v>428</v>
      </c>
      <c r="C209" s="11">
        <v>42.6</v>
      </c>
      <c r="D209" s="16" t="s">
        <v>328</v>
      </c>
      <c r="E209" s="30">
        <v>10.5</v>
      </c>
      <c r="F209" s="30">
        <v>10.6</v>
      </c>
      <c r="G209" s="21">
        <f t="shared" si="6"/>
        <v>9.9999999999999645E-2</v>
      </c>
      <c r="H209" s="29">
        <f>G8/C243*C209</f>
        <v>-1.0142291442992744E-2</v>
      </c>
      <c r="I209" s="26">
        <f t="shared" si="7"/>
        <v>8.9857708557006893E-2</v>
      </c>
      <c r="J209" s="57"/>
      <c r="K209" s="366"/>
    </row>
    <row r="210" spans="1:11" x14ac:dyDescent="0.25">
      <c r="A210" s="7">
        <v>197</v>
      </c>
      <c r="B210" s="17" t="s">
        <v>429</v>
      </c>
      <c r="C210" s="11">
        <v>69.2</v>
      </c>
      <c r="D210" s="16" t="s">
        <v>328</v>
      </c>
      <c r="E210" s="30">
        <v>12.4</v>
      </c>
      <c r="F210" s="30">
        <v>12.5</v>
      </c>
      <c r="G210" s="21">
        <f t="shared" si="6"/>
        <v>9.9999999999999645E-2</v>
      </c>
      <c r="H210" s="29">
        <f>G8/C243*C210</f>
        <v>-1.6475271545894319E-2</v>
      </c>
      <c r="I210" s="26">
        <f t="shared" si="7"/>
        <v>8.3524728454105329E-2</v>
      </c>
      <c r="J210" s="4"/>
      <c r="K210" s="366"/>
    </row>
    <row r="211" spans="1:11" x14ac:dyDescent="0.25">
      <c r="A211" s="7">
        <v>198</v>
      </c>
      <c r="B211" s="17" t="s">
        <v>430</v>
      </c>
      <c r="C211" s="11">
        <v>99.5</v>
      </c>
      <c r="D211" s="16" t="s">
        <v>328</v>
      </c>
      <c r="E211" s="30">
        <v>10.4</v>
      </c>
      <c r="F211" s="30">
        <v>10.5</v>
      </c>
      <c r="G211" s="21">
        <f t="shared" si="6"/>
        <v>9.9999999999999645E-2</v>
      </c>
      <c r="H211" s="29">
        <f>G8/C243*C211</f>
        <v>-2.3689154896191972E-2</v>
      </c>
      <c r="I211" s="26">
        <f t="shared" si="7"/>
        <v>7.6310845103807673E-2</v>
      </c>
      <c r="J211" s="4"/>
      <c r="K211" s="366"/>
    </row>
    <row r="212" spans="1:11" x14ac:dyDescent="0.25">
      <c r="A212" s="7">
        <v>199</v>
      </c>
      <c r="B212" s="17" t="s">
        <v>431</v>
      </c>
      <c r="C212" s="11">
        <v>42.6</v>
      </c>
      <c r="D212" s="16" t="s">
        <v>328</v>
      </c>
      <c r="E212" s="30">
        <v>7.2</v>
      </c>
      <c r="F212" s="30">
        <v>7.2</v>
      </c>
      <c r="G212" s="21">
        <f t="shared" si="6"/>
        <v>0</v>
      </c>
      <c r="H212" s="29">
        <f>G8/C243*C212</f>
        <v>-1.0142291442992744E-2</v>
      </c>
      <c r="I212" s="26">
        <f t="shared" si="7"/>
        <v>-1.0142291442992744E-2</v>
      </c>
      <c r="J212" s="4"/>
      <c r="K212" s="366"/>
    </row>
    <row r="213" spans="1:11" x14ac:dyDescent="0.25">
      <c r="A213" s="7">
        <v>200</v>
      </c>
      <c r="B213" s="17" t="s">
        <v>432</v>
      </c>
      <c r="C213" s="11">
        <v>68.8</v>
      </c>
      <c r="D213" s="16" t="s">
        <v>328</v>
      </c>
      <c r="E213" s="30">
        <v>6.1</v>
      </c>
      <c r="F213" s="30">
        <v>6.1</v>
      </c>
      <c r="G213" s="21">
        <f t="shared" si="6"/>
        <v>0</v>
      </c>
      <c r="H213" s="29">
        <f>G8/C243*C213</f>
        <v>-1.6380038762392038E-2</v>
      </c>
      <c r="I213" s="26">
        <f t="shared" si="7"/>
        <v>-1.6380038762392038E-2</v>
      </c>
      <c r="J213" s="4"/>
      <c r="K213" s="366"/>
    </row>
    <row r="214" spans="1:11" x14ac:dyDescent="0.25">
      <c r="A214" s="7">
        <v>201</v>
      </c>
      <c r="B214" s="17" t="s">
        <v>433</v>
      </c>
      <c r="C214" s="11">
        <v>99.3</v>
      </c>
      <c r="D214" s="16" t="s">
        <v>328</v>
      </c>
      <c r="E214" s="30">
        <v>12.3</v>
      </c>
      <c r="F214" s="30">
        <v>12.3</v>
      </c>
      <c r="G214" s="21">
        <f t="shared" si="6"/>
        <v>0</v>
      </c>
      <c r="H214" s="29">
        <f>G8/C243*C214</f>
        <v>-2.3641538504440833E-2</v>
      </c>
      <c r="I214" s="26">
        <f t="shared" si="7"/>
        <v>-2.3641538504440833E-2</v>
      </c>
      <c r="J214" s="4"/>
      <c r="K214" s="366"/>
    </row>
    <row r="215" spans="1:11" x14ac:dyDescent="0.25">
      <c r="A215" s="7">
        <v>202</v>
      </c>
      <c r="B215" s="17" t="s">
        <v>558</v>
      </c>
      <c r="C215" s="11">
        <v>72.8</v>
      </c>
      <c r="D215" s="16" t="s">
        <v>328</v>
      </c>
      <c r="E215" s="30">
        <v>9.6</v>
      </c>
      <c r="F215" s="30">
        <v>9.6</v>
      </c>
      <c r="G215" s="21">
        <f t="shared" si="6"/>
        <v>0</v>
      </c>
      <c r="H215" s="29">
        <f>G8/C243*C215</f>
        <v>-1.7332366597414831E-2</v>
      </c>
      <c r="I215" s="26">
        <f t="shared" si="7"/>
        <v>-1.7332366597414831E-2</v>
      </c>
      <c r="J215" s="4"/>
      <c r="K215" s="366"/>
    </row>
    <row r="216" spans="1:11" x14ac:dyDescent="0.25">
      <c r="A216" s="7">
        <v>203</v>
      </c>
      <c r="B216" s="17" t="s">
        <v>559</v>
      </c>
      <c r="C216" s="11">
        <v>72.2</v>
      </c>
      <c r="D216" s="16" t="s">
        <v>328</v>
      </c>
      <c r="E216" s="30">
        <v>5.3</v>
      </c>
      <c r="F216" s="30">
        <v>5.3</v>
      </c>
      <c r="G216" s="21">
        <f t="shared" si="6"/>
        <v>0</v>
      </c>
      <c r="H216" s="29">
        <f>G8/C243*C216</f>
        <v>-1.7189517422161411E-2</v>
      </c>
      <c r="I216" s="26">
        <f t="shared" si="7"/>
        <v>-1.7189517422161411E-2</v>
      </c>
      <c r="J216" s="4"/>
      <c r="K216" s="366"/>
    </row>
    <row r="217" spans="1:11" x14ac:dyDescent="0.25">
      <c r="A217" s="7">
        <v>204</v>
      </c>
      <c r="B217" s="17" t="s">
        <v>560</v>
      </c>
      <c r="C217" s="11">
        <v>45.9</v>
      </c>
      <c r="D217" s="16" t="s">
        <v>328</v>
      </c>
      <c r="E217" s="30">
        <v>2.5</v>
      </c>
      <c r="F217" s="30">
        <v>2.5</v>
      </c>
      <c r="G217" s="21">
        <f t="shared" si="6"/>
        <v>0</v>
      </c>
      <c r="H217" s="29">
        <f>G8/C243*C217</f>
        <v>-1.0927961906886548E-2</v>
      </c>
      <c r="I217" s="26">
        <f t="shared" si="7"/>
        <v>-1.0927961906886548E-2</v>
      </c>
      <c r="J217" s="4"/>
      <c r="K217" s="366"/>
    </row>
    <row r="218" spans="1:11" x14ac:dyDescent="0.25">
      <c r="A218" s="7">
        <v>205</v>
      </c>
      <c r="B218" s="17" t="s">
        <v>561</v>
      </c>
      <c r="C218" s="11">
        <v>45.2</v>
      </c>
      <c r="D218" s="16" t="s">
        <v>328</v>
      </c>
      <c r="E218" s="30">
        <v>8.1999999999999993</v>
      </c>
      <c r="F218" s="30">
        <v>8.3000000000000007</v>
      </c>
      <c r="G218" s="21">
        <f t="shared" si="6"/>
        <v>0.10000000000000142</v>
      </c>
      <c r="H218" s="29">
        <f>G8/C243*C218</f>
        <v>-1.0761304535757561E-2</v>
      </c>
      <c r="I218" s="26">
        <f t="shared" si="7"/>
        <v>8.9238695464243858E-2</v>
      </c>
      <c r="J218" s="4"/>
      <c r="K218" s="366"/>
    </row>
    <row r="219" spans="1:11" x14ac:dyDescent="0.25">
      <c r="A219" s="7">
        <v>206</v>
      </c>
      <c r="B219" s="17" t="s">
        <v>562</v>
      </c>
      <c r="C219" s="11">
        <v>72.400000000000006</v>
      </c>
      <c r="D219" s="16" t="s">
        <v>328</v>
      </c>
      <c r="E219" s="30">
        <v>2.2999999999999998</v>
      </c>
      <c r="F219" s="30">
        <v>2.2999999999999998</v>
      </c>
      <c r="G219" s="21">
        <f t="shared" si="6"/>
        <v>0</v>
      </c>
      <c r="H219" s="29">
        <f>G8/C243*C219</f>
        <v>-1.7237133813912554E-2</v>
      </c>
      <c r="I219" s="26">
        <f t="shared" si="7"/>
        <v>-1.7237133813912554E-2</v>
      </c>
      <c r="J219" s="4"/>
      <c r="K219" s="366"/>
    </row>
    <row r="220" spans="1:11" x14ac:dyDescent="0.25">
      <c r="A220" s="7">
        <v>207</v>
      </c>
      <c r="B220" s="17" t="s">
        <v>563</v>
      </c>
      <c r="C220" s="11">
        <v>72.3</v>
      </c>
      <c r="D220" s="16" t="s">
        <v>328</v>
      </c>
      <c r="E220" s="30">
        <v>11.3</v>
      </c>
      <c r="F220" s="30">
        <v>11.3</v>
      </c>
      <c r="G220" s="21">
        <f t="shared" si="6"/>
        <v>0</v>
      </c>
      <c r="H220" s="29">
        <f>G8/C243*C220</f>
        <v>-1.7213325618036981E-2</v>
      </c>
      <c r="I220" s="26">
        <f t="shared" si="7"/>
        <v>-1.7213325618036981E-2</v>
      </c>
      <c r="J220" s="4"/>
      <c r="K220" s="366"/>
    </row>
    <row r="221" spans="1:11" x14ac:dyDescent="0.25">
      <c r="A221" s="7">
        <v>208</v>
      </c>
      <c r="B221" s="17" t="s">
        <v>564</v>
      </c>
      <c r="C221" s="11">
        <v>45.5</v>
      </c>
      <c r="D221" s="16" t="s">
        <v>328</v>
      </c>
      <c r="E221" s="30">
        <v>6.8</v>
      </c>
      <c r="F221" s="30">
        <v>6.8</v>
      </c>
      <c r="G221" s="21">
        <f t="shared" si="6"/>
        <v>0</v>
      </c>
      <c r="H221" s="29">
        <f>G8/C243*C221</f>
        <v>-1.0832729123384269E-2</v>
      </c>
      <c r="I221" s="26">
        <f t="shared" si="7"/>
        <v>-1.0832729123384269E-2</v>
      </c>
      <c r="J221" s="4"/>
      <c r="K221" s="366"/>
    </row>
    <row r="222" spans="1:11" x14ac:dyDescent="0.25">
      <c r="A222" s="7">
        <v>209</v>
      </c>
      <c r="B222" s="17" t="s">
        <v>565</v>
      </c>
      <c r="C222" s="11">
        <v>45.2</v>
      </c>
      <c r="D222" s="16" t="s">
        <v>328</v>
      </c>
      <c r="E222" s="30">
        <v>4.7</v>
      </c>
      <c r="F222" s="30">
        <v>4.7</v>
      </c>
      <c r="G222" s="21">
        <f t="shared" si="6"/>
        <v>0</v>
      </c>
      <c r="H222" s="29">
        <f>G8/C243*C222</f>
        <v>-1.0761304535757561E-2</v>
      </c>
      <c r="I222" s="26">
        <f t="shared" si="7"/>
        <v>-1.0761304535757561E-2</v>
      </c>
      <c r="J222" s="4"/>
      <c r="K222" s="366"/>
    </row>
    <row r="223" spans="1:11" x14ac:dyDescent="0.25">
      <c r="A223" s="7">
        <v>210</v>
      </c>
      <c r="B223" s="17" t="s">
        <v>566</v>
      </c>
      <c r="C223" s="11">
        <v>72.5</v>
      </c>
      <c r="D223" s="16" t="s">
        <v>328</v>
      </c>
      <c r="E223" s="30">
        <v>5.7</v>
      </c>
      <c r="F223" s="30">
        <v>5.3</v>
      </c>
      <c r="G223" s="21">
        <f t="shared" si="6"/>
        <v>-0.40000000000000036</v>
      </c>
      <c r="H223" s="29">
        <f>G8/C243*C223</f>
        <v>-1.726094200978812E-2</v>
      </c>
      <c r="I223" s="26">
        <f t="shared" si="7"/>
        <v>-0.41726094200978847</v>
      </c>
      <c r="J223" s="388"/>
      <c r="K223" s="366"/>
    </row>
    <row r="224" spans="1:11" x14ac:dyDescent="0.25">
      <c r="A224" s="7">
        <v>211</v>
      </c>
      <c r="B224" s="17" t="s">
        <v>567</v>
      </c>
      <c r="C224" s="11">
        <v>72.2</v>
      </c>
      <c r="D224" s="16" t="s">
        <v>328</v>
      </c>
      <c r="E224" s="30">
        <v>5.2</v>
      </c>
      <c r="F224" s="30">
        <v>5.2</v>
      </c>
      <c r="G224" s="21">
        <f t="shared" si="6"/>
        <v>0</v>
      </c>
      <c r="H224" s="29">
        <f>G8/C243*C224</f>
        <v>-1.7189517422161411E-2</v>
      </c>
      <c r="I224" s="26">
        <f t="shared" si="7"/>
        <v>-1.7189517422161411E-2</v>
      </c>
      <c r="J224" s="4"/>
      <c r="K224" s="366"/>
    </row>
    <row r="225" spans="1:11" x14ac:dyDescent="0.25">
      <c r="A225" s="7">
        <v>212</v>
      </c>
      <c r="B225" s="17" t="s">
        <v>568</v>
      </c>
      <c r="C225" s="11">
        <v>46</v>
      </c>
      <c r="D225" s="16" t="s">
        <v>328</v>
      </c>
      <c r="E225" s="30">
        <v>2</v>
      </c>
      <c r="F225" s="30">
        <v>2</v>
      </c>
      <c r="G225" s="21">
        <f t="shared" si="6"/>
        <v>0</v>
      </c>
      <c r="H225" s="29">
        <f>G8/C243*C225</f>
        <v>-1.0951770102762118E-2</v>
      </c>
      <c r="I225" s="26">
        <f t="shared" si="7"/>
        <v>-1.0951770102762118E-2</v>
      </c>
      <c r="J225" s="4"/>
      <c r="K225" s="366"/>
    </row>
    <row r="226" spans="1:11" x14ac:dyDescent="0.25">
      <c r="A226" s="7">
        <v>213</v>
      </c>
      <c r="B226" s="17" t="s">
        <v>569</v>
      </c>
      <c r="C226" s="11">
        <v>44.8</v>
      </c>
      <c r="D226" s="16" t="s">
        <v>328</v>
      </c>
      <c r="E226" s="30">
        <v>2.8</v>
      </c>
      <c r="F226" s="30">
        <v>2.8</v>
      </c>
      <c r="G226" s="21">
        <f t="shared" si="6"/>
        <v>0</v>
      </c>
      <c r="H226" s="29">
        <f>G8/C243*C226</f>
        <v>-1.066607175225528E-2</v>
      </c>
      <c r="I226" s="26">
        <f t="shared" si="7"/>
        <v>-1.066607175225528E-2</v>
      </c>
      <c r="J226" s="4"/>
      <c r="K226" s="366"/>
    </row>
    <row r="227" spans="1:11" x14ac:dyDescent="0.25">
      <c r="A227" s="7">
        <v>214</v>
      </c>
      <c r="B227" s="17" t="s">
        <v>570</v>
      </c>
      <c r="C227" s="11">
        <v>73.099999999999994</v>
      </c>
      <c r="D227" s="16" t="s">
        <v>328</v>
      </c>
      <c r="E227" s="30">
        <v>10.4</v>
      </c>
      <c r="F227" s="30">
        <v>10.5</v>
      </c>
      <c r="G227" s="21">
        <f t="shared" si="6"/>
        <v>9.9999999999999645E-2</v>
      </c>
      <c r="H227" s="29">
        <f>G8/C243*C227</f>
        <v>-1.7403791185041539E-2</v>
      </c>
      <c r="I227" s="26">
        <f t="shared" si="7"/>
        <v>8.2596208814958105E-2</v>
      </c>
      <c r="J227" s="4"/>
      <c r="K227" s="366"/>
    </row>
    <row r="228" spans="1:11" x14ac:dyDescent="0.25">
      <c r="A228" s="7">
        <v>215</v>
      </c>
      <c r="B228" s="17" t="s">
        <v>571</v>
      </c>
      <c r="C228" s="11">
        <v>72.400000000000006</v>
      </c>
      <c r="D228" s="16" t="s">
        <v>328</v>
      </c>
      <c r="E228" s="30">
        <v>1.7</v>
      </c>
      <c r="F228" s="30">
        <v>1.7</v>
      </c>
      <c r="G228" s="21">
        <f t="shared" si="6"/>
        <v>0</v>
      </c>
      <c r="H228" s="29">
        <f>G8/C243*C228</f>
        <v>-1.7237133813912554E-2</v>
      </c>
      <c r="I228" s="26">
        <f t="shared" si="7"/>
        <v>-1.7237133813912554E-2</v>
      </c>
      <c r="J228" s="6"/>
      <c r="K228" s="366"/>
    </row>
    <row r="229" spans="1:11" x14ac:dyDescent="0.25">
      <c r="A229" s="7">
        <v>216</v>
      </c>
      <c r="B229" s="17" t="s">
        <v>572</v>
      </c>
      <c r="C229" s="11">
        <v>46</v>
      </c>
      <c r="D229" s="16" t="s">
        <v>328</v>
      </c>
      <c r="E229" s="30">
        <v>5.7</v>
      </c>
      <c r="F229" s="30">
        <v>5.8</v>
      </c>
      <c r="G229" s="21">
        <f t="shared" si="6"/>
        <v>9.9999999999999645E-2</v>
      </c>
      <c r="H229" s="29">
        <f>G8/C243*C229</f>
        <v>-1.0951770102762118E-2</v>
      </c>
      <c r="I229" s="26">
        <f t="shared" si="7"/>
        <v>8.9048229897237527E-2</v>
      </c>
      <c r="J229" s="4"/>
      <c r="K229" s="366"/>
    </row>
    <row r="230" spans="1:11" x14ac:dyDescent="0.25">
      <c r="A230" s="7">
        <v>217</v>
      </c>
      <c r="B230" s="17" t="s">
        <v>573</v>
      </c>
      <c r="C230" s="11">
        <v>45.4</v>
      </c>
      <c r="D230" s="16" t="s">
        <v>328</v>
      </c>
      <c r="E230" s="30">
        <v>5.0999999999999996</v>
      </c>
      <c r="F230" s="30">
        <v>5.2</v>
      </c>
      <c r="G230" s="21">
        <f t="shared" si="6"/>
        <v>0.10000000000000053</v>
      </c>
      <c r="H230" s="29">
        <f>G8/C243*C230</f>
        <v>-1.0808920927508698E-2</v>
      </c>
      <c r="I230" s="26">
        <f t="shared" si="7"/>
        <v>8.9191079072491838E-2</v>
      </c>
      <c r="J230" s="4"/>
      <c r="K230" s="366"/>
    </row>
    <row r="231" spans="1:11" x14ac:dyDescent="0.25">
      <c r="A231" s="7">
        <v>218</v>
      </c>
      <c r="B231" s="17" t="s">
        <v>574</v>
      </c>
      <c r="C231" s="11">
        <v>73</v>
      </c>
      <c r="D231" s="16" t="s">
        <v>328</v>
      </c>
      <c r="E231" s="30">
        <v>4.7</v>
      </c>
      <c r="F231" s="30">
        <v>4.7</v>
      </c>
      <c r="G231" s="21">
        <f t="shared" si="6"/>
        <v>0</v>
      </c>
      <c r="H231" s="29">
        <f>G8/C243*C231</f>
        <v>-1.737998298916597E-2</v>
      </c>
      <c r="I231" s="26">
        <f t="shared" si="7"/>
        <v>-1.737998298916597E-2</v>
      </c>
      <c r="J231" s="4"/>
      <c r="K231" s="366"/>
    </row>
    <row r="232" spans="1:11" x14ac:dyDescent="0.25">
      <c r="A232" s="7">
        <v>219</v>
      </c>
      <c r="B232" s="17" t="s">
        <v>575</v>
      </c>
      <c r="C232" s="11">
        <v>72.2</v>
      </c>
      <c r="D232" s="16" t="s">
        <v>328</v>
      </c>
      <c r="E232" s="30">
        <v>8.1999999999999993</v>
      </c>
      <c r="F232" s="30">
        <v>8.3000000000000007</v>
      </c>
      <c r="G232" s="21">
        <f t="shared" si="6"/>
        <v>0.10000000000000142</v>
      </c>
      <c r="H232" s="29">
        <f>G8/C243*C232</f>
        <v>-1.7189517422161411E-2</v>
      </c>
      <c r="I232" s="26">
        <f t="shared" si="7"/>
        <v>8.2810482577840017E-2</v>
      </c>
      <c r="J232" s="4"/>
      <c r="K232" s="366"/>
    </row>
    <row r="233" spans="1:11" x14ac:dyDescent="0.25">
      <c r="A233" s="7">
        <v>220</v>
      </c>
      <c r="B233" s="17" t="s">
        <v>576</v>
      </c>
      <c r="C233" s="11">
        <v>46.2</v>
      </c>
      <c r="D233" s="16" t="s">
        <v>328</v>
      </c>
      <c r="E233" s="30">
        <v>1.9</v>
      </c>
      <c r="F233" s="30">
        <v>1.9</v>
      </c>
      <c r="G233" s="21">
        <f t="shared" si="6"/>
        <v>0</v>
      </c>
      <c r="H233" s="29">
        <f>G8/C243*C233</f>
        <v>-1.0999386494513258E-2</v>
      </c>
      <c r="I233" s="26">
        <f t="shared" si="7"/>
        <v>-1.0999386494513258E-2</v>
      </c>
      <c r="J233" s="4"/>
      <c r="K233" s="366"/>
    </row>
    <row r="234" spans="1:11" x14ac:dyDescent="0.25">
      <c r="A234" s="7">
        <v>221</v>
      </c>
      <c r="B234" s="17" t="s">
        <v>577</v>
      </c>
      <c r="C234" s="11">
        <v>45.4</v>
      </c>
      <c r="D234" s="16" t="s">
        <v>328</v>
      </c>
      <c r="E234" s="30">
        <v>6.9</v>
      </c>
      <c r="F234" s="30">
        <v>6.9</v>
      </c>
      <c r="G234" s="21">
        <f t="shared" si="6"/>
        <v>0</v>
      </c>
      <c r="H234" s="29">
        <f>G8/C243*C234</f>
        <v>-1.0808920927508698E-2</v>
      </c>
      <c r="I234" s="26">
        <f t="shared" si="7"/>
        <v>-1.0808920927508698E-2</v>
      </c>
      <c r="J234" s="4"/>
      <c r="K234" s="366"/>
    </row>
    <row r="235" spans="1:11" x14ac:dyDescent="0.25">
      <c r="A235" s="7">
        <v>222</v>
      </c>
      <c r="B235" s="17" t="s">
        <v>578</v>
      </c>
      <c r="C235" s="11">
        <v>72.900000000000006</v>
      </c>
      <c r="D235" s="16" t="s">
        <v>328</v>
      </c>
      <c r="E235" s="30">
        <v>4.8</v>
      </c>
      <c r="F235" s="30">
        <v>4.8</v>
      </c>
      <c r="G235" s="21">
        <f t="shared" si="6"/>
        <v>0</v>
      </c>
      <c r="H235" s="29">
        <f>G8/C243*C235</f>
        <v>-1.7356174793290401E-2</v>
      </c>
      <c r="I235" s="26">
        <f t="shared" si="7"/>
        <v>-1.7356174793290401E-2</v>
      </c>
      <c r="J235" s="57"/>
      <c r="K235" s="366"/>
    </row>
    <row r="236" spans="1:11" x14ac:dyDescent="0.25">
      <c r="A236" s="7">
        <v>223</v>
      </c>
      <c r="B236" s="17" t="s">
        <v>579</v>
      </c>
      <c r="C236" s="11">
        <v>72.400000000000006</v>
      </c>
      <c r="D236" s="16" t="s">
        <v>328</v>
      </c>
      <c r="E236" s="30">
        <v>13.4</v>
      </c>
      <c r="F236" s="30">
        <v>13.5</v>
      </c>
      <c r="G236" s="21">
        <f t="shared" si="6"/>
        <v>9.9999999999999645E-2</v>
      </c>
      <c r="H236" s="29">
        <f>G8/C243*C236</f>
        <v>-1.7237133813912554E-2</v>
      </c>
      <c r="I236" s="26">
        <f t="shared" si="7"/>
        <v>8.2762866186087095E-2</v>
      </c>
      <c r="J236" s="57"/>
      <c r="K236" s="58"/>
    </row>
    <row r="237" spans="1:11" x14ac:dyDescent="0.25">
      <c r="A237" s="7">
        <v>224</v>
      </c>
      <c r="B237" s="17" t="s">
        <v>580</v>
      </c>
      <c r="C237" s="11">
        <v>46.1</v>
      </c>
      <c r="D237" s="16" t="s">
        <v>328</v>
      </c>
      <c r="E237" s="30">
        <v>4.3</v>
      </c>
      <c r="F237" s="30">
        <v>4.3</v>
      </c>
      <c r="G237" s="21">
        <f t="shared" si="6"/>
        <v>0</v>
      </c>
      <c r="H237" s="29">
        <f>G8/C243*C237</f>
        <v>-1.0975578298637689E-2</v>
      </c>
      <c r="I237" s="26">
        <f t="shared" si="7"/>
        <v>-1.0975578298637689E-2</v>
      </c>
      <c r="J237" s="57"/>
      <c r="K237" s="58"/>
    </row>
    <row r="238" spans="1:11" x14ac:dyDescent="0.25">
      <c r="A238" s="7">
        <v>225</v>
      </c>
      <c r="B238" s="17" t="s">
        <v>581</v>
      </c>
      <c r="C238" s="11">
        <v>45.6</v>
      </c>
      <c r="D238" s="16" t="s">
        <v>328</v>
      </c>
      <c r="E238" s="30">
        <v>7.3</v>
      </c>
      <c r="F238" s="30">
        <v>7.3</v>
      </c>
      <c r="G238" s="21">
        <f t="shared" si="6"/>
        <v>0</v>
      </c>
      <c r="H238" s="29">
        <f>G8/C243*C238</f>
        <v>-1.0856537319259838E-2</v>
      </c>
      <c r="I238" s="26">
        <f t="shared" si="7"/>
        <v>-1.0856537319259838E-2</v>
      </c>
      <c r="J238" s="57"/>
      <c r="K238" s="58"/>
    </row>
    <row r="239" spans="1:11" x14ac:dyDescent="0.25">
      <c r="A239" s="7">
        <v>226</v>
      </c>
      <c r="B239" s="17" t="s">
        <v>582</v>
      </c>
      <c r="C239" s="11">
        <v>73.2</v>
      </c>
      <c r="D239" s="16" t="s">
        <v>328</v>
      </c>
      <c r="E239" s="30">
        <v>15.3</v>
      </c>
      <c r="F239" s="30">
        <v>15.4</v>
      </c>
      <c r="G239" s="21">
        <f t="shared" si="6"/>
        <v>9.9999999999999645E-2</v>
      </c>
      <c r="H239" s="29">
        <f>G8/C243*C239</f>
        <v>-1.7427599380917109E-2</v>
      </c>
      <c r="I239" s="26">
        <f t="shared" si="7"/>
        <v>8.2572400619082539E-2</v>
      </c>
      <c r="J239" s="57"/>
      <c r="K239" s="366"/>
    </row>
    <row r="240" spans="1:11" x14ac:dyDescent="0.25">
      <c r="A240" s="7">
        <v>227</v>
      </c>
      <c r="B240" s="17" t="s">
        <v>583</v>
      </c>
      <c r="C240" s="11">
        <v>72.400000000000006</v>
      </c>
      <c r="D240" s="16" t="s">
        <v>328</v>
      </c>
      <c r="E240" s="30">
        <v>6.5</v>
      </c>
      <c r="F240" s="30">
        <v>6.5</v>
      </c>
      <c r="G240" s="21">
        <f t="shared" si="6"/>
        <v>0</v>
      </c>
      <c r="H240" s="29">
        <f>G8/C243*C240</f>
        <v>-1.7237133813912554E-2</v>
      </c>
      <c r="I240" s="26">
        <f t="shared" si="7"/>
        <v>-1.7237133813912554E-2</v>
      </c>
      <c r="J240" s="57"/>
      <c r="K240" s="366"/>
    </row>
    <row r="241" spans="1:11" x14ac:dyDescent="0.25">
      <c r="A241" s="7">
        <v>228</v>
      </c>
      <c r="B241" s="17" t="s">
        <v>584</v>
      </c>
      <c r="C241" s="11">
        <v>46.4</v>
      </c>
      <c r="D241" s="16" t="s">
        <v>328</v>
      </c>
      <c r="E241" s="30">
        <v>3.4</v>
      </c>
      <c r="F241" s="30">
        <v>3.4</v>
      </c>
      <c r="G241" s="21">
        <f t="shared" si="6"/>
        <v>0</v>
      </c>
      <c r="H241" s="29">
        <f>G8/C243*C241</f>
        <v>-1.1047002886264397E-2</v>
      </c>
      <c r="I241" s="26">
        <f t="shared" si="7"/>
        <v>-1.1047002886264397E-2</v>
      </c>
      <c r="J241" s="57"/>
      <c r="K241" s="366"/>
    </row>
    <row r="242" spans="1:11" x14ac:dyDescent="0.25">
      <c r="A242" s="7">
        <v>229</v>
      </c>
      <c r="B242" s="17" t="s">
        <v>585</v>
      </c>
      <c r="C242" s="11">
        <v>45.5</v>
      </c>
      <c r="D242" s="16" t="s">
        <v>328</v>
      </c>
      <c r="E242" s="30">
        <v>9.1</v>
      </c>
      <c r="F242" s="30">
        <v>9.1999999999999993</v>
      </c>
      <c r="G242" s="21">
        <f t="shared" si="6"/>
        <v>9.9999999999999645E-2</v>
      </c>
      <c r="H242" s="29">
        <f>G8/C243*C242</f>
        <v>-1.0832729123384269E-2</v>
      </c>
      <c r="I242" s="26">
        <f t="shared" si="7"/>
        <v>8.916727087661537E-2</v>
      </c>
      <c r="J242" s="57"/>
      <c r="K242" s="366"/>
    </row>
    <row r="243" spans="1:11" x14ac:dyDescent="0.25">
      <c r="A243" s="732" t="s">
        <v>3</v>
      </c>
      <c r="B243" s="733"/>
      <c r="C243" s="498">
        <f>SUM(C14:C242)</f>
        <v>14343.799999999996</v>
      </c>
      <c r="D243" s="499"/>
      <c r="E243" s="500"/>
      <c r="F243" s="500"/>
      <c r="G243" s="500">
        <f>SUM(G14:G242)</f>
        <v>8.3309999999999835</v>
      </c>
      <c r="H243" s="500">
        <f>SUM(H14:H242)</f>
        <v>-3.4149999999999809</v>
      </c>
      <c r="I243" s="500">
        <f>SUM(I14:I242)</f>
        <v>4.916000000000003</v>
      </c>
      <c r="J243" s="4"/>
      <c r="K243" s="366"/>
    </row>
  </sheetData>
  <mergeCells count="19">
    <mergeCell ref="A1:J1"/>
    <mergeCell ref="A2:J2"/>
    <mergeCell ref="A3:G3"/>
    <mergeCell ref="I3:J6"/>
    <mergeCell ref="A4:D4"/>
    <mergeCell ref="E4:F4"/>
    <mergeCell ref="A5:D5"/>
    <mergeCell ref="E5:F5"/>
    <mergeCell ref="A6:D6"/>
    <mergeCell ref="E6:F6"/>
    <mergeCell ref="A11:D11"/>
    <mergeCell ref="E11:F11"/>
    <mergeCell ref="A243:B243"/>
    <mergeCell ref="A7:D8"/>
    <mergeCell ref="E7:F7"/>
    <mergeCell ref="E8:F8"/>
    <mergeCell ref="E9:F9"/>
    <mergeCell ref="A10:D10"/>
    <mergeCell ref="E10:F10"/>
  </mergeCell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43"/>
  <sheetViews>
    <sheetView workbookViewId="0">
      <selection activeCell="J223" sqref="J223"/>
    </sheetView>
  </sheetViews>
  <sheetFormatPr defaultRowHeight="15" x14ac:dyDescent="0.25"/>
  <cols>
    <col min="1" max="1" width="6.85546875" customWidth="1"/>
    <col min="2" max="2" width="12.7109375" customWidth="1"/>
    <col min="5" max="5" width="11" customWidth="1"/>
    <col min="6" max="6" width="10.42578125" customWidth="1"/>
    <col min="7" max="7" width="10" customWidth="1"/>
    <col min="8" max="8" width="10.7109375" customWidth="1"/>
    <col min="9" max="9" width="10.28515625" customWidth="1"/>
    <col min="10" max="10" width="15.85546875" customWidth="1"/>
  </cols>
  <sheetData>
    <row r="1" spans="1:10" ht="20.25" x14ac:dyDescent="0.3">
      <c r="A1" s="684" t="s">
        <v>9</v>
      </c>
      <c r="B1" s="684"/>
      <c r="C1" s="684"/>
      <c r="D1" s="684"/>
      <c r="E1" s="684"/>
      <c r="F1" s="684"/>
      <c r="G1" s="684"/>
      <c r="H1" s="684"/>
      <c r="I1" s="684"/>
      <c r="J1" s="684"/>
    </row>
    <row r="2" spans="1:10" ht="30.75" customHeight="1" x14ac:dyDescent="0.25">
      <c r="A2" s="685" t="s">
        <v>681</v>
      </c>
      <c r="B2" s="685"/>
      <c r="C2" s="685"/>
      <c r="D2" s="685"/>
      <c r="E2" s="685"/>
      <c r="F2" s="685"/>
      <c r="G2" s="685"/>
      <c r="H2" s="685"/>
      <c r="I2" s="685"/>
      <c r="J2" s="685"/>
    </row>
    <row r="3" spans="1:10" x14ac:dyDescent="0.25">
      <c r="A3" s="686" t="s">
        <v>10</v>
      </c>
      <c r="B3" s="687"/>
      <c r="C3" s="687"/>
      <c r="D3" s="687"/>
      <c r="E3" s="687"/>
      <c r="F3" s="687"/>
      <c r="G3" s="688"/>
      <c r="H3" s="476"/>
      <c r="I3" s="689" t="s">
        <v>12</v>
      </c>
      <c r="J3" s="690"/>
    </row>
    <row r="4" spans="1:10" ht="60" x14ac:dyDescent="0.25">
      <c r="A4" s="695" t="s">
        <v>4</v>
      </c>
      <c r="B4" s="695"/>
      <c r="C4" s="695"/>
      <c r="D4" s="695"/>
      <c r="E4" s="695" t="s">
        <v>5</v>
      </c>
      <c r="F4" s="695"/>
      <c r="G4" s="71" t="s">
        <v>682</v>
      </c>
      <c r="H4" s="521"/>
      <c r="I4" s="691"/>
      <c r="J4" s="692"/>
    </row>
    <row r="5" spans="1:10" x14ac:dyDescent="0.25">
      <c r="A5" s="696"/>
      <c r="B5" s="696"/>
      <c r="C5" s="696"/>
      <c r="D5" s="696"/>
      <c r="E5" s="695" t="s">
        <v>6</v>
      </c>
      <c r="F5" s="695"/>
      <c r="G5" s="8">
        <f>G6+G9</f>
        <v>21.628</v>
      </c>
      <c r="H5" s="73"/>
      <c r="I5" s="691"/>
      <c r="J5" s="692"/>
    </row>
    <row r="6" spans="1:10" ht="21" customHeight="1" x14ac:dyDescent="0.25">
      <c r="A6" s="728" t="s">
        <v>631</v>
      </c>
      <c r="B6" s="729"/>
      <c r="C6" s="729"/>
      <c r="D6" s="730"/>
      <c r="E6" s="700" t="s">
        <v>611</v>
      </c>
      <c r="F6" s="700"/>
      <c r="G6" s="298">
        <f>12+9.628</f>
        <v>21.628</v>
      </c>
      <c r="H6" s="73"/>
      <c r="I6" s="693"/>
      <c r="J6" s="694"/>
    </row>
    <row r="7" spans="1:10" x14ac:dyDescent="0.25">
      <c r="A7" s="722" t="s">
        <v>632</v>
      </c>
      <c r="B7" s="723"/>
      <c r="C7" s="723"/>
      <c r="D7" s="724"/>
      <c r="E7" s="695" t="s">
        <v>11</v>
      </c>
      <c r="F7" s="695"/>
      <c r="G7" s="27">
        <f>G243</f>
        <v>17.70000000000001</v>
      </c>
      <c r="H7" s="73"/>
      <c r="I7" s="74"/>
      <c r="J7" s="75"/>
    </row>
    <row r="8" spans="1:10" x14ac:dyDescent="0.25">
      <c r="A8" s="725"/>
      <c r="B8" s="726"/>
      <c r="C8" s="726"/>
      <c r="D8" s="727"/>
      <c r="E8" s="686" t="s">
        <v>612</v>
      </c>
      <c r="F8" s="688"/>
      <c r="G8" s="77">
        <f>G6-G7</f>
        <v>3.9279999999999902</v>
      </c>
      <c r="H8" s="73"/>
      <c r="I8" s="76" t="s">
        <v>599</v>
      </c>
      <c r="J8" s="75"/>
    </row>
    <row r="9" spans="1:10" x14ac:dyDescent="0.25">
      <c r="A9" s="518"/>
      <c r="B9" s="519"/>
      <c r="C9" s="519"/>
      <c r="D9" s="520"/>
      <c r="E9" s="718" t="s">
        <v>614</v>
      </c>
      <c r="F9" s="719"/>
      <c r="G9" s="299"/>
      <c r="H9" s="73"/>
      <c r="I9" s="76"/>
      <c r="J9" s="75"/>
    </row>
    <row r="10" spans="1:10" x14ac:dyDescent="0.25">
      <c r="A10" s="696" t="s">
        <v>633</v>
      </c>
      <c r="B10" s="696"/>
      <c r="C10" s="696"/>
      <c r="D10" s="696"/>
      <c r="E10" s="686" t="s">
        <v>601</v>
      </c>
      <c r="F10" s="688"/>
      <c r="G10" s="27">
        <f>G267</f>
        <v>0</v>
      </c>
      <c r="H10" s="73"/>
      <c r="I10" s="76" t="s">
        <v>600</v>
      </c>
      <c r="J10" s="75"/>
    </row>
    <row r="11" spans="1:10" x14ac:dyDescent="0.25">
      <c r="A11" s="715"/>
      <c r="B11" s="715"/>
      <c r="C11" s="715"/>
      <c r="D11" s="715"/>
      <c r="E11" s="716" t="s">
        <v>613</v>
      </c>
      <c r="F11" s="717"/>
      <c r="G11" s="297">
        <f>G9-G10</f>
        <v>0</v>
      </c>
      <c r="H11" s="73"/>
      <c r="I11" s="76" t="s">
        <v>683</v>
      </c>
      <c r="J11" s="76"/>
    </row>
    <row r="12" spans="1:10" x14ac:dyDescent="0.25">
      <c r="A12" s="79"/>
      <c r="B12" s="10"/>
      <c r="C12" s="10"/>
      <c r="D12" s="10"/>
      <c r="E12" s="10"/>
      <c r="F12" s="4"/>
      <c r="G12" s="80"/>
      <c r="H12" s="4"/>
      <c r="I12" s="4"/>
      <c r="J12" s="6"/>
    </row>
    <row r="13" spans="1:10" ht="36" x14ac:dyDescent="0.25">
      <c r="A13" s="1" t="s">
        <v>0</v>
      </c>
      <c r="B13" s="83" t="s">
        <v>1</v>
      </c>
      <c r="C13" s="1" t="s">
        <v>2</v>
      </c>
      <c r="D13" s="1" t="s">
        <v>308</v>
      </c>
      <c r="E13" s="3" t="s">
        <v>680</v>
      </c>
      <c r="F13" s="3" t="s">
        <v>684</v>
      </c>
      <c r="G13" s="20" t="s">
        <v>16</v>
      </c>
      <c r="H13" s="84" t="s">
        <v>8</v>
      </c>
      <c r="I13" s="85" t="s">
        <v>17</v>
      </c>
      <c r="J13" s="4"/>
    </row>
    <row r="14" spans="1:10" x14ac:dyDescent="0.25">
      <c r="A14" s="7">
        <v>1</v>
      </c>
      <c r="B14" s="17" t="s">
        <v>332</v>
      </c>
      <c r="C14" s="11">
        <v>94</v>
      </c>
      <c r="D14" s="16" t="s">
        <v>328</v>
      </c>
      <c r="E14" s="30">
        <v>16.899999999999999</v>
      </c>
      <c r="F14" s="30">
        <v>17.2</v>
      </c>
      <c r="G14" s="21">
        <f>F14-E14</f>
        <v>0.30000000000000071</v>
      </c>
      <c r="H14" s="29">
        <f>G8/C243*C14</f>
        <v>2.5741574757037828E-2</v>
      </c>
      <c r="I14" s="26">
        <f>G14+H14</f>
        <v>0.32574157475703852</v>
      </c>
      <c r="J14" s="4"/>
    </row>
    <row r="15" spans="1:10" x14ac:dyDescent="0.25">
      <c r="A15" s="7">
        <v>2</v>
      </c>
      <c r="B15" s="17" t="s">
        <v>333</v>
      </c>
      <c r="C15" s="13">
        <v>52.6</v>
      </c>
      <c r="D15" s="16" t="s">
        <v>328</v>
      </c>
      <c r="E15" s="30">
        <v>6.3</v>
      </c>
      <c r="F15" s="30">
        <v>6.3</v>
      </c>
      <c r="G15" s="21">
        <f>F15-E15</f>
        <v>0</v>
      </c>
      <c r="H15" s="29">
        <f>G8/C243*C15</f>
        <v>1.4404328002342443E-2</v>
      </c>
      <c r="I15" s="26">
        <f>G15+H15</f>
        <v>1.4404328002342443E-2</v>
      </c>
      <c r="J15" s="4"/>
    </row>
    <row r="16" spans="1:10" x14ac:dyDescent="0.25">
      <c r="A16" s="7">
        <v>3</v>
      </c>
      <c r="B16" s="17" t="s">
        <v>334</v>
      </c>
      <c r="C16" s="13">
        <v>64.8</v>
      </c>
      <c r="D16" s="16" t="s">
        <v>328</v>
      </c>
      <c r="E16" s="30">
        <v>13.4</v>
      </c>
      <c r="F16" s="30">
        <v>13.6</v>
      </c>
      <c r="G16" s="21">
        <f t="shared" ref="G16:G79" si="0">F16-E16</f>
        <v>0.19999999999999929</v>
      </c>
      <c r="H16" s="29">
        <f>G8/C243*C16</f>
        <v>1.7745255789957989E-2</v>
      </c>
      <c r="I16" s="26">
        <f t="shared" ref="I16:I79" si="1">G16+H16</f>
        <v>0.21774525578995729</v>
      </c>
      <c r="J16" s="4"/>
    </row>
    <row r="17" spans="1:10" x14ac:dyDescent="0.25">
      <c r="A17" s="7">
        <v>4</v>
      </c>
      <c r="B17" s="17" t="s">
        <v>335</v>
      </c>
      <c r="C17" s="13">
        <v>94.3</v>
      </c>
      <c r="D17" s="16" t="s">
        <v>328</v>
      </c>
      <c r="E17" s="30">
        <v>12.3</v>
      </c>
      <c r="F17" s="30">
        <v>12.5</v>
      </c>
      <c r="G17" s="21">
        <f t="shared" si="0"/>
        <v>0.19999999999999929</v>
      </c>
      <c r="H17" s="29">
        <f>G8/C243*C17</f>
        <v>2.5823728719028372E-2</v>
      </c>
      <c r="I17" s="26">
        <f t="shared" si="1"/>
        <v>0.22582372871902767</v>
      </c>
      <c r="J17" s="4"/>
    </row>
    <row r="18" spans="1:10" x14ac:dyDescent="0.25">
      <c r="A18" s="7">
        <v>5</v>
      </c>
      <c r="B18" s="17" t="s">
        <v>336</v>
      </c>
      <c r="C18" s="11">
        <v>52.8</v>
      </c>
      <c r="D18" s="16" t="s">
        <v>328</v>
      </c>
      <c r="E18" s="30">
        <v>0</v>
      </c>
      <c r="F18" s="30">
        <v>0</v>
      </c>
      <c r="G18" s="21">
        <f t="shared" si="0"/>
        <v>0</v>
      </c>
      <c r="H18" s="29">
        <f>G8/C243*C18</f>
        <v>1.4459097310336141E-2</v>
      </c>
      <c r="I18" s="26">
        <f t="shared" si="1"/>
        <v>1.4459097310336141E-2</v>
      </c>
      <c r="J18" s="4"/>
    </row>
    <row r="19" spans="1:10" x14ac:dyDescent="0.25">
      <c r="A19" s="7">
        <v>6</v>
      </c>
      <c r="B19" s="17" t="s">
        <v>337</v>
      </c>
      <c r="C19" s="11">
        <v>64.8</v>
      </c>
      <c r="D19" s="16" t="s">
        <v>328</v>
      </c>
      <c r="E19" s="30">
        <v>7.3</v>
      </c>
      <c r="F19" s="30">
        <v>7.3</v>
      </c>
      <c r="G19" s="21">
        <f t="shared" si="0"/>
        <v>0</v>
      </c>
      <c r="H19" s="29">
        <f>G8/C243*C19</f>
        <v>1.7745255789957989E-2</v>
      </c>
      <c r="I19" s="26">
        <f t="shared" si="1"/>
        <v>1.7745255789957989E-2</v>
      </c>
      <c r="J19" s="4"/>
    </row>
    <row r="20" spans="1:10" x14ac:dyDescent="0.25">
      <c r="A20" s="7">
        <v>7</v>
      </c>
      <c r="B20" s="17" t="s">
        <v>338</v>
      </c>
      <c r="C20" s="11">
        <v>94.1</v>
      </c>
      <c r="D20" s="16" t="s">
        <v>328</v>
      </c>
      <c r="E20" s="30">
        <v>12.2</v>
      </c>
      <c r="F20" s="30">
        <v>12.4</v>
      </c>
      <c r="G20" s="21">
        <f t="shared" si="0"/>
        <v>0.20000000000000107</v>
      </c>
      <c r="H20" s="29">
        <f>G8/C243*C20</f>
        <v>2.5768959411034673E-2</v>
      </c>
      <c r="I20" s="26">
        <f t="shared" si="1"/>
        <v>0.22576895941103575</v>
      </c>
      <c r="J20" s="4"/>
    </row>
    <row r="21" spans="1:10" x14ac:dyDescent="0.25">
      <c r="A21" s="7">
        <v>8</v>
      </c>
      <c r="B21" s="17" t="s">
        <v>339</v>
      </c>
      <c r="C21" s="11">
        <v>52.9</v>
      </c>
      <c r="D21" s="16" t="s">
        <v>328</v>
      </c>
      <c r="E21" s="30">
        <v>9</v>
      </c>
      <c r="F21" s="30">
        <v>9</v>
      </c>
      <c r="G21" s="21">
        <f t="shared" si="0"/>
        <v>0</v>
      </c>
      <c r="H21" s="29">
        <f>G8/C243*C21</f>
        <v>1.4486481964332989E-2</v>
      </c>
      <c r="I21" s="26">
        <f t="shared" si="1"/>
        <v>1.4486481964332989E-2</v>
      </c>
      <c r="J21" s="4"/>
    </row>
    <row r="22" spans="1:10" x14ac:dyDescent="0.25">
      <c r="A22" s="7">
        <v>9</v>
      </c>
      <c r="B22" s="17" t="s">
        <v>340</v>
      </c>
      <c r="C22" s="11">
        <v>65.2</v>
      </c>
      <c r="D22" s="16" t="s">
        <v>328</v>
      </c>
      <c r="E22" s="30">
        <v>10.1</v>
      </c>
      <c r="F22" s="30">
        <v>10.1</v>
      </c>
      <c r="G22" s="21">
        <f t="shared" si="0"/>
        <v>0</v>
      </c>
      <c r="H22" s="29">
        <f>G8/C243*C22</f>
        <v>1.7854794405945389E-2</v>
      </c>
      <c r="I22" s="26">
        <f t="shared" si="1"/>
        <v>1.7854794405945389E-2</v>
      </c>
      <c r="J22" s="4"/>
    </row>
    <row r="23" spans="1:10" x14ac:dyDescent="0.25">
      <c r="A23" s="7">
        <v>10</v>
      </c>
      <c r="B23" s="17" t="s">
        <v>341</v>
      </c>
      <c r="C23" s="11">
        <v>94</v>
      </c>
      <c r="D23" s="16" t="s">
        <v>328</v>
      </c>
      <c r="E23" s="30">
        <v>13.6</v>
      </c>
      <c r="F23" s="30">
        <v>13.9</v>
      </c>
      <c r="G23" s="21">
        <f t="shared" si="0"/>
        <v>0.30000000000000071</v>
      </c>
      <c r="H23" s="29">
        <f>G8/C243*C23</f>
        <v>2.5741574757037828E-2</v>
      </c>
      <c r="I23" s="26">
        <f t="shared" si="1"/>
        <v>0.32574157475703852</v>
      </c>
      <c r="J23" s="4"/>
    </row>
    <row r="24" spans="1:10" x14ac:dyDescent="0.25">
      <c r="A24" s="7">
        <v>11</v>
      </c>
      <c r="B24" s="17" t="s">
        <v>342</v>
      </c>
      <c r="C24" s="11">
        <v>52.8</v>
      </c>
      <c r="D24" s="16" t="s">
        <v>328</v>
      </c>
      <c r="E24" s="30">
        <v>2</v>
      </c>
      <c r="F24" s="30">
        <v>2</v>
      </c>
      <c r="G24" s="21">
        <f t="shared" si="0"/>
        <v>0</v>
      </c>
      <c r="H24" s="29">
        <f>G8/C243*C24</f>
        <v>1.4459097310336141E-2</v>
      </c>
      <c r="I24" s="26">
        <f t="shared" si="1"/>
        <v>1.4459097310336141E-2</v>
      </c>
      <c r="J24" s="4"/>
    </row>
    <row r="25" spans="1:10" x14ac:dyDescent="0.25">
      <c r="A25" s="7">
        <v>12</v>
      </c>
      <c r="B25" s="17" t="s">
        <v>343</v>
      </c>
      <c r="C25" s="11">
        <v>65.3</v>
      </c>
      <c r="D25" s="16" t="s">
        <v>328</v>
      </c>
      <c r="E25" s="30">
        <v>6.3</v>
      </c>
      <c r="F25" s="30">
        <v>6.3</v>
      </c>
      <c r="G25" s="21">
        <f t="shared" si="0"/>
        <v>0</v>
      </c>
      <c r="H25" s="29">
        <f>G8/C243*C25</f>
        <v>1.7882179059942233E-2</v>
      </c>
      <c r="I25" s="26">
        <f t="shared" si="1"/>
        <v>1.7882179059942233E-2</v>
      </c>
      <c r="J25" s="4"/>
    </row>
    <row r="26" spans="1:10" x14ac:dyDescent="0.25">
      <c r="A26" s="7">
        <v>13</v>
      </c>
      <c r="B26" s="17" t="s">
        <v>344</v>
      </c>
      <c r="C26" s="11">
        <v>94.2</v>
      </c>
      <c r="D26" s="16" t="s">
        <v>328</v>
      </c>
      <c r="E26" s="30">
        <v>16</v>
      </c>
      <c r="F26" s="30">
        <v>16.100000000000001</v>
      </c>
      <c r="G26" s="21">
        <f t="shared" si="0"/>
        <v>0.10000000000000142</v>
      </c>
      <c r="H26" s="29">
        <f>G8/C243*C26</f>
        <v>2.5796344065031524E-2</v>
      </c>
      <c r="I26" s="26">
        <f t="shared" si="1"/>
        <v>0.12579634406503296</v>
      </c>
      <c r="J26" s="4"/>
    </row>
    <row r="27" spans="1:10" x14ac:dyDescent="0.25">
      <c r="A27" s="7">
        <v>14</v>
      </c>
      <c r="B27" s="17" t="s">
        <v>345</v>
      </c>
      <c r="C27" s="11">
        <v>52.9</v>
      </c>
      <c r="D27" s="16" t="s">
        <v>328</v>
      </c>
      <c r="E27" s="30">
        <v>4.2</v>
      </c>
      <c r="F27" s="30">
        <v>4.2</v>
      </c>
      <c r="G27" s="21">
        <f t="shared" si="0"/>
        <v>0</v>
      </c>
      <c r="H27" s="29">
        <f>G8/C243*C27</f>
        <v>1.4486481964332989E-2</v>
      </c>
      <c r="I27" s="26">
        <f t="shared" si="1"/>
        <v>1.4486481964332989E-2</v>
      </c>
      <c r="J27" s="4"/>
    </row>
    <row r="28" spans="1:10" x14ac:dyDescent="0.25">
      <c r="A28" s="7">
        <v>15</v>
      </c>
      <c r="B28" s="17" t="s">
        <v>346</v>
      </c>
      <c r="C28" s="11">
        <v>64.900000000000006</v>
      </c>
      <c r="D28" s="16" t="s">
        <v>328</v>
      </c>
      <c r="E28" s="30">
        <v>13.7</v>
      </c>
      <c r="F28" s="30">
        <v>13.9</v>
      </c>
      <c r="G28" s="21">
        <f t="shared" si="0"/>
        <v>0.20000000000000107</v>
      </c>
      <c r="H28" s="29">
        <f>G8/C243*C28</f>
        <v>1.7772640443954841E-2</v>
      </c>
      <c r="I28" s="26">
        <f t="shared" si="1"/>
        <v>0.21777264044395592</v>
      </c>
      <c r="J28" s="4"/>
    </row>
    <row r="29" spans="1:10" x14ac:dyDescent="0.25">
      <c r="A29" s="7">
        <v>16</v>
      </c>
      <c r="B29" s="17" t="s">
        <v>347</v>
      </c>
      <c r="C29" s="11">
        <v>93.9</v>
      </c>
      <c r="D29" s="16" t="s">
        <v>328</v>
      </c>
      <c r="E29" s="30">
        <v>8.4</v>
      </c>
      <c r="F29" s="30">
        <v>8.5</v>
      </c>
      <c r="G29" s="21">
        <f t="shared" si="0"/>
        <v>9.9999999999999645E-2</v>
      </c>
      <c r="H29" s="29">
        <f>G8/C243*C29</f>
        <v>2.571419010304098E-2</v>
      </c>
      <c r="I29" s="26">
        <f t="shared" si="1"/>
        <v>0.12571419010304064</v>
      </c>
      <c r="J29" s="4"/>
    </row>
    <row r="30" spans="1:10" x14ac:dyDescent="0.25">
      <c r="A30" s="7">
        <v>17</v>
      </c>
      <c r="B30" s="17" t="s">
        <v>348</v>
      </c>
      <c r="C30" s="11">
        <v>53</v>
      </c>
      <c r="D30" s="16" t="s">
        <v>328</v>
      </c>
      <c r="E30" s="30">
        <v>5.6</v>
      </c>
      <c r="F30" s="30">
        <v>5.6</v>
      </c>
      <c r="G30" s="21">
        <f t="shared" si="0"/>
        <v>0</v>
      </c>
      <c r="H30" s="29">
        <f>G8/C243*C30</f>
        <v>1.4513866618329839E-2</v>
      </c>
      <c r="I30" s="26">
        <f t="shared" si="1"/>
        <v>1.4513866618329839E-2</v>
      </c>
      <c r="J30" s="4"/>
    </row>
    <row r="31" spans="1:10" x14ac:dyDescent="0.25">
      <c r="A31" s="7">
        <v>18</v>
      </c>
      <c r="B31" s="17" t="s">
        <v>595</v>
      </c>
      <c r="C31" s="11">
        <v>64.8</v>
      </c>
      <c r="D31" s="16" t="s">
        <v>328</v>
      </c>
      <c r="E31" s="30">
        <v>10.9</v>
      </c>
      <c r="F31" s="30">
        <v>11</v>
      </c>
      <c r="G31" s="21">
        <f t="shared" si="0"/>
        <v>9.9999999999999645E-2</v>
      </c>
      <c r="H31" s="29">
        <f>G8/C243*C31</f>
        <v>1.7745255789957989E-2</v>
      </c>
      <c r="I31" s="26">
        <f t="shared" si="1"/>
        <v>0.11774525578995763</v>
      </c>
      <c r="J31" s="4"/>
    </row>
    <row r="32" spans="1:10" x14ac:dyDescent="0.25">
      <c r="A32" s="7">
        <v>19</v>
      </c>
      <c r="B32" s="17" t="s">
        <v>349</v>
      </c>
      <c r="C32" s="11">
        <v>93.9</v>
      </c>
      <c r="D32" s="16" t="s">
        <v>328</v>
      </c>
      <c r="E32" s="30">
        <v>9.4</v>
      </c>
      <c r="F32" s="30">
        <v>9.6</v>
      </c>
      <c r="G32" s="21">
        <f t="shared" si="0"/>
        <v>0.19999999999999929</v>
      </c>
      <c r="H32" s="29">
        <f>G8/C243*C32</f>
        <v>2.571419010304098E-2</v>
      </c>
      <c r="I32" s="26">
        <f t="shared" si="1"/>
        <v>0.22571419010304028</v>
      </c>
      <c r="J32" s="4"/>
    </row>
    <row r="33" spans="1:10" x14ac:dyDescent="0.25">
      <c r="A33" s="7">
        <v>20</v>
      </c>
      <c r="B33" s="17" t="s">
        <v>350</v>
      </c>
      <c r="C33" s="11">
        <v>52.8</v>
      </c>
      <c r="D33" s="16" t="s">
        <v>328</v>
      </c>
      <c r="E33" s="30">
        <v>5.2</v>
      </c>
      <c r="F33" s="30">
        <v>5.2</v>
      </c>
      <c r="G33" s="21">
        <f t="shared" si="0"/>
        <v>0</v>
      </c>
      <c r="H33" s="29">
        <f>G8/C243*C33</f>
        <v>1.4459097310336141E-2</v>
      </c>
      <c r="I33" s="26">
        <f t="shared" si="1"/>
        <v>1.4459097310336141E-2</v>
      </c>
      <c r="J33" s="4"/>
    </row>
    <row r="34" spans="1:10" x14ac:dyDescent="0.25">
      <c r="A34" s="7">
        <v>21</v>
      </c>
      <c r="B34" s="17" t="s">
        <v>351</v>
      </c>
      <c r="C34" s="11">
        <v>65</v>
      </c>
      <c r="D34" s="16" t="s">
        <v>328</v>
      </c>
      <c r="E34" s="30">
        <v>7.8</v>
      </c>
      <c r="F34" s="30">
        <v>7.8</v>
      </c>
      <c r="G34" s="21">
        <f t="shared" si="0"/>
        <v>0</v>
      </c>
      <c r="H34" s="29">
        <f>G8/C243*C34</f>
        <v>1.7800025097951689E-2</v>
      </c>
      <c r="I34" s="26">
        <f t="shared" si="1"/>
        <v>1.7800025097951689E-2</v>
      </c>
      <c r="J34" s="4"/>
    </row>
    <row r="35" spans="1:10" x14ac:dyDescent="0.25">
      <c r="A35" s="7">
        <v>22</v>
      </c>
      <c r="B35" s="17" t="s">
        <v>352</v>
      </c>
      <c r="C35" s="11">
        <v>94.3</v>
      </c>
      <c r="D35" s="16" t="s">
        <v>328</v>
      </c>
      <c r="E35" s="30">
        <v>18.899999999999999</v>
      </c>
      <c r="F35" s="30">
        <v>19.2</v>
      </c>
      <c r="G35" s="21">
        <f t="shared" si="0"/>
        <v>0.30000000000000071</v>
      </c>
      <c r="H35" s="29">
        <f>G8/C243*C35</f>
        <v>2.5823728719028372E-2</v>
      </c>
      <c r="I35" s="26">
        <f t="shared" si="1"/>
        <v>0.32582372871902909</v>
      </c>
      <c r="J35" s="4"/>
    </row>
    <row r="36" spans="1:10" x14ac:dyDescent="0.25">
      <c r="A36" s="7">
        <v>23</v>
      </c>
      <c r="B36" s="17" t="s">
        <v>353</v>
      </c>
      <c r="C36" s="11">
        <v>52.9</v>
      </c>
      <c r="D36" s="16" t="s">
        <v>328</v>
      </c>
      <c r="E36" s="30">
        <v>3.8</v>
      </c>
      <c r="F36" s="30">
        <v>3.8</v>
      </c>
      <c r="G36" s="21">
        <f t="shared" si="0"/>
        <v>0</v>
      </c>
      <c r="H36" s="29">
        <f>G8/C243*C36</f>
        <v>1.4486481964332989E-2</v>
      </c>
      <c r="I36" s="26">
        <f t="shared" si="1"/>
        <v>1.4486481964332989E-2</v>
      </c>
      <c r="J36" s="6"/>
    </row>
    <row r="37" spans="1:10" x14ac:dyDescent="0.25">
      <c r="A37" s="7">
        <v>24</v>
      </c>
      <c r="B37" s="17" t="s">
        <v>354</v>
      </c>
      <c r="C37" s="11">
        <v>65.3</v>
      </c>
      <c r="D37" s="16" t="s">
        <v>328</v>
      </c>
      <c r="E37" s="30">
        <v>3.7</v>
      </c>
      <c r="F37" s="30">
        <v>3.7</v>
      </c>
      <c r="G37" s="21">
        <f t="shared" si="0"/>
        <v>0</v>
      </c>
      <c r="H37" s="29">
        <f>G8/C243*C37</f>
        <v>1.7882179059942233E-2</v>
      </c>
      <c r="I37" s="26">
        <f t="shared" si="1"/>
        <v>1.7882179059942233E-2</v>
      </c>
      <c r="J37" s="4"/>
    </row>
    <row r="38" spans="1:10" x14ac:dyDescent="0.25">
      <c r="A38" s="7">
        <v>25</v>
      </c>
      <c r="B38" s="17" t="s">
        <v>355</v>
      </c>
      <c r="C38" s="11">
        <v>94.1</v>
      </c>
      <c r="D38" s="16" t="s">
        <v>328</v>
      </c>
      <c r="E38" s="30">
        <v>6.8</v>
      </c>
      <c r="F38" s="30">
        <v>6.8</v>
      </c>
      <c r="G38" s="21">
        <f t="shared" si="0"/>
        <v>0</v>
      </c>
      <c r="H38" s="29">
        <f>G8/C243*C38</f>
        <v>2.5768959411034673E-2</v>
      </c>
      <c r="I38" s="26">
        <f t="shared" si="1"/>
        <v>2.5768959411034673E-2</v>
      </c>
      <c r="J38" s="4"/>
    </row>
    <row r="39" spans="1:10" x14ac:dyDescent="0.25">
      <c r="A39" s="7">
        <v>26</v>
      </c>
      <c r="B39" s="17" t="s">
        <v>356</v>
      </c>
      <c r="C39" s="11">
        <v>53</v>
      </c>
      <c r="D39" s="16" t="s">
        <v>328</v>
      </c>
      <c r="E39" s="30">
        <v>5.0999999999999996</v>
      </c>
      <c r="F39" s="30">
        <v>5.2</v>
      </c>
      <c r="G39" s="21">
        <f t="shared" si="0"/>
        <v>0.10000000000000053</v>
      </c>
      <c r="H39" s="29">
        <f>G8/C243*C39</f>
        <v>1.4513866618329839E-2</v>
      </c>
      <c r="I39" s="26">
        <f t="shared" si="1"/>
        <v>0.11451386661833038</v>
      </c>
      <c r="J39" s="4"/>
    </row>
    <row r="40" spans="1:10" x14ac:dyDescent="0.25">
      <c r="A40" s="7">
        <v>27</v>
      </c>
      <c r="B40" s="17" t="s">
        <v>357</v>
      </c>
      <c r="C40" s="11">
        <v>65.3</v>
      </c>
      <c r="D40" s="16" t="s">
        <v>328</v>
      </c>
      <c r="E40" s="30">
        <v>7.4</v>
      </c>
      <c r="F40" s="30">
        <v>7.4</v>
      </c>
      <c r="G40" s="21">
        <f t="shared" si="0"/>
        <v>0</v>
      </c>
      <c r="H40" s="29">
        <f>G8/C243*C40</f>
        <v>1.7882179059942233E-2</v>
      </c>
      <c r="I40" s="26">
        <f t="shared" si="1"/>
        <v>1.7882179059942233E-2</v>
      </c>
      <c r="J40" s="4"/>
    </row>
    <row r="41" spans="1:10" x14ac:dyDescent="0.25">
      <c r="A41" s="7">
        <v>28</v>
      </c>
      <c r="B41" s="17" t="s">
        <v>358</v>
      </c>
      <c r="C41" s="11">
        <v>93.5</v>
      </c>
      <c r="D41" s="16" t="s">
        <v>328</v>
      </c>
      <c r="E41" s="30">
        <v>11.1</v>
      </c>
      <c r="F41" s="30">
        <v>11.2</v>
      </c>
      <c r="G41" s="21">
        <f t="shared" si="0"/>
        <v>9.9999999999999645E-2</v>
      </c>
      <c r="H41" s="29">
        <f>G8/C243*C41</f>
        <v>2.5604651487053584E-2</v>
      </c>
      <c r="I41" s="26">
        <f t="shared" si="1"/>
        <v>0.12560465148705324</v>
      </c>
      <c r="J41" s="4"/>
    </row>
    <row r="42" spans="1:10" x14ac:dyDescent="0.25">
      <c r="A42" s="7">
        <v>29</v>
      </c>
      <c r="B42" s="17" t="s">
        <v>359</v>
      </c>
      <c r="C42" s="11">
        <v>52.8</v>
      </c>
      <c r="D42" s="16" t="s">
        <v>328</v>
      </c>
      <c r="E42" s="30">
        <v>8</v>
      </c>
      <c r="F42" s="156">
        <v>8.1</v>
      </c>
      <c r="G42" s="21">
        <f t="shared" si="0"/>
        <v>9.9999999999999645E-2</v>
      </c>
      <c r="H42" s="29">
        <f>G8/C243*C42</f>
        <v>1.4459097310336141E-2</v>
      </c>
      <c r="I42" s="26">
        <f t="shared" si="1"/>
        <v>0.11445909731033578</v>
      </c>
      <c r="J42" s="4"/>
    </row>
    <row r="43" spans="1:10" x14ac:dyDescent="0.25">
      <c r="A43" s="7">
        <v>30</v>
      </c>
      <c r="B43" s="17" t="s">
        <v>360</v>
      </c>
      <c r="C43" s="11">
        <v>65.400000000000006</v>
      </c>
      <c r="D43" s="16" t="s">
        <v>328</v>
      </c>
      <c r="E43" s="30">
        <v>5.2</v>
      </c>
      <c r="F43" s="30">
        <v>5.2</v>
      </c>
      <c r="G43" s="21">
        <f t="shared" si="0"/>
        <v>0</v>
      </c>
      <c r="H43" s="29">
        <f>G8/C243*C43</f>
        <v>1.7909563713939085E-2</v>
      </c>
      <c r="I43" s="26">
        <f t="shared" si="1"/>
        <v>1.7909563713939085E-2</v>
      </c>
      <c r="J43" s="4"/>
    </row>
    <row r="44" spans="1:10" x14ac:dyDescent="0.25">
      <c r="A44" s="7">
        <v>31</v>
      </c>
      <c r="B44" s="17" t="s">
        <v>361</v>
      </c>
      <c r="C44" s="11">
        <v>93.9</v>
      </c>
      <c r="D44" s="16" t="s">
        <v>328</v>
      </c>
      <c r="E44" s="30">
        <v>7.2</v>
      </c>
      <c r="F44" s="30">
        <v>7.2</v>
      </c>
      <c r="G44" s="21">
        <f t="shared" si="0"/>
        <v>0</v>
      </c>
      <c r="H44" s="29">
        <f>G8/C243*C44</f>
        <v>2.571419010304098E-2</v>
      </c>
      <c r="I44" s="26">
        <f t="shared" si="1"/>
        <v>2.571419010304098E-2</v>
      </c>
      <c r="J44" s="4"/>
    </row>
    <row r="45" spans="1:10" x14ac:dyDescent="0.25">
      <c r="A45" s="7">
        <v>32</v>
      </c>
      <c r="B45" s="17" t="s">
        <v>363</v>
      </c>
      <c r="C45" s="11">
        <v>53</v>
      </c>
      <c r="D45" s="16" t="s">
        <v>328</v>
      </c>
      <c r="E45" s="30">
        <v>8.6999999999999993</v>
      </c>
      <c r="F45" s="30">
        <v>8.8000000000000007</v>
      </c>
      <c r="G45" s="21">
        <f t="shared" si="0"/>
        <v>0.10000000000000142</v>
      </c>
      <c r="H45" s="29">
        <f>G8/C243*C45</f>
        <v>1.4513866618329839E-2</v>
      </c>
      <c r="I45" s="26">
        <f t="shared" si="1"/>
        <v>0.11451386661833127</v>
      </c>
      <c r="J45" s="4"/>
    </row>
    <row r="46" spans="1:10" x14ac:dyDescent="0.25">
      <c r="A46" s="7">
        <v>33</v>
      </c>
      <c r="B46" s="17" t="s">
        <v>364</v>
      </c>
      <c r="C46" s="11">
        <v>65.3</v>
      </c>
      <c r="D46" s="16" t="s">
        <v>328</v>
      </c>
      <c r="E46" s="30">
        <v>9</v>
      </c>
      <c r="F46" s="30">
        <v>9.1</v>
      </c>
      <c r="G46" s="21">
        <f t="shared" si="0"/>
        <v>9.9999999999999645E-2</v>
      </c>
      <c r="H46" s="29">
        <f>G8/C243*C46</f>
        <v>1.7882179059942233E-2</v>
      </c>
      <c r="I46" s="26">
        <f t="shared" si="1"/>
        <v>0.11788217905994187</v>
      </c>
      <c r="J46" s="4"/>
    </row>
    <row r="47" spans="1:10" x14ac:dyDescent="0.25">
      <c r="A47" s="7">
        <v>34</v>
      </c>
      <c r="B47" s="17" t="s">
        <v>362</v>
      </c>
      <c r="C47" s="11">
        <v>94</v>
      </c>
      <c r="D47" s="16" t="s">
        <v>328</v>
      </c>
      <c r="E47" s="30">
        <v>14.7</v>
      </c>
      <c r="F47" s="30">
        <v>14.9</v>
      </c>
      <c r="G47" s="21">
        <f t="shared" si="0"/>
        <v>0.20000000000000107</v>
      </c>
      <c r="H47" s="29">
        <f>G8/C243*C47</f>
        <v>2.5741574757037828E-2</v>
      </c>
      <c r="I47" s="26">
        <f t="shared" si="1"/>
        <v>0.2257415747570389</v>
      </c>
      <c r="J47" s="4"/>
    </row>
    <row r="48" spans="1:10" x14ac:dyDescent="0.25">
      <c r="A48" s="7">
        <v>35</v>
      </c>
      <c r="B48" s="17" t="s">
        <v>365</v>
      </c>
      <c r="C48" s="11">
        <v>52.8</v>
      </c>
      <c r="D48" s="16" t="s">
        <v>328</v>
      </c>
      <c r="E48" s="30">
        <v>8.3000000000000007</v>
      </c>
      <c r="F48" s="30">
        <v>8.3000000000000007</v>
      </c>
      <c r="G48" s="21">
        <f t="shared" si="0"/>
        <v>0</v>
      </c>
      <c r="H48" s="29">
        <f>G8/C243*C48</f>
        <v>1.4459097310336141E-2</v>
      </c>
      <c r="I48" s="26">
        <f t="shared" si="1"/>
        <v>1.4459097310336141E-2</v>
      </c>
      <c r="J48" s="6"/>
    </row>
    <row r="49" spans="1:10" x14ac:dyDescent="0.25">
      <c r="A49" s="7">
        <v>36</v>
      </c>
      <c r="B49" s="17" t="s">
        <v>366</v>
      </c>
      <c r="C49" s="11">
        <v>64.900000000000006</v>
      </c>
      <c r="D49" s="16" t="s">
        <v>328</v>
      </c>
      <c r="E49" s="30">
        <v>5.3</v>
      </c>
      <c r="F49" s="30">
        <v>5.3</v>
      </c>
      <c r="G49" s="21">
        <f t="shared" si="0"/>
        <v>0</v>
      </c>
      <c r="H49" s="29">
        <f>G8/C243*C49</f>
        <v>1.7772640443954841E-2</v>
      </c>
      <c r="I49" s="26">
        <f t="shared" si="1"/>
        <v>1.7772640443954841E-2</v>
      </c>
      <c r="J49" s="4"/>
    </row>
    <row r="50" spans="1:10" x14ac:dyDescent="0.25">
      <c r="A50" s="7">
        <v>37</v>
      </c>
      <c r="B50" s="17" t="s">
        <v>367</v>
      </c>
      <c r="C50" s="11">
        <v>94.1</v>
      </c>
      <c r="D50" s="16" t="s">
        <v>328</v>
      </c>
      <c r="E50" s="30">
        <v>4.3</v>
      </c>
      <c r="F50" s="30">
        <v>4.3</v>
      </c>
      <c r="G50" s="21">
        <f t="shared" si="0"/>
        <v>0</v>
      </c>
      <c r="H50" s="29">
        <f>G8/C243*C50</f>
        <v>2.5768959411034673E-2</v>
      </c>
      <c r="I50" s="26">
        <f t="shared" si="1"/>
        <v>2.5768959411034673E-2</v>
      </c>
      <c r="J50" s="4"/>
    </row>
    <row r="51" spans="1:10" x14ac:dyDescent="0.25">
      <c r="A51" s="7">
        <v>38</v>
      </c>
      <c r="B51" s="17" t="s">
        <v>368</v>
      </c>
      <c r="C51" s="11">
        <v>52.7</v>
      </c>
      <c r="D51" s="16" t="s">
        <v>328</v>
      </c>
      <c r="E51" s="30">
        <v>4.5</v>
      </c>
      <c r="F51" s="30">
        <v>4.5</v>
      </c>
      <c r="G51" s="21">
        <f t="shared" si="0"/>
        <v>0</v>
      </c>
      <c r="H51" s="29">
        <f>G8/C243*C51</f>
        <v>1.4431712656339293E-2</v>
      </c>
      <c r="I51" s="26">
        <f t="shared" si="1"/>
        <v>1.4431712656339293E-2</v>
      </c>
      <c r="J51" s="4"/>
    </row>
    <row r="52" spans="1:10" x14ac:dyDescent="0.25">
      <c r="A52" s="7">
        <v>39</v>
      </c>
      <c r="B52" s="17" t="s">
        <v>369</v>
      </c>
      <c r="C52" s="11">
        <v>65.2</v>
      </c>
      <c r="D52" s="16" t="s">
        <v>328</v>
      </c>
      <c r="E52" s="30">
        <v>6.1</v>
      </c>
      <c r="F52" s="30">
        <v>6.1</v>
      </c>
      <c r="G52" s="21">
        <f t="shared" si="0"/>
        <v>0</v>
      </c>
      <c r="H52" s="29">
        <f>G8/C243*C52</f>
        <v>1.7854794405945389E-2</v>
      </c>
      <c r="I52" s="26">
        <f t="shared" si="1"/>
        <v>1.7854794405945389E-2</v>
      </c>
      <c r="J52" s="4"/>
    </row>
    <row r="53" spans="1:10" x14ac:dyDescent="0.25">
      <c r="A53" s="7">
        <v>40</v>
      </c>
      <c r="B53" s="17" t="s">
        <v>370</v>
      </c>
      <c r="C53" s="11">
        <v>94</v>
      </c>
      <c r="D53" s="16" t="s">
        <v>328</v>
      </c>
      <c r="E53" s="30">
        <v>13.5</v>
      </c>
      <c r="F53" s="30">
        <v>13.5</v>
      </c>
      <c r="G53" s="21">
        <f t="shared" si="0"/>
        <v>0</v>
      </c>
      <c r="H53" s="29">
        <f>G8/C243*C53</f>
        <v>2.5741574757037828E-2</v>
      </c>
      <c r="I53" s="26">
        <f t="shared" si="1"/>
        <v>2.5741574757037828E-2</v>
      </c>
      <c r="J53" s="4"/>
    </row>
    <row r="54" spans="1:10" x14ac:dyDescent="0.25">
      <c r="A54" s="7">
        <v>41</v>
      </c>
      <c r="B54" s="17" t="s">
        <v>371</v>
      </c>
      <c r="C54" s="11">
        <v>52.8</v>
      </c>
      <c r="D54" s="16" t="s">
        <v>328</v>
      </c>
      <c r="E54" s="30">
        <v>1.8</v>
      </c>
      <c r="F54" s="30">
        <v>1.8</v>
      </c>
      <c r="G54" s="21">
        <f t="shared" si="0"/>
        <v>0</v>
      </c>
      <c r="H54" s="29">
        <f>G8/C243*C54</f>
        <v>1.4459097310336141E-2</v>
      </c>
      <c r="I54" s="26">
        <f t="shared" si="1"/>
        <v>1.4459097310336141E-2</v>
      </c>
      <c r="J54" s="4"/>
    </row>
    <row r="55" spans="1:10" x14ac:dyDescent="0.25">
      <c r="A55" s="7">
        <v>42</v>
      </c>
      <c r="B55" s="17" t="s">
        <v>372</v>
      </c>
      <c r="C55" s="11">
        <v>65.3</v>
      </c>
      <c r="D55" s="16" t="s">
        <v>328</v>
      </c>
      <c r="E55" s="30">
        <v>11</v>
      </c>
      <c r="F55" s="30">
        <v>11</v>
      </c>
      <c r="G55" s="21">
        <f t="shared" si="0"/>
        <v>0</v>
      </c>
      <c r="H55" s="29">
        <f>G8/C243*C55</f>
        <v>1.7882179059942233E-2</v>
      </c>
      <c r="I55" s="26">
        <f t="shared" si="1"/>
        <v>1.7882179059942233E-2</v>
      </c>
      <c r="J55" s="4"/>
    </row>
    <row r="56" spans="1:10" x14ac:dyDescent="0.25">
      <c r="A56" s="7">
        <v>43</v>
      </c>
      <c r="B56" s="17" t="s">
        <v>455</v>
      </c>
      <c r="C56" s="11">
        <v>69.099999999999994</v>
      </c>
      <c r="D56" s="16" t="s">
        <v>328</v>
      </c>
      <c r="E56" s="30">
        <v>13.3</v>
      </c>
      <c r="F56" s="30">
        <v>13.4</v>
      </c>
      <c r="G56" s="21">
        <f t="shared" si="0"/>
        <v>9.9999999999999645E-2</v>
      </c>
      <c r="H56" s="29">
        <f>G8/C243*C56</f>
        <v>1.8922795911822485E-2</v>
      </c>
      <c r="I56" s="26">
        <f t="shared" si="1"/>
        <v>0.11892279591182213</v>
      </c>
      <c r="J56" s="4"/>
    </row>
    <row r="57" spans="1:10" x14ac:dyDescent="0.25">
      <c r="A57" s="7">
        <v>44</v>
      </c>
      <c r="B57" s="17" t="s">
        <v>456</v>
      </c>
      <c r="C57" s="11">
        <v>42.6</v>
      </c>
      <c r="D57" s="16" t="s">
        <v>328</v>
      </c>
      <c r="E57" s="30">
        <v>9.6999999999999993</v>
      </c>
      <c r="F57" s="30">
        <v>9.8000000000000007</v>
      </c>
      <c r="G57" s="21">
        <f t="shared" si="0"/>
        <v>0.10000000000000142</v>
      </c>
      <c r="H57" s="29">
        <f>G8/C243*C57</f>
        <v>1.1665862602657569E-2</v>
      </c>
      <c r="I57" s="26">
        <f t="shared" si="1"/>
        <v>0.11166586260265898</v>
      </c>
      <c r="J57" s="4"/>
    </row>
    <row r="58" spans="1:10" x14ac:dyDescent="0.25">
      <c r="A58" s="7">
        <v>45</v>
      </c>
      <c r="B58" s="17" t="s">
        <v>457</v>
      </c>
      <c r="C58" s="11">
        <v>55.5</v>
      </c>
      <c r="D58" s="16" t="s">
        <v>328</v>
      </c>
      <c r="E58" s="30">
        <v>11.4</v>
      </c>
      <c r="F58" s="30">
        <v>11.4</v>
      </c>
      <c r="G58" s="21">
        <f t="shared" si="0"/>
        <v>0</v>
      </c>
      <c r="H58" s="29">
        <f>G8/C243*C58</f>
        <v>1.5198482968251057E-2</v>
      </c>
      <c r="I58" s="26">
        <f t="shared" si="1"/>
        <v>1.5198482968251057E-2</v>
      </c>
      <c r="J58" s="6"/>
    </row>
    <row r="59" spans="1:10" x14ac:dyDescent="0.25">
      <c r="A59" s="7">
        <v>46</v>
      </c>
      <c r="B59" s="17" t="s">
        <v>458</v>
      </c>
      <c r="C59" s="11">
        <v>58.9</v>
      </c>
      <c r="D59" s="16" t="s">
        <v>328</v>
      </c>
      <c r="E59" s="30">
        <v>14</v>
      </c>
      <c r="F59" s="30">
        <v>14.3</v>
      </c>
      <c r="G59" s="21">
        <f t="shared" si="0"/>
        <v>0.30000000000000071</v>
      </c>
      <c r="H59" s="29">
        <f>G8/C243*C59</f>
        <v>1.6129561204143914E-2</v>
      </c>
      <c r="I59" s="26">
        <f t="shared" si="1"/>
        <v>0.31612956120414465</v>
      </c>
      <c r="J59" s="6"/>
    </row>
    <row r="60" spans="1:10" x14ac:dyDescent="0.25">
      <c r="A60" s="7">
        <v>47</v>
      </c>
      <c r="B60" s="17" t="s">
        <v>459</v>
      </c>
      <c r="C60" s="11">
        <v>62.3</v>
      </c>
      <c r="D60" s="16" t="s">
        <v>328</v>
      </c>
      <c r="E60" s="30">
        <v>12.2</v>
      </c>
      <c r="F60" s="30">
        <v>12.5</v>
      </c>
      <c r="G60" s="21">
        <f t="shared" si="0"/>
        <v>0.30000000000000071</v>
      </c>
      <c r="H60" s="29">
        <f>G8/C243*C60</f>
        <v>1.7060639440036773E-2</v>
      </c>
      <c r="I60" s="26">
        <f t="shared" si="1"/>
        <v>0.31706063944003748</v>
      </c>
      <c r="J60" s="6"/>
    </row>
    <row r="61" spans="1:10" x14ac:dyDescent="0.25">
      <c r="A61" s="7">
        <v>48</v>
      </c>
      <c r="B61" s="17" t="s">
        <v>460</v>
      </c>
      <c r="C61" s="11">
        <v>68.7</v>
      </c>
      <c r="D61" s="16" t="s">
        <v>328</v>
      </c>
      <c r="E61" s="30">
        <v>9.1999999999999993</v>
      </c>
      <c r="F61" s="30">
        <v>9.1999999999999993</v>
      </c>
      <c r="G61" s="21">
        <f t="shared" si="0"/>
        <v>0</v>
      </c>
      <c r="H61" s="29">
        <f>G8/C243*C61</f>
        <v>1.8813257295835092E-2</v>
      </c>
      <c r="I61" s="26">
        <f t="shared" si="1"/>
        <v>1.8813257295835092E-2</v>
      </c>
      <c r="J61" s="6"/>
    </row>
    <row r="62" spans="1:10" x14ac:dyDescent="0.25">
      <c r="A62" s="7">
        <v>49</v>
      </c>
      <c r="B62" s="17" t="s">
        <v>461</v>
      </c>
      <c r="C62" s="11">
        <v>42.7</v>
      </c>
      <c r="D62" s="16" t="s">
        <v>328</v>
      </c>
      <c r="E62" s="30">
        <v>2.2999999999999998</v>
      </c>
      <c r="F62" s="30">
        <v>2.2999999999999998</v>
      </c>
      <c r="G62" s="21">
        <f t="shared" si="0"/>
        <v>0</v>
      </c>
      <c r="H62" s="29">
        <f>G8/C243*C62</f>
        <v>1.1693247256654419E-2</v>
      </c>
      <c r="I62" s="26">
        <f t="shared" si="1"/>
        <v>1.1693247256654419E-2</v>
      </c>
      <c r="J62" s="4"/>
    </row>
    <row r="63" spans="1:10" x14ac:dyDescent="0.25">
      <c r="A63" s="7">
        <v>50</v>
      </c>
      <c r="B63" s="17" t="s">
        <v>462</v>
      </c>
      <c r="C63" s="11">
        <v>55</v>
      </c>
      <c r="D63" s="16" t="s">
        <v>328</v>
      </c>
      <c r="E63" s="30">
        <v>8.5</v>
      </c>
      <c r="F63" s="30">
        <v>8.6</v>
      </c>
      <c r="G63" s="21">
        <f t="shared" si="0"/>
        <v>9.9999999999999645E-2</v>
      </c>
      <c r="H63" s="29">
        <f>G8/C243*C63</f>
        <v>1.5061559698266813E-2</v>
      </c>
      <c r="I63" s="26">
        <f t="shared" si="1"/>
        <v>0.11506155969826645</v>
      </c>
      <c r="J63" s="4"/>
    </row>
    <row r="64" spans="1:10" x14ac:dyDescent="0.25">
      <c r="A64" s="7">
        <v>51</v>
      </c>
      <c r="B64" s="17" t="s">
        <v>463</v>
      </c>
      <c r="C64" s="11">
        <v>59</v>
      </c>
      <c r="D64" s="16" t="s">
        <v>328</v>
      </c>
      <c r="E64" s="30">
        <v>6</v>
      </c>
      <c r="F64" s="30">
        <v>6.1</v>
      </c>
      <c r="G64" s="21">
        <f t="shared" si="0"/>
        <v>9.9999999999999645E-2</v>
      </c>
      <c r="H64" s="29">
        <f>G8/C243*C64</f>
        <v>1.6156945858140762E-2</v>
      </c>
      <c r="I64" s="26">
        <f t="shared" si="1"/>
        <v>0.1161569458581404</v>
      </c>
      <c r="J64" s="4"/>
    </row>
    <row r="65" spans="1:10" x14ac:dyDescent="0.25">
      <c r="A65" s="7">
        <v>52</v>
      </c>
      <c r="B65" s="17" t="s">
        <v>464</v>
      </c>
      <c r="C65" s="11">
        <v>62</v>
      </c>
      <c r="D65" s="16" t="s">
        <v>328</v>
      </c>
      <c r="E65" s="30">
        <v>11.5</v>
      </c>
      <c r="F65" s="30">
        <v>11.6</v>
      </c>
      <c r="G65" s="21">
        <f t="shared" si="0"/>
        <v>9.9999999999999645E-2</v>
      </c>
      <c r="H65" s="29">
        <f>G8/C243*C65</f>
        <v>1.6978485478046226E-2</v>
      </c>
      <c r="I65" s="26">
        <f t="shared" si="1"/>
        <v>0.11697848547804587</v>
      </c>
      <c r="J65" s="4"/>
    </row>
    <row r="66" spans="1:10" x14ac:dyDescent="0.25">
      <c r="A66" s="7">
        <v>53</v>
      </c>
      <c r="B66" s="17" t="s">
        <v>465</v>
      </c>
      <c r="C66" s="11">
        <v>68.900000000000006</v>
      </c>
      <c r="D66" s="16" t="s">
        <v>328</v>
      </c>
      <c r="E66" s="30">
        <v>2.5</v>
      </c>
      <c r="F66" s="30">
        <v>2.5</v>
      </c>
      <c r="G66" s="21">
        <f t="shared" si="0"/>
        <v>0</v>
      </c>
      <c r="H66" s="29">
        <f>G8/C243*C66</f>
        <v>1.8868026603828792E-2</v>
      </c>
      <c r="I66" s="26">
        <f t="shared" si="1"/>
        <v>1.8868026603828792E-2</v>
      </c>
      <c r="J66" s="4"/>
    </row>
    <row r="67" spans="1:10" x14ac:dyDescent="0.25">
      <c r="A67" s="7">
        <v>54</v>
      </c>
      <c r="B67" s="17" t="s">
        <v>466</v>
      </c>
      <c r="C67" s="11">
        <v>42.8</v>
      </c>
      <c r="D67" s="16" t="s">
        <v>328</v>
      </c>
      <c r="E67" s="30">
        <v>7.2</v>
      </c>
      <c r="F67" s="30">
        <v>7.3</v>
      </c>
      <c r="G67" s="21">
        <f t="shared" si="0"/>
        <v>9.9999999999999645E-2</v>
      </c>
      <c r="H67" s="29">
        <f>G8/C243*C67</f>
        <v>1.1720631910651265E-2</v>
      </c>
      <c r="I67" s="26">
        <f t="shared" si="1"/>
        <v>0.1117206319106509</v>
      </c>
      <c r="J67" s="4"/>
    </row>
    <row r="68" spans="1:10" x14ac:dyDescent="0.25">
      <c r="A68" s="7">
        <v>55</v>
      </c>
      <c r="B68" s="17" t="s">
        <v>467</v>
      </c>
      <c r="C68" s="11">
        <v>55.2</v>
      </c>
      <c r="D68" s="16" t="s">
        <v>328</v>
      </c>
      <c r="E68" s="30">
        <v>3.6</v>
      </c>
      <c r="F68" s="30">
        <v>3.6</v>
      </c>
      <c r="G68" s="21">
        <f t="shared" si="0"/>
        <v>0</v>
      </c>
      <c r="H68" s="29">
        <f>G8/C243*C68</f>
        <v>1.5116329006260512E-2</v>
      </c>
      <c r="I68" s="26">
        <f t="shared" si="1"/>
        <v>1.5116329006260512E-2</v>
      </c>
      <c r="J68" s="4"/>
    </row>
    <row r="69" spans="1:10" x14ac:dyDescent="0.25">
      <c r="A69" s="7">
        <v>56</v>
      </c>
      <c r="B69" s="17" t="s">
        <v>468</v>
      </c>
      <c r="C69" s="11">
        <v>59.3</v>
      </c>
      <c r="D69" s="16" t="s">
        <v>328</v>
      </c>
      <c r="E69" s="30">
        <v>8.4</v>
      </c>
      <c r="F69" s="30">
        <v>8.6</v>
      </c>
      <c r="G69" s="21">
        <f t="shared" si="0"/>
        <v>0.19999999999999929</v>
      </c>
      <c r="H69" s="29">
        <f>G8/C243*C69</f>
        <v>1.623909982013131E-2</v>
      </c>
      <c r="I69" s="26">
        <f t="shared" si="1"/>
        <v>0.21623909982013059</v>
      </c>
      <c r="J69" s="4"/>
    </row>
    <row r="70" spans="1:10" x14ac:dyDescent="0.25">
      <c r="A70" s="7">
        <v>57</v>
      </c>
      <c r="B70" s="17" t="s">
        <v>469</v>
      </c>
      <c r="C70" s="11">
        <v>62.2</v>
      </c>
      <c r="D70" s="16" t="s">
        <v>328</v>
      </c>
      <c r="E70" s="30">
        <v>13.5</v>
      </c>
      <c r="F70" s="30">
        <v>13.7</v>
      </c>
      <c r="G70" s="21">
        <f t="shared" si="0"/>
        <v>0.19999999999999929</v>
      </c>
      <c r="H70" s="29">
        <f>G8/C243*C70</f>
        <v>1.7033254786039925E-2</v>
      </c>
      <c r="I70" s="26">
        <f t="shared" si="1"/>
        <v>0.21703325478603921</v>
      </c>
      <c r="J70" s="4"/>
    </row>
    <row r="71" spans="1:10" x14ac:dyDescent="0.25">
      <c r="A71" s="7">
        <v>58</v>
      </c>
      <c r="B71" s="17" t="s">
        <v>470</v>
      </c>
      <c r="C71" s="11">
        <v>69.099999999999994</v>
      </c>
      <c r="D71" s="16" t="s">
        <v>328</v>
      </c>
      <c r="E71" s="30">
        <v>2.9</v>
      </c>
      <c r="F71" s="30">
        <v>2.9</v>
      </c>
      <c r="G71" s="21">
        <f t="shared" si="0"/>
        <v>0</v>
      </c>
      <c r="H71" s="29">
        <f>G8/C243*C71</f>
        <v>1.8922795911822485E-2</v>
      </c>
      <c r="I71" s="26">
        <f t="shared" si="1"/>
        <v>1.8922795911822485E-2</v>
      </c>
      <c r="J71" s="4"/>
    </row>
    <row r="72" spans="1:10" x14ac:dyDescent="0.25">
      <c r="A72" s="7">
        <v>59</v>
      </c>
      <c r="B72" s="17" t="s">
        <v>471</v>
      </c>
      <c r="C72" s="11">
        <v>42.5</v>
      </c>
      <c r="D72" s="16" t="s">
        <v>328</v>
      </c>
      <c r="E72" s="30">
        <v>9.4</v>
      </c>
      <c r="F72" s="30">
        <v>9.5</v>
      </c>
      <c r="G72" s="21">
        <f t="shared" si="0"/>
        <v>9.9999999999999645E-2</v>
      </c>
      <c r="H72" s="29">
        <f>G8/C243*C72</f>
        <v>1.1638477948660719E-2</v>
      </c>
      <c r="I72" s="26">
        <f t="shared" si="1"/>
        <v>0.11163847794866036</v>
      </c>
      <c r="J72" s="4"/>
    </row>
    <row r="73" spans="1:10" x14ac:dyDescent="0.25">
      <c r="A73" s="7">
        <v>60</v>
      </c>
      <c r="B73" s="17" t="s">
        <v>472</v>
      </c>
      <c r="C73" s="11">
        <v>55.4</v>
      </c>
      <c r="D73" s="16" t="s">
        <v>328</v>
      </c>
      <c r="E73" s="30">
        <v>6.7</v>
      </c>
      <c r="F73" s="30">
        <v>6.8</v>
      </c>
      <c r="G73" s="21">
        <f t="shared" si="0"/>
        <v>9.9999999999999645E-2</v>
      </c>
      <c r="H73" s="29">
        <f>G8/C243*C73</f>
        <v>1.5171098314254209E-2</v>
      </c>
      <c r="I73" s="26">
        <f t="shared" si="1"/>
        <v>0.11517109831425386</v>
      </c>
      <c r="J73" s="4"/>
    </row>
    <row r="74" spans="1:10" x14ac:dyDescent="0.25">
      <c r="A74" s="7">
        <v>61</v>
      </c>
      <c r="B74" s="17" t="s">
        <v>473</v>
      </c>
      <c r="C74" s="11">
        <v>58.8</v>
      </c>
      <c r="D74" s="16" t="s">
        <v>328</v>
      </c>
      <c r="E74" s="30">
        <v>4.0999999999999996</v>
      </c>
      <c r="F74" s="30">
        <v>4.0999999999999996</v>
      </c>
      <c r="G74" s="21">
        <f t="shared" si="0"/>
        <v>0</v>
      </c>
      <c r="H74" s="29">
        <f>G8/C243*C74</f>
        <v>1.6102176550147066E-2</v>
      </c>
      <c r="I74" s="26">
        <f t="shared" si="1"/>
        <v>1.6102176550147066E-2</v>
      </c>
      <c r="J74" s="4"/>
    </row>
    <row r="75" spans="1:10" x14ac:dyDescent="0.25">
      <c r="A75" s="7">
        <v>62</v>
      </c>
      <c r="B75" s="17" t="s">
        <v>474</v>
      </c>
      <c r="C75" s="11">
        <v>62.1</v>
      </c>
      <c r="D75" s="16" t="s">
        <v>328</v>
      </c>
      <c r="E75" s="30">
        <v>7</v>
      </c>
      <c r="F75" s="30">
        <v>7</v>
      </c>
      <c r="G75" s="21">
        <f t="shared" si="0"/>
        <v>0</v>
      </c>
      <c r="H75" s="29">
        <f>G8/C243*C75</f>
        <v>1.7005870132043074E-2</v>
      </c>
      <c r="I75" s="26">
        <f t="shared" si="1"/>
        <v>1.7005870132043074E-2</v>
      </c>
      <c r="J75" s="4"/>
    </row>
    <row r="76" spans="1:10" x14ac:dyDescent="0.25">
      <c r="A76" s="7">
        <v>63</v>
      </c>
      <c r="B76" s="17" t="s">
        <v>475</v>
      </c>
      <c r="C76" s="11">
        <v>69</v>
      </c>
      <c r="D76" s="16" t="s">
        <v>328</v>
      </c>
      <c r="E76" s="30">
        <v>14</v>
      </c>
      <c r="F76" s="30">
        <v>14.1</v>
      </c>
      <c r="G76" s="21">
        <f t="shared" si="0"/>
        <v>9.9999999999999645E-2</v>
      </c>
      <c r="H76" s="29">
        <f>G8/C243*C76</f>
        <v>1.889541125782564E-2</v>
      </c>
      <c r="I76" s="26">
        <f t="shared" si="1"/>
        <v>0.11889541125782528</v>
      </c>
      <c r="J76" s="4"/>
    </row>
    <row r="77" spans="1:10" x14ac:dyDescent="0.25">
      <c r="A77" s="7">
        <v>64</v>
      </c>
      <c r="B77" s="17" t="s">
        <v>476</v>
      </c>
      <c r="C77" s="11">
        <v>42.2</v>
      </c>
      <c r="D77" s="16" t="s">
        <v>328</v>
      </c>
      <c r="E77" s="30">
        <v>4.9000000000000004</v>
      </c>
      <c r="F77" s="30">
        <v>5</v>
      </c>
      <c r="G77" s="21">
        <f t="shared" si="0"/>
        <v>9.9999999999999645E-2</v>
      </c>
      <c r="H77" s="29">
        <f>G8/C243*C77</f>
        <v>1.1556323986670175E-2</v>
      </c>
      <c r="I77" s="26">
        <f t="shared" si="1"/>
        <v>0.11155632398666981</v>
      </c>
      <c r="J77" s="4"/>
    </row>
    <row r="78" spans="1:10" x14ac:dyDescent="0.25">
      <c r="A78" s="7">
        <v>65</v>
      </c>
      <c r="B78" s="17" t="s">
        <v>477</v>
      </c>
      <c r="C78" s="11">
        <v>55.5</v>
      </c>
      <c r="D78" s="16" t="s">
        <v>328</v>
      </c>
      <c r="E78" s="30">
        <v>5.8</v>
      </c>
      <c r="F78" s="30">
        <v>5.9</v>
      </c>
      <c r="G78" s="21">
        <f t="shared" si="0"/>
        <v>0.10000000000000053</v>
      </c>
      <c r="H78" s="29">
        <f>G8/C243*C78</f>
        <v>1.5198482968251057E-2</v>
      </c>
      <c r="I78" s="26">
        <f t="shared" si="1"/>
        <v>0.11519848296825159</v>
      </c>
      <c r="J78" s="4"/>
    </row>
    <row r="79" spans="1:10" x14ac:dyDescent="0.25">
      <c r="A79" s="7">
        <v>66</v>
      </c>
      <c r="B79" s="17" t="s">
        <v>478</v>
      </c>
      <c r="C79" s="11">
        <v>59.3</v>
      </c>
      <c r="D79" s="16" t="s">
        <v>328</v>
      </c>
      <c r="E79" s="30">
        <v>9.9</v>
      </c>
      <c r="F79" s="30">
        <v>10</v>
      </c>
      <c r="G79" s="21">
        <f t="shared" si="0"/>
        <v>9.9999999999999645E-2</v>
      </c>
      <c r="H79" s="29">
        <f>G8/C243*C79</f>
        <v>1.623909982013131E-2</v>
      </c>
      <c r="I79" s="26">
        <f t="shared" si="1"/>
        <v>0.11623909982013095</v>
      </c>
      <c r="J79" s="4"/>
    </row>
    <row r="80" spans="1:10" x14ac:dyDescent="0.25">
      <c r="A80" s="7">
        <v>67</v>
      </c>
      <c r="B80" s="17" t="s">
        <v>479</v>
      </c>
      <c r="C80" s="11">
        <v>62.6</v>
      </c>
      <c r="D80" s="16" t="s">
        <v>328</v>
      </c>
      <c r="E80" s="30">
        <v>16.899999999999999</v>
      </c>
      <c r="F80" s="30">
        <v>17.2</v>
      </c>
      <c r="G80" s="21">
        <f t="shared" ref="G80:G143" si="2">F80-E80</f>
        <v>0.30000000000000071</v>
      </c>
      <c r="H80" s="29">
        <f>G8/C243*C80</f>
        <v>1.7142793402027318E-2</v>
      </c>
      <c r="I80" s="26">
        <f t="shared" ref="I80:I143" si="3">G80+H80</f>
        <v>0.317142793402028</v>
      </c>
      <c r="J80" s="4"/>
    </row>
    <row r="81" spans="1:10" x14ac:dyDescent="0.25">
      <c r="A81" s="7">
        <v>68</v>
      </c>
      <c r="B81" s="17" t="s">
        <v>480</v>
      </c>
      <c r="C81" s="11">
        <v>69.2</v>
      </c>
      <c r="D81" s="16" t="s">
        <v>328</v>
      </c>
      <c r="E81" s="30">
        <v>9.1999999999999993</v>
      </c>
      <c r="F81" s="30">
        <v>9.4</v>
      </c>
      <c r="G81" s="21">
        <f t="shared" si="2"/>
        <v>0.20000000000000107</v>
      </c>
      <c r="H81" s="29">
        <f>G8/C243*C81</f>
        <v>1.8950180565819336E-2</v>
      </c>
      <c r="I81" s="26">
        <f t="shared" si="3"/>
        <v>0.21895018056582041</v>
      </c>
      <c r="J81" s="4"/>
    </row>
    <row r="82" spans="1:10" x14ac:dyDescent="0.25">
      <c r="A82" s="7">
        <v>69</v>
      </c>
      <c r="B82" s="17" t="s">
        <v>481</v>
      </c>
      <c r="C82" s="11">
        <v>42.3</v>
      </c>
      <c r="D82" s="16" t="s">
        <v>328</v>
      </c>
      <c r="E82" s="30">
        <v>7.3</v>
      </c>
      <c r="F82" s="30">
        <v>7.4</v>
      </c>
      <c r="G82" s="21">
        <f t="shared" si="2"/>
        <v>0.10000000000000053</v>
      </c>
      <c r="H82" s="29">
        <f>G8/C243*C82</f>
        <v>1.1583708640667021E-2</v>
      </c>
      <c r="I82" s="26">
        <f t="shared" si="3"/>
        <v>0.11158370864066755</v>
      </c>
      <c r="J82" s="4"/>
    </row>
    <row r="83" spans="1:10" x14ac:dyDescent="0.25">
      <c r="A83" s="7">
        <v>70</v>
      </c>
      <c r="B83" s="17" t="s">
        <v>482</v>
      </c>
      <c r="C83" s="11">
        <v>54.9</v>
      </c>
      <c r="D83" s="16" t="s">
        <v>328</v>
      </c>
      <c r="E83" s="30">
        <v>11.8</v>
      </c>
      <c r="F83" s="30">
        <v>12</v>
      </c>
      <c r="G83" s="21">
        <f t="shared" si="2"/>
        <v>0.19999999999999929</v>
      </c>
      <c r="H83" s="29">
        <f>G8/C243*C83</f>
        <v>1.5034175044269965E-2</v>
      </c>
      <c r="I83" s="26">
        <f t="shared" si="3"/>
        <v>0.21503417504426925</v>
      </c>
      <c r="J83" s="4"/>
    </row>
    <row r="84" spans="1:10" x14ac:dyDescent="0.25">
      <c r="A84" s="7">
        <v>71</v>
      </c>
      <c r="B84" s="17" t="s">
        <v>483</v>
      </c>
      <c r="C84" s="11">
        <v>58.9</v>
      </c>
      <c r="D84" s="16" t="s">
        <v>328</v>
      </c>
      <c r="E84" s="30">
        <v>6</v>
      </c>
      <c r="F84" s="30">
        <v>6</v>
      </c>
      <c r="G84" s="21">
        <f t="shared" si="2"/>
        <v>0</v>
      </c>
      <c r="H84" s="29">
        <f>G8/C243*C84</f>
        <v>1.6129561204143914E-2</v>
      </c>
      <c r="I84" s="26">
        <f t="shared" si="3"/>
        <v>1.6129561204143914E-2</v>
      </c>
      <c r="J84" s="4"/>
    </row>
    <row r="85" spans="1:10" x14ac:dyDescent="0.25">
      <c r="A85" s="7">
        <v>72</v>
      </c>
      <c r="B85" s="17" t="s">
        <v>484</v>
      </c>
      <c r="C85" s="11">
        <v>62.2</v>
      </c>
      <c r="D85" s="16" t="s">
        <v>328</v>
      </c>
      <c r="E85" s="30">
        <v>8.1</v>
      </c>
      <c r="F85" s="30">
        <v>8.1999999999999993</v>
      </c>
      <c r="G85" s="21">
        <f t="shared" si="2"/>
        <v>9.9999999999999645E-2</v>
      </c>
      <c r="H85" s="29">
        <f>G8/C243*C85</f>
        <v>1.7033254786039925E-2</v>
      </c>
      <c r="I85" s="26">
        <f t="shared" si="3"/>
        <v>0.11703325478603957</v>
      </c>
      <c r="J85" s="4"/>
    </row>
    <row r="86" spans="1:10" x14ac:dyDescent="0.25">
      <c r="A86" s="7">
        <v>73</v>
      </c>
      <c r="B86" s="17" t="s">
        <v>485</v>
      </c>
      <c r="C86" s="11">
        <v>68.8</v>
      </c>
      <c r="D86" s="16" t="s">
        <v>328</v>
      </c>
      <c r="E86" s="30">
        <v>10.8</v>
      </c>
      <c r="F86" s="30">
        <v>11</v>
      </c>
      <c r="G86" s="21">
        <f t="shared" si="2"/>
        <v>0.19999999999999929</v>
      </c>
      <c r="H86" s="29">
        <f>G8/C243*C86</f>
        <v>1.8840641949831941E-2</v>
      </c>
      <c r="I86" s="26">
        <f t="shared" si="3"/>
        <v>0.21884064194983122</v>
      </c>
      <c r="J86" s="4"/>
    </row>
    <row r="87" spans="1:10" x14ac:dyDescent="0.25">
      <c r="A87" s="7">
        <v>74</v>
      </c>
      <c r="B87" s="17" t="s">
        <v>486</v>
      </c>
      <c r="C87" s="11">
        <v>42.7</v>
      </c>
      <c r="D87" s="16" t="s">
        <v>328</v>
      </c>
      <c r="E87" s="30">
        <v>6.6</v>
      </c>
      <c r="F87" s="30">
        <v>6.7</v>
      </c>
      <c r="G87" s="21">
        <f t="shared" si="2"/>
        <v>0.10000000000000053</v>
      </c>
      <c r="H87" s="29">
        <f>G8/C243*C87</f>
        <v>1.1693247256654419E-2</v>
      </c>
      <c r="I87" s="26">
        <f t="shared" si="3"/>
        <v>0.11169324725665496</v>
      </c>
      <c r="J87" s="4"/>
    </row>
    <row r="88" spans="1:10" x14ac:dyDescent="0.25">
      <c r="A88" s="7">
        <v>75</v>
      </c>
      <c r="B88" s="17" t="s">
        <v>487</v>
      </c>
      <c r="C88" s="11">
        <v>54.7</v>
      </c>
      <c r="D88" s="16" t="s">
        <v>328</v>
      </c>
      <c r="E88" s="30">
        <v>6.3</v>
      </c>
      <c r="F88" s="30">
        <v>6.4</v>
      </c>
      <c r="G88" s="21">
        <f t="shared" si="2"/>
        <v>0.10000000000000053</v>
      </c>
      <c r="H88" s="29">
        <f>G8/C243*C88</f>
        <v>1.4979405736276269E-2</v>
      </c>
      <c r="I88" s="26">
        <f t="shared" si="3"/>
        <v>0.1149794057362768</v>
      </c>
      <c r="J88" s="4"/>
    </row>
    <row r="89" spans="1:10" x14ac:dyDescent="0.25">
      <c r="A89" s="7">
        <v>76</v>
      </c>
      <c r="B89" s="17" t="s">
        <v>488</v>
      </c>
      <c r="C89" s="11">
        <v>59.4</v>
      </c>
      <c r="D89" s="16" t="s">
        <v>328</v>
      </c>
      <c r="E89" s="30">
        <v>5.0999999999999996</v>
      </c>
      <c r="F89" s="30">
        <v>5.0999999999999996</v>
      </c>
      <c r="G89" s="21">
        <f t="shared" si="2"/>
        <v>0</v>
      </c>
      <c r="H89" s="29">
        <f>G8/C243*C89</f>
        <v>1.6266484474128158E-2</v>
      </c>
      <c r="I89" s="26">
        <f t="shared" si="3"/>
        <v>1.6266484474128158E-2</v>
      </c>
      <c r="J89" s="4"/>
    </row>
    <row r="90" spans="1:10" x14ac:dyDescent="0.25">
      <c r="A90" s="7">
        <v>77</v>
      </c>
      <c r="B90" s="17" t="s">
        <v>489</v>
      </c>
      <c r="C90" s="11">
        <v>62.1</v>
      </c>
      <c r="D90" s="16" t="s">
        <v>328</v>
      </c>
      <c r="E90" s="30">
        <v>12.8</v>
      </c>
      <c r="F90" s="30">
        <v>12.9</v>
      </c>
      <c r="G90" s="21">
        <f t="shared" si="2"/>
        <v>9.9999999999999645E-2</v>
      </c>
      <c r="H90" s="29">
        <f>G8/C243*C90</f>
        <v>1.7005870132043074E-2</v>
      </c>
      <c r="I90" s="26">
        <f t="shared" si="3"/>
        <v>0.11700587013204272</v>
      </c>
      <c r="J90" s="4"/>
    </row>
    <row r="91" spans="1:10" x14ac:dyDescent="0.25">
      <c r="A91" s="7">
        <v>78</v>
      </c>
      <c r="B91" s="17" t="s">
        <v>490</v>
      </c>
      <c r="C91" s="11">
        <v>69.099999999999994</v>
      </c>
      <c r="D91" s="16" t="s">
        <v>328</v>
      </c>
      <c r="E91" s="30">
        <v>6.7</v>
      </c>
      <c r="F91" s="30">
        <v>6.7</v>
      </c>
      <c r="G91" s="21">
        <f t="shared" si="2"/>
        <v>0</v>
      </c>
      <c r="H91" s="29">
        <f>G8/C243*C91</f>
        <v>1.8922795911822485E-2</v>
      </c>
      <c r="I91" s="26">
        <f t="shared" si="3"/>
        <v>1.8922795911822485E-2</v>
      </c>
      <c r="J91" s="4"/>
    </row>
    <row r="92" spans="1:10" x14ac:dyDescent="0.25">
      <c r="A92" s="7">
        <v>79</v>
      </c>
      <c r="B92" s="17" t="s">
        <v>491</v>
      </c>
      <c r="C92" s="11">
        <v>42.1</v>
      </c>
      <c r="D92" s="16" t="s">
        <v>328</v>
      </c>
      <c r="E92" s="30">
        <v>3</v>
      </c>
      <c r="F92" s="30">
        <v>3</v>
      </c>
      <c r="G92" s="21">
        <f t="shared" si="2"/>
        <v>0</v>
      </c>
      <c r="H92" s="29">
        <f>G8/C243*C92</f>
        <v>1.1528939332673325E-2</v>
      </c>
      <c r="I92" s="26">
        <f t="shared" si="3"/>
        <v>1.1528939332673325E-2</v>
      </c>
      <c r="J92" s="4"/>
    </row>
    <row r="93" spans="1:10" x14ac:dyDescent="0.25">
      <c r="A93" s="7">
        <v>80</v>
      </c>
      <c r="B93" s="17" t="s">
        <v>492</v>
      </c>
      <c r="C93" s="11">
        <v>55</v>
      </c>
      <c r="D93" s="16" t="s">
        <v>328</v>
      </c>
      <c r="E93" s="30">
        <v>8.4</v>
      </c>
      <c r="F93" s="30">
        <v>8.4</v>
      </c>
      <c r="G93" s="21">
        <f t="shared" si="2"/>
        <v>0</v>
      </c>
      <c r="H93" s="29">
        <f>G8/C243*C93</f>
        <v>1.5061559698266813E-2</v>
      </c>
      <c r="I93" s="26">
        <f t="shared" si="3"/>
        <v>1.5061559698266813E-2</v>
      </c>
      <c r="J93" s="4"/>
    </row>
    <row r="94" spans="1:10" x14ac:dyDescent="0.25">
      <c r="A94" s="7">
        <v>81</v>
      </c>
      <c r="B94" s="17" t="s">
        <v>493</v>
      </c>
      <c r="C94" s="11">
        <v>59.3</v>
      </c>
      <c r="D94" s="16" t="s">
        <v>328</v>
      </c>
      <c r="E94" s="30">
        <v>3.5</v>
      </c>
      <c r="F94" s="30">
        <v>3.5</v>
      </c>
      <c r="G94" s="21">
        <f t="shared" si="2"/>
        <v>0</v>
      </c>
      <c r="H94" s="29">
        <f>G8/C243*C94</f>
        <v>1.623909982013131E-2</v>
      </c>
      <c r="I94" s="26">
        <f t="shared" si="3"/>
        <v>1.623909982013131E-2</v>
      </c>
      <c r="J94" s="4"/>
    </row>
    <row r="95" spans="1:10" x14ac:dyDescent="0.25">
      <c r="A95" s="7">
        <v>82</v>
      </c>
      <c r="B95" s="17" t="s">
        <v>494</v>
      </c>
      <c r="C95" s="11">
        <v>62.6</v>
      </c>
      <c r="D95" s="16" t="s">
        <v>328</v>
      </c>
      <c r="E95" s="30">
        <v>9.1999999999999993</v>
      </c>
      <c r="F95" s="30">
        <v>9.4</v>
      </c>
      <c r="G95" s="21">
        <f t="shared" si="2"/>
        <v>0.20000000000000107</v>
      </c>
      <c r="H95" s="29">
        <f>G8/C243*C95</f>
        <v>1.7142793402027318E-2</v>
      </c>
      <c r="I95" s="26">
        <f t="shared" si="3"/>
        <v>0.21714279340202838</v>
      </c>
      <c r="J95" s="4"/>
    </row>
    <row r="96" spans="1:10" x14ac:dyDescent="0.25">
      <c r="A96" s="7">
        <v>83</v>
      </c>
      <c r="B96" s="17" t="s">
        <v>495</v>
      </c>
      <c r="C96" s="11">
        <v>68.5</v>
      </c>
      <c r="D96" s="16" t="s">
        <v>328</v>
      </c>
      <c r="E96" s="30">
        <v>2.7</v>
      </c>
      <c r="F96" s="30">
        <v>2.7</v>
      </c>
      <c r="G96" s="21">
        <f t="shared" si="2"/>
        <v>0</v>
      </c>
      <c r="H96" s="29">
        <f>G8/C243*C96</f>
        <v>1.8758487987841396E-2</v>
      </c>
      <c r="I96" s="26">
        <f t="shared" si="3"/>
        <v>1.8758487987841396E-2</v>
      </c>
      <c r="J96" s="4"/>
    </row>
    <row r="97" spans="1:10" x14ac:dyDescent="0.25">
      <c r="A97" s="7">
        <v>84</v>
      </c>
      <c r="B97" s="17" t="s">
        <v>496</v>
      </c>
      <c r="C97" s="11">
        <v>42.2</v>
      </c>
      <c r="D97" s="16" t="s">
        <v>328</v>
      </c>
      <c r="E97" s="30">
        <v>3.4</v>
      </c>
      <c r="F97" s="30">
        <v>3.4</v>
      </c>
      <c r="G97" s="21">
        <f t="shared" si="2"/>
        <v>0</v>
      </c>
      <c r="H97" s="29">
        <f>G8/C243*C97</f>
        <v>1.1556323986670175E-2</v>
      </c>
      <c r="I97" s="26">
        <f t="shared" si="3"/>
        <v>1.1556323986670175E-2</v>
      </c>
      <c r="J97" s="4"/>
    </row>
    <row r="98" spans="1:10" x14ac:dyDescent="0.25">
      <c r="A98" s="7">
        <v>85</v>
      </c>
      <c r="B98" s="109" t="s">
        <v>497</v>
      </c>
      <c r="C98" s="11">
        <v>54.9</v>
      </c>
      <c r="D98" s="16" t="s">
        <v>328</v>
      </c>
      <c r="E98" s="30">
        <v>7.4</v>
      </c>
      <c r="F98" s="30">
        <v>7.4</v>
      </c>
      <c r="G98" s="21">
        <f t="shared" si="2"/>
        <v>0</v>
      </c>
      <c r="H98" s="29">
        <f>G8/C243*C98</f>
        <v>1.5034175044269965E-2</v>
      </c>
      <c r="I98" s="26">
        <f t="shared" si="3"/>
        <v>1.5034175044269965E-2</v>
      </c>
      <c r="J98" s="4"/>
    </row>
    <row r="99" spans="1:10" x14ac:dyDescent="0.25">
      <c r="A99" s="7">
        <v>86</v>
      </c>
      <c r="B99" s="17" t="s">
        <v>498</v>
      </c>
      <c r="C99" s="11">
        <v>59.2</v>
      </c>
      <c r="D99" s="16" t="s">
        <v>328</v>
      </c>
      <c r="E99" s="30">
        <v>1.2</v>
      </c>
      <c r="F99" s="30">
        <v>1.3</v>
      </c>
      <c r="G99" s="21">
        <f t="shared" si="2"/>
        <v>0.10000000000000009</v>
      </c>
      <c r="H99" s="29">
        <f>G8/C243*C99</f>
        <v>1.6211715166134462E-2</v>
      </c>
      <c r="I99" s="26">
        <f t="shared" si="3"/>
        <v>0.11621171516613454</v>
      </c>
      <c r="J99" s="4"/>
    </row>
    <row r="100" spans="1:10" x14ac:dyDescent="0.25">
      <c r="A100" s="7">
        <v>87</v>
      </c>
      <c r="B100" s="17" t="s">
        <v>499</v>
      </c>
      <c r="C100" s="11">
        <v>62.9</v>
      </c>
      <c r="D100" s="16" t="s">
        <v>328</v>
      </c>
      <c r="E100" s="30">
        <v>12.9</v>
      </c>
      <c r="F100" s="30">
        <v>13.1</v>
      </c>
      <c r="G100" s="21">
        <f t="shared" si="2"/>
        <v>0.19999999999999929</v>
      </c>
      <c r="H100" s="29">
        <f>G8/C243*C100</f>
        <v>1.7224947364017865E-2</v>
      </c>
      <c r="I100" s="26">
        <f t="shared" si="3"/>
        <v>0.21722494736401715</v>
      </c>
      <c r="J100" s="4"/>
    </row>
    <row r="101" spans="1:10" x14ac:dyDescent="0.25">
      <c r="A101" s="7">
        <v>88</v>
      </c>
      <c r="B101" s="17" t="s">
        <v>500</v>
      </c>
      <c r="C101" s="11">
        <v>68.900000000000006</v>
      </c>
      <c r="D101" s="16" t="s">
        <v>328</v>
      </c>
      <c r="E101" s="30">
        <v>12.1</v>
      </c>
      <c r="F101" s="30">
        <v>12.3</v>
      </c>
      <c r="G101" s="21">
        <f t="shared" si="2"/>
        <v>0.20000000000000107</v>
      </c>
      <c r="H101" s="29">
        <f>G8/C243*C101</f>
        <v>1.8868026603828792E-2</v>
      </c>
      <c r="I101" s="26">
        <f t="shared" si="3"/>
        <v>0.21886802660382987</v>
      </c>
      <c r="J101" s="4"/>
    </row>
    <row r="102" spans="1:10" x14ac:dyDescent="0.25">
      <c r="A102" s="7">
        <v>89</v>
      </c>
      <c r="B102" s="17" t="s">
        <v>501</v>
      </c>
      <c r="C102" s="11">
        <v>42.3</v>
      </c>
      <c r="D102" s="16" t="s">
        <v>328</v>
      </c>
      <c r="E102" s="30">
        <v>6.7</v>
      </c>
      <c r="F102" s="30">
        <v>6.8</v>
      </c>
      <c r="G102" s="21">
        <f t="shared" si="2"/>
        <v>9.9999999999999645E-2</v>
      </c>
      <c r="H102" s="29">
        <f>G8/C243*C102</f>
        <v>1.1583708640667021E-2</v>
      </c>
      <c r="I102" s="26">
        <f t="shared" si="3"/>
        <v>0.11158370864066666</v>
      </c>
      <c r="J102" s="4"/>
    </row>
    <row r="103" spans="1:10" x14ac:dyDescent="0.25">
      <c r="A103" s="7">
        <v>90</v>
      </c>
      <c r="B103" s="17" t="s">
        <v>502</v>
      </c>
      <c r="C103" s="11">
        <v>55.4</v>
      </c>
      <c r="D103" s="16" t="s">
        <v>328</v>
      </c>
      <c r="E103" s="30">
        <v>7.4</v>
      </c>
      <c r="F103" s="30">
        <v>7.5</v>
      </c>
      <c r="G103" s="21">
        <f t="shared" si="2"/>
        <v>9.9999999999999645E-2</v>
      </c>
      <c r="H103" s="29">
        <f>G8/C243*C103</f>
        <v>1.5171098314254209E-2</v>
      </c>
      <c r="I103" s="26">
        <f t="shared" si="3"/>
        <v>0.11517109831425386</v>
      </c>
      <c r="J103" s="4"/>
    </row>
    <row r="104" spans="1:10" x14ac:dyDescent="0.25">
      <c r="A104" s="7">
        <v>91</v>
      </c>
      <c r="B104" s="17" t="s">
        <v>503</v>
      </c>
      <c r="C104" s="11">
        <v>59.2</v>
      </c>
      <c r="D104" s="16" t="s">
        <v>328</v>
      </c>
      <c r="E104" s="30">
        <v>7.2</v>
      </c>
      <c r="F104" s="30">
        <v>7.2</v>
      </c>
      <c r="G104" s="21">
        <f t="shared" si="2"/>
        <v>0</v>
      </c>
      <c r="H104" s="29">
        <f>G8/C243*C104</f>
        <v>1.6211715166134462E-2</v>
      </c>
      <c r="I104" s="26">
        <f t="shared" si="3"/>
        <v>1.6211715166134462E-2</v>
      </c>
      <c r="J104" s="4"/>
    </row>
    <row r="105" spans="1:10" x14ac:dyDescent="0.25">
      <c r="A105" s="7">
        <v>92</v>
      </c>
      <c r="B105" s="17" t="s">
        <v>504</v>
      </c>
      <c r="C105" s="11">
        <v>62.6</v>
      </c>
      <c r="D105" s="16" t="s">
        <v>328</v>
      </c>
      <c r="E105" s="30">
        <v>6.8</v>
      </c>
      <c r="F105" s="30">
        <v>6.8</v>
      </c>
      <c r="G105" s="21">
        <f t="shared" si="2"/>
        <v>0</v>
      </c>
      <c r="H105" s="29">
        <f>G8/C243*C105</f>
        <v>1.7142793402027318E-2</v>
      </c>
      <c r="I105" s="26">
        <f t="shared" si="3"/>
        <v>1.7142793402027318E-2</v>
      </c>
      <c r="J105" s="4"/>
    </row>
    <row r="106" spans="1:10" x14ac:dyDescent="0.25">
      <c r="A106" s="7">
        <v>93</v>
      </c>
      <c r="B106" s="17" t="s">
        <v>505</v>
      </c>
      <c r="C106" s="11">
        <v>69.099999999999994</v>
      </c>
      <c r="D106" s="16" t="s">
        <v>328</v>
      </c>
      <c r="E106" s="30">
        <v>7.2</v>
      </c>
      <c r="F106" s="30">
        <v>7.2</v>
      </c>
      <c r="G106" s="21">
        <f t="shared" si="2"/>
        <v>0</v>
      </c>
      <c r="H106" s="29">
        <f>G8/C243*C106</f>
        <v>1.8922795911822485E-2</v>
      </c>
      <c r="I106" s="26">
        <f t="shared" si="3"/>
        <v>1.8922795911822485E-2</v>
      </c>
      <c r="J106" s="4"/>
    </row>
    <row r="107" spans="1:10" x14ac:dyDescent="0.25">
      <c r="A107" s="7">
        <v>94</v>
      </c>
      <c r="B107" s="17" t="s">
        <v>506</v>
      </c>
      <c r="C107" s="11">
        <v>42.4</v>
      </c>
      <c r="D107" s="16" t="s">
        <v>328</v>
      </c>
      <c r="E107" s="30">
        <v>2.5</v>
      </c>
      <c r="F107" s="30">
        <v>2.5</v>
      </c>
      <c r="G107" s="21">
        <f t="shared" si="2"/>
        <v>0</v>
      </c>
      <c r="H107" s="29">
        <f>G8/C243*C107</f>
        <v>1.1611093294663871E-2</v>
      </c>
      <c r="I107" s="26">
        <f t="shared" si="3"/>
        <v>1.1611093294663871E-2</v>
      </c>
      <c r="J107" s="4"/>
    </row>
    <row r="108" spans="1:10" x14ac:dyDescent="0.25">
      <c r="A108" s="7">
        <v>95</v>
      </c>
      <c r="B108" s="17" t="s">
        <v>507</v>
      </c>
      <c r="C108" s="11">
        <v>55.1</v>
      </c>
      <c r="D108" s="16" t="s">
        <v>328</v>
      </c>
      <c r="E108" s="30">
        <v>5.8</v>
      </c>
      <c r="F108" s="30">
        <v>5.8</v>
      </c>
      <c r="G108" s="21">
        <f t="shared" si="2"/>
        <v>0</v>
      </c>
      <c r="H108" s="29">
        <f>G8/C243*C108</f>
        <v>1.5088944352263663E-2</v>
      </c>
      <c r="I108" s="26">
        <f t="shared" si="3"/>
        <v>1.5088944352263663E-2</v>
      </c>
      <c r="J108" s="4"/>
    </row>
    <row r="109" spans="1:10" x14ac:dyDescent="0.25">
      <c r="A109" s="7">
        <v>96</v>
      </c>
      <c r="B109" s="17" t="s">
        <v>508</v>
      </c>
      <c r="C109" s="11">
        <v>59.5</v>
      </c>
      <c r="D109" s="16" t="s">
        <v>328</v>
      </c>
      <c r="E109" s="30">
        <v>2.1</v>
      </c>
      <c r="F109" s="30">
        <v>2.1</v>
      </c>
      <c r="G109" s="21">
        <f t="shared" si="2"/>
        <v>0</v>
      </c>
      <c r="H109" s="29">
        <f>G8/C243*C109</f>
        <v>1.6293869128125006E-2</v>
      </c>
      <c r="I109" s="26">
        <f t="shared" si="3"/>
        <v>1.6293869128125006E-2</v>
      </c>
      <c r="J109" s="4"/>
    </row>
    <row r="110" spans="1:10" x14ac:dyDescent="0.25">
      <c r="A110" s="7">
        <v>97</v>
      </c>
      <c r="B110" s="17" t="s">
        <v>509</v>
      </c>
      <c r="C110" s="11">
        <v>62.8</v>
      </c>
      <c r="D110" s="16" t="s">
        <v>328</v>
      </c>
      <c r="E110" s="30">
        <v>8.6999999999999993</v>
      </c>
      <c r="F110" s="30">
        <v>8.9</v>
      </c>
      <c r="G110" s="21">
        <f t="shared" si="2"/>
        <v>0.20000000000000107</v>
      </c>
      <c r="H110" s="29">
        <f>G8/C243*C110</f>
        <v>1.7197562710021014E-2</v>
      </c>
      <c r="I110" s="26">
        <f t="shared" si="3"/>
        <v>0.21719756271002208</v>
      </c>
      <c r="J110" s="4"/>
    </row>
    <row r="111" spans="1:10" x14ac:dyDescent="0.25">
      <c r="A111" s="7">
        <v>98</v>
      </c>
      <c r="B111" s="17" t="s">
        <v>510</v>
      </c>
      <c r="C111" s="11">
        <v>68.8</v>
      </c>
      <c r="D111" s="16" t="s">
        <v>328</v>
      </c>
      <c r="E111" s="30">
        <v>7.5</v>
      </c>
      <c r="F111" s="30">
        <v>7.5</v>
      </c>
      <c r="G111" s="21">
        <f t="shared" si="2"/>
        <v>0</v>
      </c>
      <c r="H111" s="29">
        <f>G8/C243*C111</f>
        <v>1.8840641949831941E-2</v>
      </c>
      <c r="I111" s="26">
        <f t="shared" si="3"/>
        <v>1.8840641949831941E-2</v>
      </c>
      <c r="J111" s="4"/>
    </row>
    <row r="112" spans="1:10" x14ac:dyDescent="0.25">
      <c r="A112" s="7">
        <v>99</v>
      </c>
      <c r="B112" s="17" t="s">
        <v>511</v>
      </c>
      <c r="C112" s="11">
        <v>42.2</v>
      </c>
      <c r="D112" s="16" t="s">
        <v>328</v>
      </c>
      <c r="E112" s="30">
        <v>5.3</v>
      </c>
      <c r="F112" s="30">
        <v>5.3</v>
      </c>
      <c r="G112" s="21">
        <f t="shared" si="2"/>
        <v>0</v>
      </c>
      <c r="H112" s="29">
        <f>G8/C243*C112</f>
        <v>1.1556323986670175E-2</v>
      </c>
      <c r="I112" s="26">
        <f t="shared" si="3"/>
        <v>1.1556323986670175E-2</v>
      </c>
      <c r="J112" s="4"/>
    </row>
    <row r="113" spans="1:10" x14ac:dyDescent="0.25">
      <c r="A113" s="7">
        <v>100</v>
      </c>
      <c r="B113" s="17" t="s">
        <v>512</v>
      </c>
      <c r="C113" s="11">
        <v>55.2</v>
      </c>
      <c r="D113" s="16" t="s">
        <v>328</v>
      </c>
      <c r="E113" s="30">
        <v>4.0999999999999996</v>
      </c>
      <c r="F113" s="30">
        <v>4.0999999999999996</v>
      </c>
      <c r="G113" s="21">
        <f t="shared" si="2"/>
        <v>0</v>
      </c>
      <c r="H113" s="29">
        <f>G8/C243*C113</f>
        <v>1.5116329006260512E-2</v>
      </c>
      <c r="I113" s="26">
        <f t="shared" si="3"/>
        <v>1.5116329006260512E-2</v>
      </c>
      <c r="J113" s="4"/>
    </row>
    <row r="114" spans="1:10" x14ac:dyDescent="0.25">
      <c r="A114" s="7">
        <v>101</v>
      </c>
      <c r="B114" s="17" t="s">
        <v>513</v>
      </c>
      <c r="C114" s="11">
        <v>58.1</v>
      </c>
      <c r="D114" s="16" t="s">
        <v>328</v>
      </c>
      <c r="E114" s="30">
        <v>5.7</v>
      </c>
      <c r="F114" s="30">
        <v>5.8</v>
      </c>
      <c r="G114" s="21">
        <f t="shared" si="2"/>
        <v>9.9999999999999645E-2</v>
      </c>
      <c r="H114" s="29">
        <f>G8/C243*C114</f>
        <v>1.5910483972169126E-2</v>
      </c>
      <c r="I114" s="26">
        <f t="shared" si="3"/>
        <v>0.11591048397216877</v>
      </c>
      <c r="J114" s="6"/>
    </row>
    <row r="115" spans="1:10" x14ac:dyDescent="0.25">
      <c r="A115" s="7">
        <v>102</v>
      </c>
      <c r="B115" s="17" t="s">
        <v>514</v>
      </c>
      <c r="C115" s="11">
        <v>61.9</v>
      </c>
      <c r="D115" s="16" t="s">
        <v>328</v>
      </c>
      <c r="E115" s="30">
        <v>9.5</v>
      </c>
      <c r="F115" s="30">
        <v>9.6</v>
      </c>
      <c r="G115" s="21">
        <f t="shared" si="2"/>
        <v>9.9999999999999645E-2</v>
      </c>
      <c r="H115" s="29">
        <f>G8/C243*C115</f>
        <v>1.6951100824049378E-2</v>
      </c>
      <c r="I115" s="26">
        <f t="shared" si="3"/>
        <v>0.11695110082404903</v>
      </c>
      <c r="J115" s="4"/>
    </row>
    <row r="116" spans="1:10" x14ac:dyDescent="0.25">
      <c r="A116" s="7">
        <v>103</v>
      </c>
      <c r="B116" s="17" t="s">
        <v>515</v>
      </c>
      <c r="C116" s="11">
        <v>69.3</v>
      </c>
      <c r="D116" s="16" t="s">
        <v>328</v>
      </c>
      <c r="E116" s="30">
        <v>1.2</v>
      </c>
      <c r="F116" s="30">
        <v>1.2</v>
      </c>
      <c r="G116" s="21">
        <f t="shared" si="2"/>
        <v>0</v>
      </c>
      <c r="H116" s="29">
        <f>G8/C243*C116</f>
        <v>1.8977565219816184E-2</v>
      </c>
      <c r="I116" s="26">
        <f t="shared" si="3"/>
        <v>1.8977565219816184E-2</v>
      </c>
      <c r="J116" s="4"/>
    </row>
    <row r="117" spans="1:10" x14ac:dyDescent="0.25">
      <c r="A117" s="7">
        <v>104</v>
      </c>
      <c r="B117" s="17" t="s">
        <v>516</v>
      </c>
      <c r="C117" s="11">
        <v>42.4</v>
      </c>
      <c r="D117" s="16" t="s">
        <v>328</v>
      </c>
      <c r="E117" s="30">
        <v>0</v>
      </c>
      <c r="F117" s="30">
        <v>0</v>
      </c>
      <c r="G117" s="21">
        <f t="shared" si="2"/>
        <v>0</v>
      </c>
      <c r="H117" s="29">
        <f>G8/C243*C117</f>
        <v>1.1611093294663871E-2</v>
      </c>
      <c r="I117" s="26">
        <f t="shared" si="3"/>
        <v>1.1611093294663871E-2</v>
      </c>
      <c r="J117" s="4"/>
    </row>
    <row r="118" spans="1:10" x14ac:dyDescent="0.25">
      <c r="A118" s="7">
        <v>105</v>
      </c>
      <c r="B118" s="17" t="s">
        <v>517</v>
      </c>
      <c r="C118" s="11">
        <v>55</v>
      </c>
      <c r="D118" s="16" t="s">
        <v>328</v>
      </c>
      <c r="E118" s="30">
        <v>6.1</v>
      </c>
      <c r="F118" s="30">
        <v>6.1</v>
      </c>
      <c r="G118" s="21">
        <f t="shared" si="2"/>
        <v>0</v>
      </c>
      <c r="H118" s="29">
        <f>G8/C243*C118</f>
        <v>1.5061559698266813E-2</v>
      </c>
      <c r="I118" s="26">
        <f t="shared" si="3"/>
        <v>1.5061559698266813E-2</v>
      </c>
      <c r="J118" s="4"/>
    </row>
    <row r="119" spans="1:10" x14ac:dyDescent="0.25">
      <c r="A119" s="7">
        <v>106</v>
      </c>
      <c r="B119" s="17" t="s">
        <v>518</v>
      </c>
      <c r="C119" s="11">
        <v>59.2</v>
      </c>
      <c r="D119" s="16" t="s">
        <v>328</v>
      </c>
      <c r="E119" s="30">
        <v>13.3</v>
      </c>
      <c r="F119" s="30">
        <v>13.3</v>
      </c>
      <c r="G119" s="21">
        <f t="shared" si="2"/>
        <v>0</v>
      </c>
      <c r="H119" s="29">
        <f>G8/C243*C119</f>
        <v>1.6211715166134462E-2</v>
      </c>
      <c r="I119" s="26">
        <f t="shared" si="3"/>
        <v>1.6211715166134462E-2</v>
      </c>
      <c r="J119" s="4"/>
    </row>
    <row r="120" spans="1:10" x14ac:dyDescent="0.25">
      <c r="A120" s="7">
        <v>107</v>
      </c>
      <c r="B120" s="17" t="s">
        <v>519</v>
      </c>
      <c r="C120" s="11">
        <v>62.8</v>
      </c>
      <c r="D120" s="16" t="s">
        <v>328</v>
      </c>
      <c r="E120" s="30">
        <v>11.8</v>
      </c>
      <c r="F120" s="526">
        <v>11.8</v>
      </c>
      <c r="G120" s="21">
        <f t="shared" si="2"/>
        <v>0</v>
      </c>
      <c r="H120" s="29">
        <f>G8/C243*C120</f>
        <v>1.7197562710021014E-2</v>
      </c>
      <c r="I120" s="26">
        <f t="shared" si="3"/>
        <v>1.7197562710021014E-2</v>
      </c>
      <c r="J120" s="4"/>
    </row>
    <row r="121" spans="1:10" x14ac:dyDescent="0.25">
      <c r="A121" s="7">
        <v>108</v>
      </c>
      <c r="B121" s="17" t="s">
        <v>514</v>
      </c>
      <c r="C121" s="11">
        <v>68.599999999999994</v>
      </c>
      <c r="D121" s="16" t="s">
        <v>328</v>
      </c>
      <c r="E121" s="30">
        <v>9.6999999999999993</v>
      </c>
      <c r="F121" s="30">
        <v>9.6999999999999993</v>
      </c>
      <c r="G121" s="21">
        <f t="shared" si="2"/>
        <v>0</v>
      </c>
      <c r="H121" s="29">
        <f>G8/C243*C121</f>
        <v>1.8785872641838241E-2</v>
      </c>
      <c r="I121" s="26">
        <f t="shared" si="3"/>
        <v>1.8785872641838241E-2</v>
      </c>
      <c r="J121" s="4"/>
    </row>
    <row r="122" spans="1:10" x14ac:dyDescent="0.25">
      <c r="A122" s="328">
        <v>109</v>
      </c>
      <c r="B122" s="329" t="s">
        <v>520</v>
      </c>
      <c r="C122" s="330">
        <v>42.5</v>
      </c>
      <c r="D122" s="331" t="s">
        <v>328</v>
      </c>
      <c r="E122" s="332">
        <v>4.5999999999999996</v>
      </c>
      <c r="F122" s="332">
        <v>4.5999999999999996</v>
      </c>
      <c r="G122" s="333">
        <f t="shared" si="2"/>
        <v>0</v>
      </c>
      <c r="H122" s="334">
        <f>G8/C243*C122</f>
        <v>1.1638477948660719E-2</v>
      </c>
      <c r="I122" s="335">
        <f t="shared" si="3"/>
        <v>1.1638477948660719E-2</v>
      </c>
      <c r="J122" s="4"/>
    </row>
    <row r="123" spans="1:10" x14ac:dyDescent="0.25">
      <c r="A123" s="7">
        <v>110</v>
      </c>
      <c r="B123" s="17" t="s">
        <v>521</v>
      </c>
      <c r="C123" s="11">
        <v>54.1</v>
      </c>
      <c r="D123" s="16" t="s">
        <v>328</v>
      </c>
      <c r="E123" s="30">
        <v>13.2</v>
      </c>
      <c r="F123" s="30">
        <v>13.2</v>
      </c>
      <c r="G123" s="21">
        <f t="shared" si="2"/>
        <v>0</v>
      </c>
      <c r="H123" s="29">
        <f>G8/C243*C123</f>
        <v>1.4815097812295175E-2</v>
      </c>
      <c r="I123" s="26">
        <f t="shared" si="3"/>
        <v>1.4815097812295175E-2</v>
      </c>
      <c r="J123" s="4"/>
    </row>
    <row r="124" spans="1:10" x14ac:dyDescent="0.25">
      <c r="A124" s="7">
        <v>111</v>
      </c>
      <c r="B124" s="17" t="s">
        <v>373</v>
      </c>
      <c r="C124" s="11">
        <v>54.3</v>
      </c>
      <c r="D124" s="16" t="s">
        <v>328</v>
      </c>
      <c r="E124" s="30">
        <v>6.2</v>
      </c>
      <c r="F124" s="30">
        <v>6.2</v>
      </c>
      <c r="G124" s="21">
        <f t="shared" si="2"/>
        <v>0</v>
      </c>
      <c r="H124" s="29">
        <f>G8/C243*C124</f>
        <v>1.4869867120288871E-2</v>
      </c>
      <c r="I124" s="26">
        <f t="shared" si="3"/>
        <v>1.4869867120288871E-2</v>
      </c>
      <c r="J124" s="4"/>
    </row>
    <row r="125" spans="1:10" x14ac:dyDescent="0.25">
      <c r="A125" s="7">
        <v>112</v>
      </c>
      <c r="B125" s="17" t="s">
        <v>374</v>
      </c>
      <c r="C125" s="11">
        <v>52</v>
      </c>
      <c r="D125" s="16" t="s">
        <v>328</v>
      </c>
      <c r="E125" s="30">
        <v>8.1999999999999993</v>
      </c>
      <c r="F125" s="30">
        <v>8.4</v>
      </c>
      <c r="G125" s="21">
        <f t="shared" si="2"/>
        <v>0.20000000000000107</v>
      </c>
      <c r="H125" s="29">
        <f>G8/C243*C125</f>
        <v>1.4240020078361351E-2</v>
      </c>
      <c r="I125" s="26">
        <f t="shared" si="3"/>
        <v>0.2142400200783624</v>
      </c>
      <c r="J125" s="4"/>
    </row>
    <row r="126" spans="1:10" x14ac:dyDescent="0.25">
      <c r="A126" s="7">
        <v>113</v>
      </c>
      <c r="B126" s="17" t="s">
        <v>375</v>
      </c>
      <c r="C126" s="11">
        <v>46.8</v>
      </c>
      <c r="D126" s="16" t="s">
        <v>328</v>
      </c>
      <c r="E126" s="30">
        <v>10.5</v>
      </c>
      <c r="F126" s="30">
        <v>10.7</v>
      </c>
      <c r="G126" s="21">
        <f t="shared" si="2"/>
        <v>0.19999999999999929</v>
      </c>
      <c r="H126" s="29">
        <f>G8/C243*C126</f>
        <v>1.2816018070525214E-2</v>
      </c>
      <c r="I126" s="26">
        <f t="shared" si="3"/>
        <v>0.2128160180705245</v>
      </c>
      <c r="J126" s="4"/>
    </row>
    <row r="127" spans="1:10" x14ac:dyDescent="0.25">
      <c r="A127" s="7">
        <v>114</v>
      </c>
      <c r="B127" s="17" t="s">
        <v>376</v>
      </c>
      <c r="C127" s="11">
        <v>73.3</v>
      </c>
      <c r="D127" s="16" t="s">
        <v>328</v>
      </c>
      <c r="E127" s="30">
        <v>7.7</v>
      </c>
      <c r="F127" s="30">
        <v>7.7</v>
      </c>
      <c r="G127" s="21">
        <f t="shared" si="2"/>
        <v>0</v>
      </c>
      <c r="H127" s="29">
        <f>G8/C243*C127</f>
        <v>2.0072951379690136E-2</v>
      </c>
      <c r="I127" s="26">
        <f t="shared" si="3"/>
        <v>2.0072951379690136E-2</v>
      </c>
      <c r="J127" s="4"/>
    </row>
    <row r="128" spans="1:10" x14ac:dyDescent="0.25">
      <c r="A128" s="7">
        <v>115</v>
      </c>
      <c r="B128" s="17" t="s">
        <v>377</v>
      </c>
      <c r="C128" s="11">
        <v>54.3</v>
      </c>
      <c r="D128" s="16" t="s">
        <v>328</v>
      </c>
      <c r="E128" s="30">
        <v>8.8000000000000007</v>
      </c>
      <c r="F128" s="30">
        <v>8.8000000000000007</v>
      </c>
      <c r="G128" s="21">
        <f t="shared" si="2"/>
        <v>0</v>
      </c>
      <c r="H128" s="29">
        <f>G8/C243*C128</f>
        <v>1.4869867120288871E-2</v>
      </c>
      <c r="I128" s="26">
        <f t="shared" si="3"/>
        <v>1.4869867120288871E-2</v>
      </c>
      <c r="J128" s="4"/>
    </row>
    <row r="129" spans="1:10" x14ac:dyDescent="0.25">
      <c r="A129" s="7">
        <v>116</v>
      </c>
      <c r="B129" s="17" t="s">
        <v>378</v>
      </c>
      <c r="C129" s="11">
        <v>51.8</v>
      </c>
      <c r="D129" s="16" t="s">
        <v>328</v>
      </c>
      <c r="E129" s="30">
        <v>7</v>
      </c>
      <c r="F129" s="30">
        <v>7.1</v>
      </c>
      <c r="G129" s="21">
        <f t="shared" si="2"/>
        <v>9.9999999999999645E-2</v>
      </c>
      <c r="H129" s="29">
        <f>G8/C243*C129</f>
        <v>1.4185250770367653E-2</v>
      </c>
      <c r="I129" s="26">
        <f t="shared" si="3"/>
        <v>0.1141852507703673</v>
      </c>
      <c r="J129" s="4"/>
    </row>
    <row r="130" spans="1:10" x14ac:dyDescent="0.25">
      <c r="A130" s="7">
        <v>117</v>
      </c>
      <c r="B130" s="17" t="s">
        <v>379</v>
      </c>
      <c r="C130" s="11">
        <v>47.2</v>
      </c>
      <c r="D130" s="16" t="s">
        <v>328</v>
      </c>
      <c r="E130" s="30">
        <v>9.9</v>
      </c>
      <c r="F130" s="30">
        <v>10.1</v>
      </c>
      <c r="G130" s="21">
        <f t="shared" si="2"/>
        <v>0.19999999999999929</v>
      </c>
      <c r="H130" s="29">
        <f>G8/C243*C130</f>
        <v>1.2925556686512612E-2</v>
      </c>
      <c r="I130" s="26">
        <f t="shared" si="3"/>
        <v>0.21292555668651189</v>
      </c>
      <c r="J130" s="4"/>
    </row>
    <row r="131" spans="1:10" x14ac:dyDescent="0.25">
      <c r="A131" s="7">
        <v>118</v>
      </c>
      <c r="B131" s="17" t="s">
        <v>380</v>
      </c>
      <c r="C131" s="11">
        <v>72.8</v>
      </c>
      <c r="D131" s="16" t="s">
        <v>328</v>
      </c>
      <c r="E131" s="30">
        <v>11.4</v>
      </c>
      <c r="F131" s="30">
        <v>11.6</v>
      </c>
      <c r="G131" s="21">
        <f t="shared" si="2"/>
        <v>0.19999999999999929</v>
      </c>
      <c r="H131" s="29">
        <f>G8/C243*C131</f>
        <v>1.9936028109705892E-2</v>
      </c>
      <c r="I131" s="26">
        <f t="shared" si="3"/>
        <v>0.2199360281097052</v>
      </c>
      <c r="J131" s="4"/>
    </row>
    <row r="132" spans="1:10" x14ac:dyDescent="0.25">
      <c r="A132" s="7">
        <v>119</v>
      </c>
      <c r="B132" s="17" t="s">
        <v>381</v>
      </c>
      <c r="C132" s="11">
        <v>54.2</v>
      </c>
      <c r="D132" s="16" t="s">
        <v>328</v>
      </c>
      <c r="E132" s="30">
        <v>11.9</v>
      </c>
      <c r="F132" s="30">
        <v>12.1</v>
      </c>
      <c r="G132" s="21">
        <f t="shared" si="2"/>
        <v>0.19999999999999929</v>
      </c>
      <c r="H132" s="29">
        <f>G8/C243*C132</f>
        <v>1.4842482466292025E-2</v>
      </c>
      <c r="I132" s="26">
        <f t="shared" si="3"/>
        <v>0.21484248246629131</v>
      </c>
      <c r="J132" s="4"/>
    </row>
    <row r="133" spans="1:10" x14ac:dyDescent="0.25">
      <c r="A133" s="7">
        <v>120</v>
      </c>
      <c r="B133" s="17" t="s">
        <v>382</v>
      </c>
      <c r="C133" s="11">
        <v>51.9</v>
      </c>
      <c r="D133" s="16" t="s">
        <v>328</v>
      </c>
      <c r="E133" s="30">
        <v>5.0999999999999996</v>
      </c>
      <c r="F133" s="30">
        <v>5.0999999999999996</v>
      </c>
      <c r="G133" s="21">
        <f t="shared" si="2"/>
        <v>0</v>
      </c>
      <c r="H133" s="29">
        <f>G8/C243*C133</f>
        <v>1.4212635424364501E-2</v>
      </c>
      <c r="I133" s="26">
        <f t="shared" si="3"/>
        <v>1.4212635424364501E-2</v>
      </c>
      <c r="J133" s="4"/>
    </row>
    <row r="134" spans="1:10" x14ac:dyDescent="0.25">
      <c r="A134" s="7">
        <v>121</v>
      </c>
      <c r="B134" s="17" t="s">
        <v>383</v>
      </c>
      <c r="C134" s="11">
        <v>47.2</v>
      </c>
      <c r="D134" s="16" t="s">
        <v>328</v>
      </c>
      <c r="E134" s="30">
        <v>4.5999999999999996</v>
      </c>
      <c r="F134" s="30">
        <v>4.5999999999999996</v>
      </c>
      <c r="G134" s="21">
        <f t="shared" si="2"/>
        <v>0</v>
      </c>
      <c r="H134" s="29">
        <f>G8/C243*C134</f>
        <v>1.2925556686512612E-2</v>
      </c>
      <c r="I134" s="26">
        <f t="shared" si="3"/>
        <v>1.2925556686512612E-2</v>
      </c>
      <c r="J134" s="4"/>
    </row>
    <row r="135" spans="1:10" x14ac:dyDescent="0.25">
      <c r="A135" s="7">
        <v>122</v>
      </c>
      <c r="B135" s="17" t="s">
        <v>384</v>
      </c>
      <c r="C135" s="11">
        <v>72.7</v>
      </c>
      <c r="D135" s="16" t="s">
        <v>328</v>
      </c>
      <c r="E135" s="30">
        <v>2.1</v>
      </c>
      <c r="F135" s="30">
        <v>2.1</v>
      </c>
      <c r="G135" s="21">
        <f t="shared" si="2"/>
        <v>0</v>
      </c>
      <c r="H135" s="29">
        <f>G8/C243*C135</f>
        <v>1.9908643455709044E-2</v>
      </c>
      <c r="I135" s="26">
        <f t="shared" si="3"/>
        <v>1.9908643455709044E-2</v>
      </c>
      <c r="J135" s="4"/>
    </row>
    <row r="136" spans="1:10" x14ac:dyDescent="0.25">
      <c r="A136" s="7">
        <v>123</v>
      </c>
      <c r="B136" s="17" t="s">
        <v>385</v>
      </c>
      <c r="C136" s="11">
        <v>54.3</v>
      </c>
      <c r="D136" s="16" t="s">
        <v>328</v>
      </c>
      <c r="E136" s="30">
        <v>4.5999999999999996</v>
      </c>
      <c r="F136" s="30">
        <v>4.5999999999999996</v>
      </c>
      <c r="G136" s="21">
        <f t="shared" si="2"/>
        <v>0</v>
      </c>
      <c r="H136" s="29">
        <f>G8/C243*C136</f>
        <v>1.4869867120288871E-2</v>
      </c>
      <c r="I136" s="26">
        <f t="shared" si="3"/>
        <v>1.4869867120288871E-2</v>
      </c>
      <c r="J136" s="4"/>
    </row>
    <row r="137" spans="1:10" x14ac:dyDescent="0.25">
      <c r="A137" s="7">
        <v>124</v>
      </c>
      <c r="B137" s="17" t="s">
        <v>386</v>
      </c>
      <c r="C137" s="11">
        <v>52.1</v>
      </c>
      <c r="D137" s="16" t="s">
        <v>328</v>
      </c>
      <c r="E137" s="30">
        <v>6.7</v>
      </c>
      <c r="F137" s="30">
        <v>6.8</v>
      </c>
      <c r="G137" s="21">
        <f t="shared" si="2"/>
        <v>9.9999999999999645E-2</v>
      </c>
      <c r="H137" s="29">
        <f>G8/C243*C137</f>
        <v>1.4267404732358199E-2</v>
      </c>
      <c r="I137" s="26">
        <f t="shared" si="3"/>
        <v>0.11426740473235784</v>
      </c>
      <c r="J137" s="4"/>
    </row>
    <row r="138" spans="1:10" x14ac:dyDescent="0.25">
      <c r="A138" s="7">
        <v>125</v>
      </c>
      <c r="B138" s="17" t="s">
        <v>387</v>
      </c>
      <c r="C138" s="11">
        <v>47.2</v>
      </c>
      <c r="D138" s="16" t="s">
        <v>328</v>
      </c>
      <c r="E138" s="30">
        <v>9.1999999999999993</v>
      </c>
      <c r="F138" s="30">
        <v>9.4</v>
      </c>
      <c r="G138" s="21">
        <f t="shared" si="2"/>
        <v>0.20000000000000107</v>
      </c>
      <c r="H138" s="29">
        <f>G8/C243*C138</f>
        <v>1.2925556686512612E-2</v>
      </c>
      <c r="I138" s="26">
        <f t="shared" si="3"/>
        <v>0.21292555668651367</v>
      </c>
      <c r="J138" s="4"/>
    </row>
    <row r="139" spans="1:10" x14ac:dyDescent="0.25">
      <c r="A139" s="7">
        <v>126</v>
      </c>
      <c r="B139" s="17" t="s">
        <v>388</v>
      </c>
      <c r="C139" s="11">
        <v>72.400000000000006</v>
      </c>
      <c r="D139" s="16" t="s">
        <v>328</v>
      </c>
      <c r="E139" s="30">
        <v>9</v>
      </c>
      <c r="F139" s="30">
        <v>9</v>
      </c>
      <c r="G139" s="21">
        <f t="shared" si="2"/>
        <v>0</v>
      </c>
      <c r="H139" s="29">
        <f>G8/C243*C139</f>
        <v>1.9826489493718499E-2</v>
      </c>
      <c r="I139" s="26">
        <f t="shared" si="3"/>
        <v>1.9826489493718499E-2</v>
      </c>
      <c r="J139" s="4"/>
    </row>
    <row r="140" spans="1:10" x14ac:dyDescent="0.25">
      <c r="A140" s="7">
        <v>127</v>
      </c>
      <c r="B140" s="17" t="s">
        <v>389</v>
      </c>
      <c r="C140" s="11">
        <v>54.3</v>
      </c>
      <c r="D140" s="16" t="s">
        <v>328</v>
      </c>
      <c r="E140" s="30">
        <v>8</v>
      </c>
      <c r="F140" s="30">
        <v>8.1</v>
      </c>
      <c r="G140" s="21">
        <f t="shared" si="2"/>
        <v>9.9999999999999645E-2</v>
      </c>
      <c r="H140" s="29">
        <f>G8/C243*C140</f>
        <v>1.4869867120288871E-2</v>
      </c>
      <c r="I140" s="26">
        <f t="shared" si="3"/>
        <v>0.11486986712028852</v>
      </c>
      <c r="J140" s="4"/>
    </row>
    <row r="141" spans="1:10" x14ac:dyDescent="0.25">
      <c r="A141" s="7">
        <v>128</v>
      </c>
      <c r="B141" s="17" t="s">
        <v>390</v>
      </c>
      <c r="C141" s="11">
        <v>51.8</v>
      </c>
      <c r="D141" s="16" t="s">
        <v>328</v>
      </c>
      <c r="E141" s="30">
        <v>3.8</v>
      </c>
      <c r="F141" s="30">
        <v>3.8</v>
      </c>
      <c r="G141" s="21">
        <f t="shared" si="2"/>
        <v>0</v>
      </c>
      <c r="H141" s="29">
        <f>G8/C243*C141</f>
        <v>1.4185250770367653E-2</v>
      </c>
      <c r="I141" s="26">
        <f t="shared" si="3"/>
        <v>1.4185250770367653E-2</v>
      </c>
      <c r="J141" s="4"/>
    </row>
    <row r="142" spans="1:10" x14ac:dyDescent="0.25">
      <c r="A142" s="7">
        <v>129</v>
      </c>
      <c r="B142" s="17" t="s">
        <v>391</v>
      </c>
      <c r="C142" s="11">
        <v>48</v>
      </c>
      <c r="D142" s="16" t="s">
        <v>328</v>
      </c>
      <c r="E142" s="30">
        <v>4.8</v>
      </c>
      <c r="F142" s="30">
        <v>4.8</v>
      </c>
      <c r="G142" s="21">
        <f t="shared" si="2"/>
        <v>0</v>
      </c>
      <c r="H142" s="29">
        <f>G8/C243*C142</f>
        <v>1.31446339184874E-2</v>
      </c>
      <c r="I142" s="26">
        <f t="shared" si="3"/>
        <v>1.31446339184874E-2</v>
      </c>
      <c r="J142" s="4"/>
    </row>
    <row r="143" spans="1:10" x14ac:dyDescent="0.25">
      <c r="A143" s="7">
        <v>130</v>
      </c>
      <c r="B143" s="17" t="s">
        <v>392</v>
      </c>
      <c r="C143" s="11">
        <v>73</v>
      </c>
      <c r="D143" s="16" t="s">
        <v>328</v>
      </c>
      <c r="E143" s="30">
        <v>9</v>
      </c>
      <c r="F143" s="30">
        <v>9.3000000000000007</v>
      </c>
      <c r="G143" s="21">
        <f t="shared" si="2"/>
        <v>0.30000000000000071</v>
      </c>
      <c r="H143" s="29">
        <f>G8/C243*C143</f>
        <v>1.9990797417699588E-2</v>
      </c>
      <c r="I143" s="26">
        <f t="shared" si="3"/>
        <v>0.31999079741770031</v>
      </c>
      <c r="J143" s="4"/>
    </row>
    <row r="144" spans="1:10" x14ac:dyDescent="0.25">
      <c r="A144" s="7">
        <v>131</v>
      </c>
      <c r="B144" s="17" t="s">
        <v>393</v>
      </c>
      <c r="C144" s="11">
        <v>54.8</v>
      </c>
      <c r="D144" s="16" t="s">
        <v>328</v>
      </c>
      <c r="E144" s="30">
        <v>2.6</v>
      </c>
      <c r="F144" s="134">
        <v>2.6</v>
      </c>
      <c r="G144" s="21">
        <f t="shared" ref="G144:G207" si="4">F144-E144</f>
        <v>0</v>
      </c>
      <c r="H144" s="29">
        <f>G8/C243*C144</f>
        <v>1.5006790390273115E-2</v>
      </c>
      <c r="I144" s="26">
        <f t="shared" ref="I144:I207" si="5">G144+H144</f>
        <v>1.5006790390273115E-2</v>
      </c>
      <c r="J144" s="4"/>
    </row>
    <row r="145" spans="1:10" x14ac:dyDescent="0.25">
      <c r="A145" s="7">
        <v>132</v>
      </c>
      <c r="B145" s="17" t="s">
        <v>394</v>
      </c>
      <c r="C145" s="11">
        <v>52.6</v>
      </c>
      <c r="D145" s="16" t="s">
        <v>328</v>
      </c>
      <c r="E145" s="30">
        <v>2.1</v>
      </c>
      <c r="F145" s="134">
        <v>2.1</v>
      </c>
      <c r="G145" s="21">
        <f t="shared" si="4"/>
        <v>0</v>
      </c>
      <c r="H145" s="29">
        <f>G8/C243*C145</f>
        <v>1.4404328002342443E-2</v>
      </c>
      <c r="I145" s="26">
        <f t="shared" si="5"/>
        <v>1.4404328002342443E-2</v>
      </c>
      <c r="J145" s="57"/>
    </row>
    <row r="146" spans="1:10" x14ac:dyDescent="0.25">
      <c r="A146" s="7">
        <v>133</v>
      </c>
      <c r="B146" s="17" t="s">
        <v>395</v>
      </c>
      <c r="C146" s="11">
        <v>47.6</v>
      </c>
      <c r="D146" s="16" t="s">
        <v>328</v>
      </c>
      <c r="E146" s="30">
        <v>5.5</v>
      </c>
      <c r="F146" s="134">
        <v>5.5</v>
      </c>
      <c r="G146" s="21">
        <f t="shared" si="4"/>
        <v>0</v>
      </c>
      <c r="H146" s="29">
        <f>G8/C243*C146</f>
        <v>1.3035095302500006E-2</v>
      </c>
      <c r="I146" s="26">
        <f t="shared" si="5"/>
        <v>1.3035095302500006E-2</v>
      </c>
      <c r="J146" s="57"/>
    </row>
    <row r="147" spans="1:10" x14ac:dyDescent="0.25">
      <c r="A147" s="7">
        <v>134</v>
      </c>
      <c r="B147" s="17" t="s">
        <v>396</v>
      </c>
      <c r="C147" s="11">
        <v>73</v>
      </c>
      <c r="D147" s="16" t="s">
        <v>328</v>
      </c>
      <c r="E147" s="30">
        <v>6.8</v>
      </c>
      <c r="F147" s="134">
        <v>6.8</v>
      </c>
      <c r="G147" s="21">
        <f t="shared" si="4"/>
        <v>0</v>
      </c>
      <c r="H147" s="29">
        <f>G8/C243*C147</f>
        <v>1.9990797417699588E-2</v>
      </c>
      <c r="I147" s="26">
        <f t="shared" si="5"/>
        <v>1.9990797417699588E-2</v>
      </c>
      <c r="J147" s="57"/>
    </row>
    <row r="148" spans="1:10" x14ac:dyDescent="0.25">
      <c r="A148" s="7">
        <v>135</v>
      </c>
      <c r="B148" s="17" t="s">
        <v>397</v>
      </c>
      <c r="C148" s="11">
        <v>54.9</v>
      </c>
      <c r="D148" s="16" t="s">
        <v>328</v>
      </c>
      <c r="E148" s="30">
        <v>9.1</v>
      </c>
      <c r="F148" s="30">
        <v>9.1999999999999993</v>
      </c>
      <c r="G148" s="21">
        <f t="shared" si="4"/>
        <v>9.9999999999999645E-2</v>
      </c>
      <c r="H148" s="29">
        <f>G8/C243*C148</f>
        <v>1.5034175044269965E-2</v>
      </c>
      <c r="I148" s="26">
        <f t="shared" si="5"/>
        <v>0.1150341750442696</v>
      </c>
      <c r="J148" s="57"/>
    </row>
    <row r="149" spans="1:10" x14ac:dyDescent="0.25">
      <c r="A149" s="7">
        <v>136</v>
      </c>
      <c r="B149" s="17" t="s">
        <v>398</v>
      </c>
      <c r="C149" s="11">
        <v>52.3</v>
      </c>
      <c r="D149" s="16" t="s">
        <v>328</v>
      </c>
      <c r="E149" s="30">
        <v>6.9</v>
      </c>
      <c r="F149" s="30">
        <v>6.9</v>
      </c>
      <c r="G149" s="21">
        <f t="shared" si="4"/>
        <v>0</v>
      </c>
      <c r="H149" s="29">
        <f>G8/C243*C149</f>
        <v>1.4322174040351897E-2</v>
      </c>
      <c r="I149" s="26">
        <f t="shared" si="5"/>
        <v>1.4322174040351897E-2</v>
      </c>
      <c r="J149" s="4"/>
    </row>
    <row r="150" spans="1:10" x14ac:dyDescent="0.25">
      <c r="A150" s="7">
        <v>137</v>
      </c>
      <c r="B150" s="17" t="s">
        <v>399</v>
      </c>
      <c r="C150" s="11">
        <v>47.6</v>
      </c>
      <c r="D150" s="16" t="s">
        <v>328</v>
      </c>
      <c r="E150" s="30">
        <v>10</v>
      </c>
      <c r="F150" s="30">
        <v>10.199999999999999</v>
      </c>
      <c r="G150" s="21">
        <f t="shared" si="4"/>
        <v>0.19999999999999929</v>
      </c>
      <c r="H150" s="29">
        <f>G8/C243*C150</f>
        <v>1.3035095302500006E-2</v>
      </c>
      <c r="I150" s="26">
        <f t="shared" si="5"/>
        <v>0.21303509530249928</v>
      </c>
      <c r="J150" s="4"/>
    </row>
    <row r="151" spans="1:10" x14ac:dyDescent="0.25">
      <c r="A151" s="7">
        <v>138</v>
      </c>
      <c r="B151" s="17" t="s">
        <v>400</v>
      </c>
      <c r="C151" s="11">
        <v>72.8</v>
      </c>
      <c r="D151" s="16" t="s">
        <v>328</v>
      </c>
      <c r="E151" s="30">
        <v>9.8000000000000007</v>
      </c>
      <c r="F151" s="30">
        <v>10</v>
      </c>
      <c r="G151" s="21">
        <f t="shared" si="4"/>
        <v>0.19999999999999929</v>
      </c>
      <c r="H151" s="29">
        <f>G8/C243*C151</f>
        <v>1.9936028109705892E-2</v>
      </c>
      <c r="I151" s="26">
        <f t="shared" si="5"/>
        <v>0.2199360281097052</v>
      </c>
      <c r="J151" s="4"/>
    </row>
    <row r="152" spans="1:10" x14ac:dyDescent="0.25">
      <c r="A152" s="7">
        <v>139</v>
      </c>
      <c r="B152" s="17" t="s">
        <v>401</v>
      </c>
      <c r="C152" s="11">
        <v>54.9</v>
      </c>
      <c r="D152" s="16" t="s">
        <v>328</v>
      </c>
      <c r="E152" s="30">
        <v>5.4</v>
      </c>
      <c r="F152" s="30">
        <v>5.4</v>
      </c>
      <c r="G152" s="21">
        <f t="shared" si="4"/>
        <v>0</v>
      </c>
      <c r="H152" s="29">
        <f>G8/C243*C152</f>
        <v>1.5034175044269965E-2</v>
      </c>
      <c r="I152" s="26">
        <f t="shared" si="5"/>
        <v>1.5034175044269965E-2</v>
      </c>
      <c r="J152" s="4"/>
    </row>
    <row r="153" spans="1:10" x14ac:dyDescent="0.25">
      <c r="A153" s="7">
        <v>140</v>
      </c>
      <c r="B153" s="17" t="s">
        <v>402</v>
      </c>
      <c r="C153" s="11">
        <v>52.4</v>
      </c>
      <c r="D153" s="16" t="s">
        <v>328</v>
      </c>
      <c r="E153" s="30">
        <v>1.1000000000000001</v>
      </c>
      <c r="F153" s="30">
        <v>1.3</v>
      </c>
      <c r="G153" s="21">
        <f t="shared" si="4"/>
        <v>0.19999999999999996</v>
      </c>
      <c r="H153" s="29">
        <f>G8/C243*C153</f>
        <v>1.4349558694348745E-2</v>
      </c>
      <c r="I153" s="26">
        <f t="shared" si="5"/>
        <v>0.21434955869434871</v>
      </c>
      <c r="J153" s="4"/>
    </row>
    <row r="154" spans="1:10" x14ac:dyDescent="0.25">
      <c r="A154" s="7">
        <v>141</v>
      </c>
      <c r="B154" s="17" t="s">
        <v>403</v>
      </c>
      <c r="C154" s="11">
        <v>47.2</v>
      </c>
      <c r="D154" s="16" t="s">
        <v>328</v>
      </c>
      <c r="E154" s="30">
        <v>5.3</v>
      </c>
      <c r="F154" s="30">
        <v>5.3</v>
      </c>
      <c r="G154" s="21">
        <f t="shared" si="4"/>
        <v>0</v>
      </c>
      <c r="H154" s="29">
        <f>G8/C243*C154</f>
        <v>1.2925556686512612E-2</v>
      </c>
      <c r="I154" s="26">
        <f t="shared" si="5"/>
        <v>1.2925556686512612E-2</v>
      </c>
      <c r="J154" s="4"/>
    </row>
    <row r="155" spans="1:10" x14ac:dyDescent="0.25">
      <c r="A155" s="7">
        <v>142</v>
      </c>
      <c r="B155" s="17" t="s">
        <v>404</v>
      </c>
      <c r="C155" s="11">
        <v>72.5</v>
      </c>
      <c r="D155" s="16" t="s">
        <v>328</v>
      </c>
      <c r="E155" s="30">
        <v>7.9</v>
      </c>
      <c r="F155" s="30">
        <v>7.9</v>
      </c>
      <c r="G155" s="21">
        <f t="shared" si="4"/>
        <v>0</v>
      </c>
      <c r="H155" s="29">
        <f>G8/C243*C155</f>
        <v>1.9853874147715344E-2</v>
      </c>
      <c r="I155" s="26">
        <f t="shared" si="5"/>
        <v>1.9853874147715344E-2</v>
      </c>
      <c r="J155" s="4"/>
    </row>
    <row r="156" spans="1:10" x14ac:dyDescent="0.25">
      <c r="A156" s="395">
        <v>143</v>
      </c>
      <c r="B156" s="396" t="s">
        <v>405</v>
      </c>
      <c r="C156" s="397">
        <v>54.8</v>
      </c>
      <c r="D156" s="398" t="s">
        <v>328</v>
      </c>
      <c r="E156" s="399">
        <v>7.3</v>
      </c>
      <c r="F156" s="399">
        <v>7.3</v>
      </c>
      <c r="G156" s="400">
        <f t="shared" si="4"/>
        <v>0</v>
      </c>
      <c r="H156" s="401">
        <f>G8/C243*C156</f>
        <v>1.5006790390273115E-2</v>
      </c>
      <c r="I156" s="402">
        <f t="shared" si="5"/>
        <v>1.5006790390273115E-2</v>
      </c>
      <c r="J156" s="4"/>
    </row>
    <row r="157" spans="1:10" x14ac:dyDescent="0.25">
      <c r="A157" s="7">
        <v>144</v>
      </c>
      <c r="B157" s="17" t="s">
        <v>406</v>
      </c>
      <c r="C157" s="11">
        <v>51.9</v>
      </c>
      <c r="D157" s="16" t="s">
        <v>328</v>
      </c>
      <c r="E157" s="30">
        <v>4.4000000000000004</v>
      </c>
      <c r="F157" s="30">
        <v>4.4000000000000004</v>
      </c>
      <c r="G157" s="21">
        <f t="shared" si="4"/>
        <v>0</v>
      </c>
      <c r="H157" s="29">
        <f>G8/C243*C157</f>
        <v>1.4212635424364501E-2</v>
      </c>
      <c r="I157" s="26">
        <f t="shared" si="5"/>
        <v>1.4212635424364501E-2</v>
      </c>
      <c r="J157" s="4"/>
    </row>
    <row r="158" spans="1:10" x14ac:dyDescent="0.25">
      <c r="A158" s="7">
        <v>145</v>
      </c>
      <c r="B158" s="17" t="s">
        <v>407</v>
      </c>
      <c r="C158" s="11">
        <v>47</v>
      </c>
      <c r="D158" s="16" t="s">
        <v>328</v>
      </c>
      <c r="E158" s="30">
        <v>8.3000000000000007</v>
      </c>
      <c r="F158" s="30">
        <v>8.4</v>
      </c>
      <c r="G158" s="21">
        <f t="shared" si="4"/>
        <v>9.9999999999999645E-2</v>
      </c>
      <c r="H158" s="29">
        <f>G8/C243*C158</f>
        <v>1.2870787378518914E-2</v>
      </c>
      <c r="I158" s="26">
        <f t="shared" si="5"/>
        <v>0.11287078737851856</v>
      </c>
      <c r="J158" s="4"/>
    </row>
    <row r="159" spans="1:10" x14ac:dyDescent="0.25">
      <c r="A159" s="39">
        <v>146</v>
      </c>
      <c r="B159" s="17" t="s">
        <v>408</v>
      </c>
      <c r="C159" s="11">
        <v>73.2</v>
      </c>
      <c r="D159" s="16" t="s">
        <v>328</v>
      </c>
      <c r="E159" s="30">
        <v>2.4</v>
      </c>
      <c r="F159" s="30">
        <v>2.4</v>
      </c>
      <c r="G159" s="21">
        <f t="shared" si="4"/>
        <v>0</v>
      </c>
      <c r="H159" s="29">
        <f>G8/C243*C159</f>
        <v>2.0045566725693287E-2</v>
      </c>
      <c r="I159" s="26">
        <f t="shared" si="5"/>
        <v>2.0045566725693287E-2</v>
      </c>
      <c r="J159" s="4"/>
    </row>
    <row r="160" spans="1:10" x14ac:dyDescent="0.25">
      <c r="A160" s="7">
        <v>147</v>
      </c>
      <c r="B160" s="17" t="s">
        <v>409</v>
      </c>
      <c r="C160" s="11">
        <v>54.7</v>
      </c>
      <c r="D160" s="16" t="s">
        <v>328</v>
      </c>
      <c r="E160" s="30">
        <v>11.3</v>
      </c>
      <c r="F160" s="30">
        <v>11.4</v>
      </c>
      <c r="G160" s="21">
        <f t="shared" si="4"/>
        <v>9.9999999999999645E-2</v>
      </c>
      <c r="H160" s="29">
        <f>G8/C243*C160</f>
        <v>1.4979405736276269E-2</v>
      </c>
      <c r="I160" s="26">
        <f t="shared" si="5"/>
        <v>0.11497940573627591</v>
      </c>
      <c r="J160" s="4"/>
    </row>
    <row r="161" spans="1:10" x14ac:dyDescent="0.25">
      <c r="A161" s="7">
        <v>148</v>
      </c>
      <c r="B161" s="17" t="s">
        <v>410</v>
      </c>
      <c r="C161" s="11">
        <v>52.4</v>
      </c>
      <c r="D161" s="16" t="s">
        <v>328</v>
      </c>
      <c r="E161" s="30">
        <v>5.4</v>
      </c>
      <c r="F161" s="30">
        <v>5.4</v>
      </c>
      <c r="G161" s="21">
        <f t="shared" si="4"/>
        <v>0</v>
      </c>
      <c r="H161" s="29">
        <f>G8/C243*C161</f>
        <v>1.4349558694348745E-2</v>
      </c>
      <c r="I161" s="26">
        <f t="shared" si="5"/>
        <v>1.4349558694348745E-2</v>
      </c>
      <c r="J161" s="4"/>
    </row>
    <row r="162" spans="1:10" x14ac:dyDescent="0.25">
      <c r="A162" s="7">
        <v>149</v>
      </c>
      <c r="B162" s="17" t="s">
        <v>411</v>
      </c>
      <c r="C162" s="11">
        <v>47.4</v>
      </c>
      <c r="D162" s="16" t="s">
        <v>328</v>
      </c>
      <c r="E162" s="30">
        <v>5.8</v>
      </c>
      <c r="F162" s="30">
        <v>5.9</v>
      </c>
      <c r="G162" s="21">
        <f t="shared" si="4"/>
        <v>0.10000000000000053</v>
      </c>
      <c r="H162" s="29">
        <f>G8/C243*C162</f>
        <v>1.2980325994506308E-2</v>
      </c>
      <c r="I162" s="26">
        <f t="shared" si="5"/>
        <v>0.11298032599450684</v>
      </c>
      <c r="J162" s="4"/>
    </row>
    <row r="163" spans="1:10" x14ac:dyDescent="0.25">
      <c r="A163" s="7">
        <v>150</v>
      </c>
      <c r="B163" s="17" t="s">
        <v>412</v>
      </c>
      <c r="C163" s="11">
        <v>73.2</v>
      </c>
      <c r="D163" s="16" t="s">
        <v>328</v>
      </c>
      <c r="E163" s="30">
        <v>13.5</v>
      </c>
      <c r="F163" s="30">
        <v>13.7</v>
      </c>
      <c r="G163" s="21">
        <f t="shared" si="4"/>
        <v>0.19999999999999929</v>
      </c>
      <c r="H163" s="29">
        <f>G8/C243*C163</f>
        <v>2.0045566725693287E-2</v>
      </c>
      <c r="I163" s="26">
        <f t="shared" si="5"/>
        <v>0.22004556672569259</v>
      </c>
      <c r="J163" s="4"/>
    </row>
    <row r="164" spans="1:10" x14ac:dyDescent="0.25">
      <c r="A164" s="7">
        <v>151</v>
      </c>
      <c r="B164" s="17" t="s">
        <v>526</v>
      </c>
      <c r="C164" s="11">
        <v>39.299999999999997</v>
      </c>
      <c r="D164" s="16" t="s">
        <v>328</v>
      </c>
      <c r="E164" s="30">
        <v>8.4</v>
      </c>
      <c r="F164" s="30">
        <v>8.6</v>
      </c>
      <c r="G164" s="21">
        <f t="shared" si="4"/>
        <v>0.19999999999999929</v>
      </c>
      <c r="H164" s="29">
        <f>G8/C243*C164</f>
        <v>1.0762169020761559E-2</v>
      </c>
      <c r="I164" s="26">
        <f t="shared" si="5"/>
        <v>0.21076216902076084</v>
      </c>
      <c r="J164" s="4"/>
    </row>
    <row r="165" spans="1:10" x14ac:dyDescent="0.25">
      <c r="A165" s="7">
        <v>152</v>
      </c>
      <c r="B165" s="17" t="s">
        <v>527</v>
      </c>
      <c r="C165" s="11">
        <v>67.099999999999994</v>
      </c>
      <c r="D165" s="16" t="s">
        <v>328</v>
      </c>
      <c r="E165" s="30">
        <v>9.6</v>
      </c>
      <c r="F165" s="30">
        <v>9.8000000000000007</v>
      </c>
      <c r="G165" s="21">
        <f t="shared" si="4"/>
        <v>0.20000000000000107</v>
      </c>
      <c r="H165" s="29">
        <f>G8/C243*C165</f>
        <v>1.8375102831885513E-2</v>
      </c>
      <c r="I165" s="26">
        <f t="shared" si="5"/>
        <v>0.21837510283188658</v>
      </c>
      <c r="J165" s="4"/>
    </row>
    <row r="166" spans="1:10" x14ac:dyDescent="0.25">
      <c r="A166" s="7">
        <v>153</v>
      </c>
      <c r="B166" s="17" t="s">
        <v>528</v>
      </c>
      <c r="C166" s="11">
        <v>99.4</v>
      </c>
      <c r="D166" s="16" t="s">
        <v>328</v>
      </c>
      <c r="E166" s="30">
        <v>21.4</v>
      </c>
      <c r="F166" s="30">
        <v>21.6</v>
      </c>
      <c r="G166" s="21">
        <f t="shared" si="4"/>
        <v>0.20000000000000284</v>
      </c>
      <c r="H166" s="29">
        <f>G8/C243*C166</f>
        <v>2.7220346072867659E-2</v>
      </c>
      <c r="I166" s="26">
        <f t="shared" si="5"/>
        <v>0.2272203460728705</v>
      </c>
      <c r="J166" s="4"/>
    </row>
    <row r="167" spans="1:10" x14ac:dyDescent="0.25">
      <c r="A167" s="7">
        <v>154</v>
      </c>
      <c r="B167" s="17" t="s">
        <v>529</v>
      </c>
      <c r="C167" s="11">
        <v>39.6</v>
      </c>
      <c r="D167" s="16" t="s">
        <v>328</v>
      </c>
      <c r="E167" s="30">
        <v>2.6</v>
      </c>
      <c r="F167" s="30">
        <v>2.6</v>
      </c>
      <c r="G167" s="21">
        <f t="shared" si="4"/>
        <v>0</v>
      </c>
      <c r="H167" s="29">
        <f>G8/C243*C167</f>
        <v>1.0844322982752105E-2</v>
      </c>
      <c r="I167" s="26">
        <f t="shared" si="5"/>
        <v>1.0844322982752105E-2</v>
      </c>
      <c r="J167" s="4"/>
    </row>
    <row r="168" spans="1:10" x14ac:dyDescent="0.25">
      <c r="A168" s="7">
        <v>155</v>
      </c>
      <c r="B168" s="17" t="s">
        <v>530</v>
      </c>
      <c r="C168" s="11">
        <v>67</v>
      </c>
      <c r="D168" s="16" t="s">
        <v>328</v>
      </c>
      <c r="E168" s="30">
        <v>10.4</v>
      </c>
      <c r="F168" s="30">
        <v>10.6</v>
      </c>
      <c r="G168" s="21">
        <f t="shared" si="4"/>
        <v>0.19999999999999929</v>
      </c>
      <c r="H168" s="29">
        <f>G8/C243*C168</f>
        <v>1.8347718177888665E-2</v>
      </c>
      <c r="I168" s="26">
        <f t="shared" si="5"/>
        <v>0.21834771817788795</v>
      </c>
      <c r="J168" s="4"/>
    </row>
    <row r="169" spans="1:10" x14ac:dyDescent="0.25">
      <c r="A169" s="7">
        <v>156</v>
      </c>
      <c r="B169" s="17" t="s">
        <v>531</v>
      </c>
      <c r="C169" s="11">
        <v>98.8</v>
      </c>
      <c r="D169" s="16" t="s">
        <v>328</v>
      </c>
      <c r="E169" s="30">
        <v>11.9</v>
      </c>
      <c r="F169" s="30">
        <v>11.9</v>
      </c>
      <c r="G169" s="21">
        <f t="shared" si="4"/>
        <v>0</v>
      </c>
      <c r="H169" s="29">
        <f>G8/C243*C169</f>
        <v>2.7056038148886567E-2</v>
      </c>
      <c r="I169" s="26">
        <f t="shared" si="5"/>
        <v>2.7056038148886567E-2</v>
      </c>
      <c r="J169" s="4"/>
    </row>
    <row r="170" spans="1:10" x14ac:dyDescent="0.25">
      <c r="A170" s="7">
        <v>157</v>
      </c>
      <c r="B170" s="17" t="s">
        <v>532</v>
      </c>
      <c r="C170" s="11">
        <v>39.4</v>
      </c>
      <c r="D170" s="16" t="s">
        <v>328</v>
      </c>
      <c r="E170" s="30">
        <v>5.2</v>
      </c>
      <c r="F170" s="30">
        <v>5.3</v>
      </c>
      <c r="G170" s="21">
        <f t="shared" si="4"/>
        <v>9.9999999999999645E-2</v>
      </c>
      <c r="H170" s="29">
        <f>G8/C243*C170</f>
        <v>1.0789553674758407E-2</v>
      </c>
      <c r="I170" s="26">
        <f t="shared" si="5"/>
        <v>0.11078955367475805</v>
      </c>
      <c r="J170" s="4"/>
    </row>
    <row r="171" spans="1:10" x14ac:dyDescent="0.25">
      <c r="A171" s="7">
        <v>158</v>
      </c>
      <c r="B171" s="17" t="s">
        <v>533</v>
      </c>
      <c r="C171" s="11">
        <v>67.5</v>
      </c>
      <c r="D171" s="16" t="s">
        <v>328</v>
      </c>
      <c r="E171" s="30">
        <v>7</v>
      </c>
      <c r="F171" s="30">
        <v>7.1</v>
      </c>
      <c r="G171" s="21">
        <f t="shared" si="4"/>
        <v>9.9999999999999645E-2</v>
      </c>
      <c r="H171" s="29">
        <f>G8/C243*C171</f>
        <v>1.8484641447872908E-2</v>
      </c>
      <c r="I171" s="26">
        <f t="shared" si="5"/>
        <v>0.11848464144787255</v>
      </c>
      <c r="J171" s="4"/>
    </row>
    <row r="172" spans="1:10" x14ac:dyDescent="0.25">
      <c r="A172" s="7">
        <v>159</v>
      </c>
      <c r="B172" s="17" t="s">
        <v>534</v>
      </c>
      <c r="C172" s="11">
        <v>99.1</v>
      </c>
      <c r="D172" s="16" t="s">
        <v>328</v>
      </c>
      <c r="E172" s="30">
        <v>7.3</v>
      </c>
      <c r="F172" s="30">
        <v>7.3</v>
      </c>
      <c r="G172" s="21">
        <f t="shared" si="4"/>
        <v>0</v>
      </c>
      <c r="H172" s="29">
        <f>G8/C243*C172</f>
        <v>2.7138192110877112E-2</v>
      </c>
      <c r="I172" s="26">
        <f t="shared" si="5"/>
        <v>2.7138192110877112E-2</v>
      </c>
      <c r="J172" s="4"/>
    </row>
    <row r="173" spans="1:10" x14ac:dyDescent="0.25">
      <c r="A173" s="7">
        <v>160</v>
      </c>
      <c r="B173" s="17" t="s">
        <v>535</v>
      </c>
      <c r="C173" s="11">
        <v>40.1</v>
      </c>
      <c r="D173" s="16" t="s">
        <v>328</v>
      </c>
      <c r="E173" s="30">
        <v>5.2</v>
      </c>
      <c r="F173" s="30">
        <v>5.3</v>
      </c>
      <c r="G173" s="21">
        <f t="shared" si="4"/>
        <v>9.9999999999999645E-2</v>
      </c>
      <c r="H173" s="29">
        <f>G8/C243*C173</f>
        <v>1.0981246252736349E-2</v>
      </c>
      <c r="I173" s="26">
        <f t="shared" si="5"/>
        <v>0.11098124625273599</v>
      </c>
      <c r="J173" s="4"/>
    </row>
    <row r="174" spans="1:10" x14ac:dyDescent="0.25">
      <c r="A174" s="7">
        <v>161</v>
      </c>
      <c r="B174" s="17" t="s">
        <v>536</v>
      </c>
      <c r="C174" s="11">
        <v>67.099999999999994</v>
      </c>
      <c r="D174" s="16" t="s">
        <v>328</v>
      </c>
      <c r="E174" s="30">
        <v>2.2999999999999998</v>
      </c>
      <c r="F174" s="30">
        <v>2.4</v>
      </c>
      <c r="G174" s="21">
        <f t="shared" si="4"/>
        <v>0.10000000000000009</v>
      </c>
      <c r="H174" s="29">
        <f>G8/C243*C174</f>
        <v>1.8375102831885513E-2</v>
      </c>
      <c r="I174" s="26">
        <f t="shared" si="5"/>
        <v>0.1183751028318856</v>
      </c>
      <c r="J174" s="4"/>
    </row>
    <row r="175" spans="1:10" x14ac:dyDescent="0.25">
      <c r="A175" s="7">
        <v>162</v>
      </c>
      <c r="B175" s="17" t="s">
        <v>537</v>
      </c>
      <c r="C175" s="11">
        <v>99.1</v>
      </c>
      <c r="D175" s="16" t="s">
        <v>328</v>
      </c>
      <c r="E175" s="30">
        <v>18.899999999999999</v>
      </c>
      <c r="F175" s="30">
        <v>19.100000000000001</v>
      </c>
      <c r="G175" s="21">
        <f t="shared" si="4"/>
        <v>0.20000000000000284</v>
      </c>
      <c r="H175" s="29">
        <f>G8/C243*C175</f>
        <v>2.7138192110877112E-2</v>
      </c>
      <c r="I175" s="26">
        <f t="shared" si="5"/>
        <v>0.22713819211087996</v>
      </c>
      <c r="J175" s="4"/>
    </row>
    <row r="176" spans="1:10" x14ac:dyDescent="0.25">
      <c r="A176" s="7">
        <v>163</v>
      </c>
      <c r="B176" s="17" t="s">
        <v>538</v>
      </c>
      <c r="C176" s="11">
        <v>39.4</v>
      </c>
      <c r="D176" s="16" t="s">
        <v>328</v>
      </c>
      <c r="E176" s="30">
        <v>5.6</v>
      </c>
      <c r="F176" s="30">
        <v>5.7</v>
      </c>
      <c r="G176" s="21">
        <f t="shared" si="4"/>
        <v>0.10000000000000053</v>
      </c>
      <c r="H176" s="29">
        <f>G8/C243*C176</f>
        <v>1.0789553674758407E-2</v>
      </c>
      <c r="I176" s="26">
        <f t="shared" si="5"/>
        <v>0.11078955367475894</v>
      </c>
      <c r="J176" s="4"/>
    </row>
    <row r="177" spans="1:10" x14ac:dyDescent="0.25">
      <c r="A177" s="7">
        <v>164</v>
      </c>
      <c r="B177" s="17" t="s">
        <v>539</v>
      </c>
      <c r="C177" s="11">
        <v>67.2</v>
      </c>
      <c r="D177" s="16" t="s">
        <v>328</v>
      </c>
      <c r="E177" s="30">
        <v>0.7</v>
      </c>
      <c r="F177" s="30">
        <v>0.7</v>
      </c>
      <c r="G177" s="21">
        <f t="shared" si="4"/>
        <v>0</v>
      </c>
      <c r="H177" s="29">
        <f>G8/C243*C177</f>
        <v>1.8402487485882361E-2</v>
      </c>
      <c r="I177" s="26">
        <f t="shared" si="5"/>
        <v>1.8402487485882361E-2</v>
      </c>
      <c r="J177" s="4"/>
    </row>
    <row r="178" spans="1:10" x14ac:dyDescent="0.25">
      <c r="A178" s="7">
        <v>165</v>
      </c>
      <c r="B178" s="17" t="s">
        <v>540</v>
      </c>
      <c r="C178" s="11">
        <v>99.5</v>
      </c>
      <c r="D178" s="16" t="s">
        <v>328</v>
      </c>
      <c r="E178" s="30">
        <v>17.899999999999999</v>
      </c>
      <c r="F178" s="30">
        <v>18.100000000000001</v>
      </c>
      <c r="G178" s="21">
        <f t="shared" si="4"/>
        <v>0.20000000000000284</v>
      </c>
      <c r="H178" s="29">
        <f>G8/C243*C178</f>
        <v>2.7247730726864507E-2</v>
      </c>
      <c r="I178" s="26">
        <f t="shared" si="5"/>
        <v>0.22724773072686735</v>
      </c>
      <c r="J178" s="4"/>
    </row>
    <row r="179" spans="1:10" x14ac:dyDescent="0.25">
      <c r="A179" s="7">
        <v>166</v>
      </c>
      <c r="B179" s="17" t="s">
        <v>541</v>
      </c>
      <c r="C179" s="11">
        <v>39.4</v>
      </c>
      <c r="D179" s="16" t="s">
        <v>328</v>
      </c>
      <c r="E179" s="30">
        <v>5.3</v>
      </c>
      <c r="F179" s="30">
        <v>5.3</v>
      </c>
      <c r="G179" s="21">
        <f t="shared" si="4"/>
        <v>0</v>
      </c>
      <c r="H179" s="29">
        <f>G8/C243*C179</f>
        <v>1.0789553674758407E-2</v>
      </c>
      <c r="I179" s="26">
        <f t="shared" si="5"/>
        <v>1.0789553674758407E-2</v>
      </c>
      <c r="J179" s="4"/>
    </row>
    <row r="180" spans="1:10" x14ac:dyDescent="0.25">
      <c r="A180" s="7">
        <v>167</v>
      </c>
      <c r="B180" s="17" t="s">
        <v>542</v>
      </c>
      <c r="C180" s="11">
        <v>67.3</v>
      </c>
      <c r="D180" s="16" t="s">
        <v>328</v>
      </c>
      <c r="E180" s="30">
        <v>9.6</v>
      </c>
      <c r="F180" s="30">
        <v>9.6999999999999993</v>
      </c>
      <c r="G180" s="21">
        <f t="shared" si="4"/>
        <v>9.9999999999999645E-2</v>
      </c>
      <c r="H180" s="29">
        <f>G8/C243*C180</f>
        <v>1.8429872139879209E-2</v>
      </c>
      <c r="I180" s="26">
        <f t="shared" si="5"/>
        <v>0.11842987213987885</v>
      </c>
      <c r="J180" s="4"/>
    </row>
    <row r="181" spans="1:10" x14ac:dyDescent="0.25">
      <c r="A181" s="7">
        <v>168</v>
      </c>
      <c r="B181" s="17" t="s">
        <v>543</v>
      </c>
      <c r="C181" s="11">
        <v>99.4</v>
      </c>
      <c r="D181" s="16" t="s">
        <v>328</v>
      </c>
      <c r="E181" s="30">
        <v>5.8</v>
      </c>
      <c r="F181" s="30">
        <v>5.8</v>
      </c>
      <c r="G181" s="21">
        <f t="shared" si="4"/>
        <v>0</v>
      </c>
      <c r="H181" s="29">
        <f>G8/C243*C181</f>
        <v>2.7220346072867659E-2</v>
      </c>
      <c r="I181" s="26">
        <f t="shared" si="5"/>
        <v>2.7220346072867659E-2</v>
      </c>
      <c r="J181" s="4"/>
    </row>
    <row r="182" spans="1:10" x14ac:dyDescent="0.25">
      <c r="A182" s="7">
        <v>169</v>
      </c>
      <c r="B182" s="17" t="s">
        <v>544</v>
      </c>
      <c r="C182" s="11">
        <v>39.5</v>
      </c>
      <c r="D182" s="16" t="s">
        <v>328</v>
      </c>
      <c r="E182" s="30">
        <v>1</v>
      </c>
      <c r="F182" s="30">
        <v>1</v>
      </c>
      <c r="G182" s="21">
        <f t="shared" si="4"/>
        <v>0</v>
      </c>
      <c r="H182" s="29">
        <f>G8/C243*C182</f>
        <v>1.0816938328755257E-2</v>
      </c>
      <c r="I182" s="26">
        <f t="shared" si="5"/>
        <v>1.0816938328755257E-2</v>
      </c>
      <c r="J182" s="4"/>
    </row>
    <row r="183" spans="1:10" x14ac:dyDescent="0.25">
      <c r="A183" s="7">
        <v>170</v>
      </c>
      <c r="B183" s="17" t="s">
        <v>545</v>
      </c>
      <c r="C183" s="11">
        <v>67.400000000000006</v>
      </c>
      <c r="D183" s="16" t="s">
        <v>328</v>
      </c>
      <c r="E183" s="30">
        <v>2.1</v>
      </c>
      <c r="F183" s="30">
        <v>2.2000000000000002</v>
      </c>
      <c r="G183" s="21">
        <f t="shared" si="4"/>
        <v>0.10000000000000009</v>
      </c>
      <c r="H183" s="29">
        <f>G8/C243*C183</f>
        <v>1.845725679387606E-2</v>
      </c>
      <c r="I183" s="26">
        <f t="shared" si="5"/>
        <v>0.11845725679387614</v>
      </c>
      <c r="J183" s="4"/>
    </row>
    <row r="184" spans="1:10" x14ac:dyDescent="0.25">
      <c r="A184" s="7">
        <v>171</v>
      </c>
      <c r="B184" s="17" t="s">
        <v>546</v>
      </c>
      <c r="C184" s="11">
        <v>99.5</v>
      </c>
      <c r="D184" s="16" t="s">
        <v>328</v>
      </c>
      <c r="E184" s="30">
        <v>15.1</v>
      </c>
      <c r="F184" s="30">
        <v>15.4</v>
      </c>
      <c r="G184" s="21">
        <f t="shared" si="4"/>
        <v>0.30000000000000071</v>
      </c>
      <c r="H184" s="29">
        <f>G8/C243*C184</f>
        <v>2.7247730726864507E-2</v>
      </c>
      <c r="I184" s="26">
        <f t="shared" si="5"/>
        <v>0.32724773072686519</v>
      </c>
      <c r="J184" s="4"/>
    </row>
    <row r="185" spans="1:10" x14ac:dyDescent="0.25">
      <c r="A185" s="7">
        <v>172</v>
      </c>
      <c r="B185" s="17" t="s">
        <v>547</v>
      </c>
      <c r="C185" s="11">
        <v>39.5</v>
      </c>
      <c r="D185" s="16" t="s">
        <v>328</v>
      </c>
      <c r="E185" s="30">
        <v>7.1</v>
      </c>
      <c r="F185" s="30">
        <v>7.2</v>
      </c>
      <c r="G185" s="21">
        <f t="shared" si="4"/>
        <v>0.10000000000000053</v>
      </c>
      <c r="H185" s="29">
        <f>G8/C243*C185</f>
        <v>1.0816938328755257E-2</v>
      </c>
      <c r="I185" s="26">
        <f t="shared" si="5"/>
        <v>0.11081693832875579</v>
      </c>
      <c r="J185" s="4"/>
    </row>
    <row r="186" spans="1:10" x14ac:dyDescent="0.25">
      <c r="A186" s="7">
        <v>173</v>
      </c>
      <c r="B186" s="17" t="s">
        <v>548</v>
      </c>
      <c r="C186" s="11">
        <v>67.8</v>
      </c>
      <c r="D186" s="16" t="s">
        <v>328</v>
      </c>
      <c r="E186" s="30">
        <v>10.8</v>
      </c>
      <c r="F186" s="30">
        <v>11</v>
      </c>
      <c r="G186" s="21">
        <f t="shared" si="4"/>
        <v>0.19999999999999929</v>
      </c>
      <c r="H186" s="29">
        <f>G8/C243*C186</f>
        <v>1.8566795409863453E-2</v>
      </c>
      <c r="I186" s="26">
        <f t="shared" si="5"/>
        <v>0.21856679540986274</v>
      </c>
      <c r="J186" s="4"/>
    </row>
    <row r="187" spans="1:10" x14ac:dyDescent="0.25">
      <c r="A187" s="7">
        <v>174</v>
      </c>
      <c r="B187" s="17" t="s">
        <v>549</v>
      </c>
      <c r="C187" s="11">
        <v>99.3</v>
      </c>
      <c r="D187" s="16" t="s">
        <v>328</v>
      </c>
      <c r="E187" s="30">
        <v>16</v>
      </c>
      <c r="F187" s="30">
        <v>16.3</v>
      </c>
      <c r="G187" s="21">
        <f t="shared" si="4"/>
        <v>0.30000000000000071</v>
      </c>
      <c r="H187" s="29">
        <f>G8/C243*C187</f>
        <v>2.7192961418870811E-2</v>
      </c>
      <c r="I187" s="26">
        <f t="shared" si="5"/>
        <v>0.3271929614188715</v>
      </c>
      <c r="J187" s="4"/>
    </row>
    <row r="188" spans="1:10" x14ac:dyDescent="0.25">
      <c r="A188" s="7">
        <v>175</v>
      </c>
      <c r="B188" s="17" t="s">
        <v>550</v>
      </c>
      <c r="C188" s="11">
        <v>39.6</v>
      </c>
      <c r="D188" s="16" t="s">
        <v>328</v>
      </c>
      <c r="E188" s="30">
        <v>6.7</v>
      </c>
      <c r="F188" s="30">
        <v>6.8</v>
      </c>
      <c r="G188" s="21">
        <f t="shared" si="4"/>
        <v>9.9999999999999645E-2</v>
      </c>
      <c r="H188" s="29">
        <f>G8/C243*C188</f>
        <v>1.0844322982752105E-2</v>
      </c>
      <c r="I188" s="26">
        <f t="shared" si="5"/>
        <v>0.11084432298275175</v>
      </c>
      <c r="J188" s="101"/>
    </row>
    <row r="189" spans="1:10" x14ac:dyDescent="0.25">
      <c r="A189" s="7">
        <v>176</v>
      </c>
      <c r="B189" s="17" t="s">
        <v>615</v>
      </c>
      <c r="C189" s="11">
        <v>68.099999999999994</v>
      </c>
      <c r="D189" s="16" t="s">
        <v>328</v>
      </c>
      <c r="E189" s="30">
        <v>8.1999999999999993</v>
      </c>
      <c r="F189" s="30">
        <v>8.3000000000000007</v>
      </c>
      <c r="G189" s="21">
        <f t="shared" si="4"/>
        <v>0.10000000000000142</v>
      </c>
      <c r="H189" s="29">
        <f>G8/C243*C189</f>
        <v>1.8648949371853997E-2</v>
      </c>
      <c r="I189" s="26">
        <f t="shared" si="5"/>
        <v>0.11864894937185541</v>
      </c>
      <c r="J189" s="101"/>
    </row>
    <row r="190" spans="1:10" x14ac:dyDescent="0.25">
      <c r="A190" s="7">
        <v>177</v>
      </c>
      <c r="B190" s="17" t="s">
        <v>551</v>
      </c>
      <c r="C190" s="11">
        <v>99.4</v>
      </c>
      <c r="D190" s="16" t="s">
        <v>328</v>
      </c>
      <c r="E190" s="30">
        <v>5.0999999999999996</v>
      </c>
      <c r="F190" s="30">
        <v>5.0999999999999996</v>
      </c>
      <c r="G190" s="21">
        <f t="shared" si="4"/>
        <v>0</v>
      </c>
      <c r="H190" s="29">
        <f>G8/C243*C190</f>
        <v>2.7220346072867659E-2</v>
      </c>
      <c r="I190" s="26">
        <f t="shared" si="5"/>
        <v>2.7220346072867659E-2</v>
      </c>
      <c r="J190" s="101"/>
    </row>
    <row r="191" spans="1:10" x14ac:dyDescent="0.25">
      <c r="A191" s="7">
        <v>178</v>
      </c>
      <c r="B191" s="17" t="s">
        <v>413</v>
      </c>
      <c r="C191" s="11">
        <v>42.3</v>
      </c>
      <c r="D191" s="16" t="s">
        <v>328</v>
      </c>
      <c r="E191" s="30">
        <v>1</v>
      </c>
      <c r="F191" s="30">
        <v>1</v>
      </c>
      <c r="G191" s="21">
        <f t="shared" si="4"/>
        <v>0</v>
      </c>
      <c r="H191" s="29">
        <f>G8/C243*C191</f>
        <v>1.1583708640667021E-2</v>
      </c>
      <c r="I191" s="26">
        <f t="shared" si="5"/>
        <v>1.1583708640667021E-2</v>
      </c>
      <c r="J191" s="101"/>
    </row>
    <row r="192" spans="1:10" x14ac:dyDescent="0.25">
      <c r="A192" s="7">
        <v>179</v>
      </c>
      <c r="B192" s="17" t="s">
        <v>414</v>
      </c>
      <c r="C192" s="11">
        <v>68.900000000000006</v>
      </c>
      <c r="D192" s="16" t="s">
        <v>328</v>
      </c>
      <c r="E192" s="30">
        <v>7.7</v>
      </c>
      <c r="F192" s="30">
        <v>7.7</v>
      </c>
      <c r="G192" s="21">
        <f t="shared" si="4"/>
        <v>0</v>
      </c>
      <c r="H192" s="29">
        <f>G8/C243*C192</f>
        <v>1.8868026603828792E-2</v>
      </c>
      <c r="I192" s="26">
        <f t="shared" si="5"/>
        <v>1.8868026603828792E-2</v>
      </c>
      <c r="J192" s="57"/>
    </row>
    <row r="193" spans="1:10" x14ac:dyDescent="0.25">
      <c r="A193" s="7">
        <v>180</v>
      </c>
      <c r="B193" s="17" t="s">
        <v>415</v>
      </c>
      <c r="C193" s="11">
        <v>99.3</v>
      </c>
      <c r="D193" s="16" t="s">
        <v>328</v>
      </c>
      <c r="E193" s="30">
        <v>19.7</v>
      </c>
      <c r="F193" s="30">
        <v>19.899999999999999</v>
      </c>
      <c r="G193" s="21">
        <f t="shared" si="4"/>
        <v>0.19999999999999929</v>
      </c>
      <c r="H193" s="29">
        <f>G8/C243*C193</f>
        <v>2.7192961418870811E-2</v>
      </c>
      <c r="I193" s="26">
        <f t="shared" si="5"/>
        <v>0.2271929614188701</v>
      </c>
      <c r="J193" s="57"/>
    </row>
    <row r="194" spans="1:10" x14ac:dyDescent="0.25">
      <c r="A194" s="7">
        <v>181</v>
      </c>
      <c r="B194" s="17" t="s">
        <v>416</v>
      </c>
      <c r="C194" s="11">
        <v>42.4</v>
      </c>
      <c r="D194" s="16" t="s">
        <v>328</v>
      </c>
      <c r="E194" s="30">
        <v>7</v>
      </c>
      <c r="F194" s="30">
        <v>7.1</v>
      </c>
      <c r="G194" s="21">
        <f t="shared" si="4"/>
        <v>9.9999999999999645E-2</v>
      </c>
      <c r="H194" s="29">
        <f>G8/C243*C194</f>
        <v>1.1611093294663871E-2</v>
      </c>
      <c r="I194" s="26">
        <f t="shared" si="5"/>
        <v>0.11161109329466351</v>
      </c>
      <c r="J194" s="101"/>
    </row>
    <row r="195" spans="1:10" x14ac:dyDescent="0.25">
      <c r="A195" s="7">
        <v>182</v>
      </c>
      <c r="B195" s="17" t="s">
        <v>417</v>
      </c>
      <c r="C195" s="11">
        <v>69.3</v>
      </c>
      <c r="D195" s="16" t="s">
        <v>328</v>
      </c>
      <c r="E195" s="30">
        <v>4.9000000000000004</v>
      </c>
      <c r="F195" s="30">
        <v>4.9000000000000004</v>
      </c>
      <c r="G195" s="21">
        <f t="shared" si="4"/>
        <v>0</v>
      </c>
      <c r="H195" s="29">
        <f>G8/C243*C195</f>
        <v>1.8977565219816184E-2</v>
      </c>
      <c r="I195" s="26">
        <f t="shared" si="5"/>
        <v>1.8977565219816184E-2</v>
      </c>
      <c r="J195" s="101"/>
    </row>
    <row r="196" spans="1:10" x14ac:dyDescent="0.25">
      <c r="A196" s="7">
        <v>183</v>
      </c>
      <c r="B196" s="17" t="s">
        <v>418</v>
      </c>
      <c r="C196" s="11">
        <v>99.3</v>
      </c>
      <c r="D196" s="16" t="s">
        <v>328</v>
      </c>
      <c r="E196" s="30">
        <v>7.9</v>
      </c>
      <c r="F196" s="30">
        <v>8.1</v>
      </c>
      <c r="G196" s="21">
        <f t="shared" si="4"/>
        <v>0.19999999999999929</v>
      </c>
      <c r="H196" s="29">
        <f>G8/C243*C196</f>
        <v>2.7192961418870811E-2</v>
      </c>
      <c r="I196" s="26">
        <f t="shared" si="5"/>
        <v>0.2271929614188701</v>
      </c>
      <c r="J196" s="101"/>
    </row>
    <row r="197" spans="1:10" x14ac:dyDescent="0.25">
      <c r="A197" s="7">
        <v>184</v>
      </c>
      <c r="B197" s="17" t="s">
        <v>419</v>
      </c>
      <c r="C197" s="11">
        <v>42.3</v>
      </c>
      <c r="D197" s="16" t="s">
        <v>328</v>
      </c>
      <c r="E197" s="30">
        <v>3</v>
      </c>
      <c r="F197" s="30">
        <v>3</v>
      </c>
      <c r="G197" s="21">
        <f t="shared" si="4"/>
        <v>0</v>
      </c>
      <c r="H197" s="29">
        <f>G8/C243*C197</f>
        <v>1.1583708640667021E-2</v>
      </c>
      <c r="I197" s="26">
        <f t="shared" si="5"/>
        <v>1.1583708640667021E-2</v>
      </c>
      <c r="J197" s="4"/>
    </row>
    <row r="198" spans="1:10" x14ac:dyDescent="0.25">
      <c r="A198" s="7">
        <v>185</v>
      </c>
      <c r="B198" s="17" t="s">
        <v>420</v>
      </c>
      <c r="C198" s="11">
        <v>68.599999999999994</v>
      </c>
      <c r="D198" s="16" t="s">
        <v>328</v>
      </c>
      <c r="E198" s="30">
        <v>7.8</v>
      </c>
      <c r="F198" s="30">
        <v>7.9</v>
      </c>
      <c r="G198" s="21">
        <f t="shared" si="4"/>
        <v>0.10000000000000053</v>
      </c>
      <c r="H198" s="29">
        <f>G8/C243*C198</f>
        <v>1.8785872641838241E-2</v>
      </c>
      <c r="I198" s="26">
        <f t="shared" si="5"/>
        <v>0.11878587264183878</v>
      </c>
      <c r="J198" s="4"/>
    </row>
    <row r="199" spans="1:10" x14ac:dyDescent="0.25">
      <c r="A199" s="7">
        <v>186</v>
      </c>
      <c r="B199" s="17" t="s">
        <v>421</v>
      </c>
      <c r="C199" s="11">
        <v>99.4</v>
      </c>
      <c r="D199" s="16" t="s">
        <v>328</v>
      </c>
      <c r="E199" s="30">
        <v>17.2</v>
      </c>
      <c r="F199" s="30">
        <v>17.5</v>
      </c>
      <c r="G199" s="21">
        <f t="shared" si="4"/>
        <v>0.30000000000000071</v>
      </c>
      <c r="H199" s="29">
        <f>G8/C243*C199</f>
        <v>2.7220346072867659E-2</v>
      </c>
      <c r="I199" s="26">
        <f t="shared" si="5"/>
        <v>0.32722034607286837</v>
      </c>
      <c r="J199" s="4"/>
    </row>
    <row r="200" spans="1:10" x14ac:dyDescent="0.25">
      <c r="A200" s="7">
        <v>187</v>
      </c>
      <c r="B200" s="17" t="s">
        <v>422</v>
      </c>
      <c r="C200" s="11">
        <v>42.4</v>
      </c>
      <c r="D200" s="16" t="s">
        <v>328</v>
      </c>
      <c r="E200" s="30">
        <v>4.3</v>
      </c>
      <c r="F200" s="30">
        <v>4.4000000000000004</v>
      </c>
      <c r="G200" s="21">
        <f t="shared" si="4"/>
        <v>0.10000000000000053</v>
      </c>
      <c r="H200" s="29">
        <f>G8/C243*C200</f>
        <v>1.1611093294663871E-2</v>
      </c>
      <c r="I200" s="26">
        <f t="shared" si="5"/>
        <v>0.1116110932946644</v>
      </c>
      <c r="J200" s="4"/>
    </row>
    <row r="201" spans="1:10" x14ac:dyDescent="0.25">
      <c r="A201" s="7">
        <v>188</v>
      </c>
      <c r="B201" s="17" t="s">
        <v>423</v>
      </c>
      <c r="C201" s="11">
        <v>69.3</v>
      </c>
      <c r="D201" s="16" t="s">
        <v>328</v>
      </c>
      <c r="E201" s="30">
        <v>8.8000000000000007</v>
      </c>
      <c r="F201" s="30">
        <v>8.8000000000000007</v>
      </c>
      <c r="G201" s="21">
        <f t="shared" si="4"/>
        <v>0</v>
      </c>
      <c r="H201" s="29">
        <f>G8/C243*C201</f>
        <v>1.8977565219816184E-2</v>
      </c>
      <c r="I201" s="26">
        <f t="shared" si="5"/>
        <v>1.8977565219816184E-2</v>
      </c>
      <c r="J201" s="4"/>
    </row>
    <row r="202" spans="1:10" x14ac:dyDescent="0.25">
      <c r="A202" s="7">
        <v>189</v>
      </c>
      <c r="B202" s="17" t="s">
        <v>424</v>
      </c>
      <c r="C202" s="11">
        <v>99.1</v>
      </c>
      <c r="D202" s="16" t="s">
        <v>328</v>
      </c>
      <c r="E202" s="30">
        <v>4.7</v>
      </c>
      <c r="F202" s="30">
        <v>4.7</v>
      </c>
      <c r="G202" s="21">
        <f t="shared" si="4"/>
        <v>0</v>
      </c>
      <c r="H202" s="29">
        <f>G8/C243*C202</f>
        <v>2.7138192110877112E-2</v>
      </c>
      <c r="I202" s="26">
        <f t="shared" si="5"/>
        <v>2.7138192110877112E-2</v>
      </c>
      <c r="J202" s="57"/>
    </row>
    <row r="203" spans="1:10" x14ac:dyDescent="0.25">
      <c r="A203" s="7">
        <v>190</v>
      </c>
      <c r="B203" s="17" t="s">
        <v>425</v>
      </c>
      <c r="C203" s="11">
        <v>42.6</v>
      </c>
      <c r="D203" s="16" t="s">
        <v>328</v>
      </c>
      <c r="E203" s="30">
        <v>6.5</v>
      </c>
      <c r="F203" s="30">
        <v>6.6</v>
      </c>
      <c r="G203" s="21">
        <f t="shared" si="4"/>
        <v>9.9999999999999645E-2</v>
      </c>
      <c r="H203" s="29">
        <f>G8/C243*C203</f>
        <v>1.1665862602657569E-2</v>
      </c>
      <c r="I203" s="26">
        <f t="shared" si="5"/>
        <v>0.11166586260265721</v>
      </c>
      <c r="J203" s="57"/>
    </row>
    <row r="204" spans="1:10" x14ac:dyDescent="0.25">
      <c r="A204" s="7">
        <v>191</v>
      </c>
      <c r="B204" s="17" t="s">
        <v>426</v>
      </c>
      <c r="C204" s="11">
        <v>69.2</v>
      </c>
      <c r="D204" s="16" t="s">
        <v>328</v>
      </c>
      <c r="E204" s="30">
        <v>10.4</v>
      </c>
      <c r="F204" s="30">
        <v>10.6</v>
      </c>
      <c r="G204" s="21">
        <f t="shared" si="4"/>
        <v>0.19999999999999929</v>
      </c>
      <c r="H204" s="29">
        <f>G8/C243*C204</f>
        <v>1.8950180565819336E-2</v>
      </c>
      <c r="I204" s="26">
        <f t="shared" si="5"/>
        <v>0.21895018056581864</v>
      </c>
      <c r="J204" s="57"/>
    </row>
    <row r="205" spans="1:10" x14ac:dyDescent="0.25">
      <c r="A205" s="7">
        <v>192</v>
      </c>
      <c r="B205" s="17" t="s">
        <v>427</v>
      </c>
      <c r="C205" s="11">
        <v>99</v>
      </c>
      <c r="D205" s="16" t="s">
        <v>328</v>
      </c>
      <c r="E205" s="30">
        <v>6.8</v>
      </c>
      <c r="F205" s="30">
        <v>6.8</v>
      </c>
      <c r="G205" s="21">
        <f t="shared" si="4"/>
        <v>0</v>
      </c>
      <c r="H205" s="29">
        <f>G8/C243*C205</f>
        <v>2.7110807456880263E-2</v>
      </c>
      <c r="I205" s="26">
        <f t="shared" si="5"/>
        <v>2.7110807456880263E-2</v>
      </c>
      <c r="J205" s="57"/>
    </row>
    <row r="206" spans="1:10" x14ac:dyDescent="0.25">
      <c r="A206" s="7">
        <v>193</v>
      </c>
      <c r="B206" s="17" t="s">
        <v>592</v>
      </c>
      <c r="C206" s="11">
        <v>42.4</v>
      </c>
      <c r="D206" s="16" t="s">
        <v>328</v>
      </c>
      <c r="E206" s="30">
        <v>0.4</v>
      </c>
      <c r="F206" s="134">
        <v>0.4</v>
      </c>
      <c r="G206" s="21">
        <f t="shared" si="4"/>
        <v>0</v>
      </c>
      <c r="H206" s="29">
        <f>G8/C243*C206</f>
        <v>1.1611093294663871E-2</v>
      </c>
      <c r="I206" s="26">
        <f t="shared" si="5"/>
        <v>1.1611093294663871E-2</v>
      </c>
      <c r="J206" s="57"/>
    </row>
    <row r="207" spans="1:10" x14ac:dyDescent="0.25">
      <c r="A207" s="7">
        <v>194</v>
      </c>
      <c r="B207" s="17" t="s">
        <v>593</v>
      </c>
      <c r="C207" s="11">
        <v>68.8</v>
      </c>
      <c r="D207" s="16" t="s">
        <v>328</v>
      </c>
      <c r="E207" s="30">
        <v>5.3</v>
      </c>
      <c r="F207" s="134">
        <v>5.3</v>
      </c>
      <c r="G207" s="21">
        <f t="shared" si="4"/>
        <v>0</v>
      </c>
      <c r="H207" s="29">
        <f>G8/C243*C207</f>
        <v>1.8840641949831941E-2</v>
      </c>
      <c r="I207" s="26">
        <f t="shared" si="5"/>
        <v>1.8840641949831941E-2</v>
      </c>
      <c r="J207" s="57"/>
    </row>
    <row r="208" spans="1:10" x14ac:dyDescent="0.25">
      <c r="A208" s="7">
        <v>195</v>
      </c>
      <c r="B208" s="17" t="s">
        <v>594</v>
      </c>
      <c r="C208" s="11">
        <v>100.7</v>
      </c>
      <c r="D208" s="16" t="s">
        <v>328</v>
      </c>
      <c r="E208" s="30">
        <v>13.6</v>
      </c>
      <c r="F208" s="134">
        <v>13.6</v>
      </c>
      <c r="G208" s="21">
        <f t="shared" ref="G208:G242" si="6">F208-E208</f>
        <v>0</v>
      </c>
      <c r="H208" s="29">
        <f>G8/C243*C208</f>
        <v>2.7576346574826695E-2</v>
      </c>
      <c r="I208" s="26">
        <f t="shared" ref="I208:I242" si="7">G208+H208</f>
        <v>2.7576346574826695E-2</v>
      </c>
      <c r="J208" s="57"/>
    </row>
    <row r="209" spans="1:10" x14ac:dyDescent="0.25">
      <c r="A209" s="7">
        <v>196</v>
      </c>
      <c r="B209" s="17" t="s">
        <v>428</v>
      </c>
      <c r="C209" s="11">
        <v>42.6</v>
      </c>
      <c r="D209" s="16" t="s">
        <v>328</v>
      </c>
      <c r="E209" s="30">
        <v>10.6</v>
      </c>
      <c r="F209" s="30">
        <v>10.7</v>
      </c>
      <c r="G209" s="21">
        <f t="shared" si="6"/>
        <v>9.9999999999999645E-2</v>
      </c>
      <c r="H209" s="29">
        <f>G8/C243*C209</f>
        <v>1.1665862602657569E-2</v>
      </c>
      <c r="I209" s="26">
        <f t="shared" si="7"/>
        <v>0.11166586260265721</v>
      </c>
      <c r="J209" s="57"/>
    </row>
    <row r="210" spans="1:10" x14ac:dyDescent="0.25">
      <c r="A210" s="7">
        <v>197</v>
      </c>
      <c r="B210" s="17" t="s">
        <v>429</v>
      </c>
      <c r="C210" s="11">
        <v>69.2</v>
      </c>
      <c r="D210" s="16" t="s">
        <v>328</v>
      </c>
      <c r="E210" s="30">
        <v>12.5</v>
      </c>
      <c r="F210" s="30">
        <v>12.5</v>
      </c>
      <c r="G210" s="21">
        <f t="shared" si="6"/>
        <v>0</v>
      </c>
      <c r="H210" s="29">
        <f>G8/C243*C210</f>
        <v>1.8950180565819336E-2</v>
      </c>
      <c r="I210" s="26">
        <f t="shared" si="7"/>
        <v>1.8950180565819336E-2</v>
      </c>
      <c r="J210" s="4"/>
    </row>
    <row r="211" spans="1:10" x14ac:dyDescent="0.25">
      <c r="A211" s="7">
        <v>198</v>
      </c>
      <c r="B211" s="17" t="s">
        <v>430</v>
      </c>
      <c r="C211" s="11">
        <v>99.5</v>
      </c>
      <c r="D211" s="16" t="s">
        <v>328</v>
      </c>
      <c r="E211" s="30">
        <v>10.5</v>
      </c>
      <c r="F211" s="30">
        <v>10.8</v>
      </c>
      <c r="G211" s="21">
        <f t="shared" si="6"/>
        <v>0.30000000000000071</v>
      </c>
      <c r="H211" s="29">
        <f>G8/C243*C211</f>
        <v>2.7247730726864507E-2</v>
      </c>
      <c r="I211" s="26">
        <f t="shared" si="7"/>
        <v>0.32724773072686519</v>
      </c>
      <c r="J211" s="4"/>
    </row>
    <row r="212" spans="1:10" x14ac:dyDescent="0.25">
      <c r="A212" s="7">
        <v>199</v>
      </c>
      <c r="B212" s="17" t="s">
        <v>431</v>
      </c>
      <c r="C212" s="11">
        <v>42.6</v>
      </c>
      <c r="D212" s="16" t="s">
        <v>328</v>
      </c>
      <c r="E212" s="30">
        <v>7.2</v>
      </c>
      <c r="F212" s="30">
        <v>7.3</v>
      </c>
      <c r="G212" s="21">
        <f t="shared" si="6"/>
        <v>9.9999999999999645E-2</v>
      </c>
      <c r="H212" s="29">
        <f>G8/C243*C212</f>
        <v>1.1665862602657569E-2</v>
      </c>
      <c r="I212" s="26">
        <f t="shared" si="7"/>
        <v>0.11166586260265721</v>
      </c>
      <c r="J212" s="4"/>
    </row>
    <row r="213" spans="1:10" x14ac:dyDescent="0.25">
      <c r="A213" s="7">
        <v>200</v>
      </c>
      <c r="B213" s="17" t="s">
        <v>432</v>
      </c>
      <c r="C213" s="11">
        <v>68.8</v>
      </c>
      <c r="D213" s="16" t="s">
        <v>328</v>
      </c>
      <c r="E213" s="30">
        <v>6.1</v>
      </c>
      <c r="F213" s="30">
        <v>6.2</v>
      </c>
      <c r="G213" s="21">
        <f t="shared" si="6"/>
        <v>0.10000000000000053</v>
      </c>
      <c r="H213" s="29">
        <f>G8/C243*C213</f>
        <v>1.8840641949831941E-2</v>
      </c>
      <c r="I213" s="26">
        <f t="shared" si="7"/>
        <v>0.11884064194983247</v>
      </c>
      <c r="J213" s="4"/>
    </row>
    <row r="214" spans="1:10" x14ac:dyDescent="0.25">
      <c r="A214" s="7">
        <v>201</v>
      </c>
      <c r="B214" s="17" t="s">
        <v>433</v>
      </c>
      <c r="C214" s="11">
        <v>99.3</v>
      </c>
      <c r="D214" s="16" t="s">
        <v>328</v>
      </c>
      <c r="E214" s="30">
        <v>12.3</v>
      </c>
      <c r="F214" s="30">
        <v>12.4</v>
      </c>
      <c r="G214" s="21">
        <f t="shared" si="6"/>
        <v>9.9999999999999645E-2</v>
      </c>
      <c r="H214" s="29">
        <f>G8/C243*C214</f>
        <v>2.7192961418870811E-2</v>
      </c>
      <c r="I214" s="26">
        <f t="shared" si="7"/>
        <v>0.12719296141887046</v>
      </c>
      <c r="J214" s="4"/>
    </row>
    <row r="215" spans="1:10" x14ac:dyDescent="0.25">
      <c r="A215" s="7">
        <v>202</v>
      </c>
      <c r="B215" s="17" t="s">
        <v>558</v>
      </c>
      <c r="C215" s="11">
        <v>72.8</v>
      </c>
      <c r="D215" s="16" t="s">
        <v>328</v>
      </c>
      <c r="E215" s="30">
        <v>9.6</v>
      </c>
      <c r="F215" s="30">
        <v>9.6</v>
      </c>
      <c r="G215" s="21">
        <f t="shared" si="6"/>
        <v>0</v>
      </c>
      <c r="H215" s="29">
        <f>G8/C243*C215</f>
        <v>1.9936028109705892E-2</v>
      </c>
      <c r="I215" s="26">
        <f t="shared" si="7"/>
        <v>1.9936028109705892E-2</v>
      </c>
      <c r="J215" s="4"/>
    </row>
    <row r="216" spans="1:10" x14ac:dyDescent="0.25">
      <c r="A216" s="7">
        <v>203</v>
      </c>
      <c r="B216" s="17" t="s">
        <v>559</v>
      </c>
      <c r="C216" s="11">
        <v>72.2</v>
      </c>
      <c r="D216" s="16" t="s">
        <v>328</v>
      </c>
      <c r="E216" s="30">
        <v>5.3</v>
      </c>
      <c r="F216" s="30">
        <v>5.3</v>
      </c>
      <c r="G216" s="21">
        <f t="shared" si="6"/>
        <v>0</v>
      </c>
      <c r="H216" s="29">
        <f>G8/C243*C216</f>
        <v>1.97717201857248E-2</v>
      </c>
      <c r="I216" s="26">
        <f t="shared" si="7"/>
        <v>1.97717201857248E-2</v>
      </c>
      <c r="J216" s="4"/>
    </row>
    <row r="217" spans="1:10" x14ac:dyDescent="0.25">
      <c r="A217" s="7">
        <v>204</v>
      </c>
      <c r="B217" s="17" t="s">
        <v>560</v>
      </c>
      <c r="C217" s="11">
        <v>45.9</v>
      </c>
      <c r="D217" s="16" t="s">
        <v>328</v>
      </c>
      <c r="E217" s="30">
        <v>2.5</v>
      </c>
      <c r="F217" s="30">
        <v>2.6</v>
      </c>
      <c r="G217" s="21">
        <f t="shared" si="6"/>
        <v>0.10000000000000009</v>
      </c>
      <c r="H217" s="29">
        <f>G8/C243*C217</f>
        <v>1.2569556184553576E-2</v>
      </c>
      <c r="I217" s="26">
        <f t="shared" si="7"/>
        <v>0.11256955618455367</v>
      </c>
      <c r="J217" s="4"/>
    </row>
    <row r="218" spans="1:10" x14ac:dyDescent="0.25">
      <c r="A218" s="7">
        <v>205</v>
      </c>
      <c r="B218" s="17" t="s">
        <v>561</v>
      </c>
      <c r="C218" s="11">
        <v>45.2</v>
      </c>
      <c r="D218" s="16" t="s">
        <v>328</v>
      </c>
      <c r="E218" s="30">
        <v>8.3000000000000007</v>
      </c>
      <c r="F218" s="30">
        <v>8.5</v>
      </c>
      <c r="G218" s="21">
        <f t="shared" si="6"/>
        <v>0.19999999999999929</v>
      </c>
      <c r="H218" s="29">
        <f>G8/C243*C218</f>
        <v>1.2377863606575636E-2</v>
      </c>
      <c r="I218" s="26">
        <f t="shared" si="7"/>
        <v>0.21237786360657493</v>
      </c>
      <c r="J218" s="4"/>
    </row>
    <row r="219" spans="1:10" x14ac:dyDescent="0.25">
      <c r="A219" s="7">
        <v>206</v>
      </c>
      <c r="B219" s="17" t="s">
        <v>562</v>
      </c>
      <c r="C219" s="11">
        <v>72.400000000000006</v>
      </c>
      <c r="D219" s="16" t="s">
        <v>328</v>
      </c>
      <c r="E219" s="30">
        <v>2.2999999999999998</v>
      </c>
      <c r="F219" s="30">
        <v>2.4</v>
      </c>
      <c r="G219" s="21">
        <f t="shared" si="6"/>
        <v>0.10000000000000009</v>
      </c>
      <c r="H219" s="29">
        <f>G8/C243*C219</f>
        <v>1.9826489493718499E-2</v>
      </c>
      <c r="I219" s="26">
        <f t="shared" si="7"/>
        <v>0.11982648949371859</v>
      </c>
      <c r="J219" s="4"/>
    </row>
    <row r="220" spans="1:10" x14ac:dyDescent="0.25">
      <c r="A220" s="7">
        <v>207</v>
      </c>
      <c r="B220" s="17" t="s">
        <v>563</v>
      </c>
      <c r="C220" s="11">
        <v>72.3</v>
      </c>
      <c r="D220" s="16" t="s">
        <v>328</v>
      </c>
      <c r="E220" s="30">
        <v>11.3</v>
      </c>
      <c r="F220" s="30">
        <v>11.3</v>
      </c>
      <c r="G220" s="21">
        <f t="shared" si="6"/>
        <v>0</v>
      </c>
      <c r="H220" s="29">
        <f>G8/C243*C220</f>
        <v>1.9799104839721648E-2</v>
      </c>
      <c r="I220" s="26">
        <f t="shared" si="7"/>
        <v>1.9799104839721648E-2</v>
      </c>
      <c r="J220" s="4"/>
    </row>
    <row r="221" spans="1:10" x14ac:dyDescent="0.25">
      <c r="A221" s="7">
        <v>208</v>
      </c>
      <c r="B221" s="17" t="s">
        <v>564</v>
      </c>
      <c r="C221" s="11">
        <v>45.5</v>
      </c>
      <c r="D221" s="16" t="s">
        <v>328</v>
      </c>
      <c r="E221" s="30">
        <v>6.8</v>
      </c>
      <c r="F221" s="30">
        <v>7</v>
      </c>
      <c r="G221" s="21">
        <f t="shared" si="6"/>
        <v>0.20000000000000018</v>
      </c>
      <c r="H221" s="29">
        <f>G8/C243*C221</f>
        <v>1.2460017568566182E-2</v>
      </c>
      <c r="I221" s="26">
        <f t="shared" si="7"/>
        <v>0.21246001756856636</v>
      </c>
      <c r="J221" s="4"/>
    </row>
    <row r="222" spans="1:10" x14ac:dyDescent="0.25">
      <c r="A222" s="7">
        <v>209</v>
      </c>
      <c r="B222" s="17" t="s">
        <v>565</v>
      </c>
      <c r="C222" s="11">
        <v>45.2</v>
      </c>
      <c r="D222" s="16" t="s">
        <v>328</v>
      </c>
      <c r="E222" s="30">
        <v>4.7</v>
      </c>
      <c r="F222" s="30">
        <v>4.9000000000000004</v>
      </c>
      <c r="G222" s="21">
        <f t="shared" si="6"/>
        <v>0.20000000000000018</v>
      </c>
      <c r="H222" s="29">
        <f>G8/C243*C222</f>
        <v>1.2377863606575636E-2</v>
      </c>
      <c r="I222" s="26">
        <f t="shared" si="7"/>
        <v>0.21237786360657582</v>
      </c>
      <c r="J222" s="4"/>
    </row>
    <row r="223" spans="1:10" x14ac:dyDescent="0.25">
      <c r="A223" s="7">
        <v>210</v>
      </c>
      <c r="B223" s="17" t="s">
        <v>566</v>
      </c>
      <c r="C223" s="11">
        <v>72.5</v>
      </c>
      <c r="D223" s="16" t="s">
        <v>328</v>
      </c>
      <c r="E223" s="30">
        <v>5.3</v>
      </c>
      <c r="F223" s="30">
        <v>5.3</v>
      </c>
      <c r="G223" s="21">
        <f t="shared" si="6"/>
        <v>0</v>
      </c>
      <c r="H223" s="29">
        <f>G8/C243*C223</f>
        <v>1.9853874147715344E-2</v>
      </c>
      <c r="I223" s="26">
        <f t="shared" si="7"/>
        <v>1.9853874147715344E-2</v>
      </c>
      <c r="J223" s="388"/>
    </row>
    <row r="224" spans="1:10" x14ac:dyDescent="0.25">
      <c r="A224" s="7">
        <v>211</v>
      </c>
      <c r="B224" s="17" t="s">
        <v>567</v>
      </c>
      <c r="C224" s="11">
        <v>72.2</v>
      </c>
      <c r="D224" s="16" t="s">
        <v>328</v>
      </c>
      <c r="E224" s="30">
        <v>5.2</v>
      </c>
      <c r="F224" s="30">
        <v>5.2</v>
      </c>
      <c r="G224" s="21">
        <f t="shared" si="6"/>
        <v>0</v>
      </c>
      <c r="H224" s="29">
        <f>G8/C243*C224</f>
        <v>1.97717201857248E-2</v>
      </c>
      <c r="I224" s="26">
        <f t="shared" si="7"/>
        <v>1.97717201857248E-2</v>
      </c>
      <c r="J224" s="4"/>
    </row>
    <row r="225" spans="1:10" x14ac:dyDescent="0.25">
      <c r="A225" s="7">
        <v>212</v>
      </c>
      <c r="B225" s="17" t="s">
        <v>568</v>
      </c>
      <c r="C225" s="11">
        <v>46</v>
      </c>
      <c r="D225" s="16" t="s">
        <v>328</v>
      </c>
      <c r="E225" s="30">
        <v>2</v>
      </c>
      <c r="F225" s="30">
        <v>2</v>
      </c>
      <c r="G225" s="21">
        <f t="shared" si="6"/>
        <v>0</v>
      </c>
      <c r="H225" s="29">
        <f>G8/C243*C225</f>
        <v>1.2596940838550426E-2</v>
      </c>
      <c r="I225" s="26">
        <f t="shared" si="7"/>
        <v>1.2596940838550426E-2</v>
      </c>
      <c r="J225" s="4"/>
    </row>
    <row r="226" spans="1:10" x14ac:dyDescent="0.25">
      <c r="A226" s="7">
        <v>213</v>
      </c>
      <c r="B226" s="17" t="s">
        <v>569</v>
      </c>
      <c r="C226" s="11">
        <v>44.8</v>
      </c>
      <c r="D226" s="16" t="s">
        <v>328</v>
      </c>
      <c r="E226" s="30">
        <v>2.8</v>
      </c>
      <c r="F226" s="30">
        <v>2.8</v>
      </c>
      <c r="G226" s="21">
        <f t="shared" si="6"/>
        <v>0</v>
      </c>
      <c r="H226" s="29">
        <f>G8/C243*C226</f>
        <v>1.226832499058824E-2</v>
      </c>
      <c r="I226" s="26">
        <f t="shared" si="7"/>
        <v>1.226832499058824E-2</v>
      </c>
      <c r="J226" s="4"/>
    </row>
    <row r="227" spans="1:10" x14ac:dyDescent="0.25">
      <c r="A227" s="7">
        <v>214</v>
      </c>
      <c r="B227" s="17" t="s">
        <v>570</v>
      </c>
      <c r="C227" s="11">
        <v>73.099999999999994</v>
      </c>
      <c r="D227" s="16" t="s">
        <v>328</v>
      </c>
      <c r="E227" s="30">
        <v>10.5</v>
      </c>
      <c r="F227" s="30">
        <v>10.6</v>
      </c>
      <c r="G227" s="21">
        <f t="shared" si="6"/>
        <v>9.9999999999999645E-2</v>
      </c>
      <c r="H227" s="29">
        <f>G8/C243*C227</f>
        <v>2.0018182071696436E-2</v>
      </c>
      <c r="I227" s="26">
        <f t="shared" si="7"/>
        <v>0.12001818207169608</v>
      </c>
      <c r="J227" s="4"/>
    </row>
    <row r="228" spans="1:10" x14ac:dyDescent="0.25">
      <c r="A228" s="7">
        <v>215</v>
      </c>
      <c r="B228" s="17" t="s">
        <v>571</v>
      </c>
      <c r="C228" s="11">
        <v>72.400000000000006</v>
      </c>
      <c r="D228" s="16" t="s">
        <v>328</v>
      </c>
      <c r="E228" s="30">
        <v>1.7</v>
      </c>
      <c r="F228" s="30">
        <v>1.7</v>
      </c>
      <c r="G228" s="21">
        <f t="shared" si="6"/>
        <v>0</v>
      </c>
      <c r="H228" s="29">
        <f>G8/C243*C228</f>
        <v>1.9826489493718499E-2</v>
      </c>
      <c r="I228" s="26">
        <f t="shared" si="7"/>
        <v>1.9826489493718499E-2</v>
      </c>
      <c r="J228" s="6"/>
    </row>
    <row r="229" spans="1:10" x14ac:dyDescent="0.25">
      <c r="A229" s="7">
        <v>216</v>
      </c>
      <c r="B229" s="17" t="s">
        <v>572</v>
      </c>
      <c r="C229" s="11">
        <v>46</v>
      </c>
      <c r="D229" s="16" t="s">
        <v>328</v>
      </c>
      <c r="E229" s="30">
        <v>5.8</v>
      </c>
      <c r="F229" s="30">
        <v>5.9</v>
      </c>
      <c r="G229" s="21">
        <f t="shared" si="6"/>
        <v>0.10000000000000053</v>
      </c>
      <c r="H229" s="29">
        <f>G8/C243*C229</f>
        <v>1.2596940838550426E-2</v>
      </c>
      <c r="I229" s="26">
        <f t="shared" si="7"/>
        <v>0.11259694083855096</v>
      </c>
      <c r="J229" s="4"/>
    </row>
    <row r="230" spans="1:10" x14ac:dyDescent="0.25">
      <c r="A230" s="7">
        <v>217</v>
      </c>
      <c r="B230" s="17" t="s">
        <v>573</v>
      </c>
      <c r="C230" s="11">
        <v>45.4</v>
      </c>
      <c r="D230" s="16" t="s">
        <v>328</v>
      </c>
      <c r="E230" s="30">
        <v>5.2</v>
      </c>
      <c r="F230" s="30">
        <v>5.2</v>
      </c>
      <c r="G230" s="21">
        <f t="shared" si="6"/>
        <v>0</v>
      </c>
      <c r="H230" s="29">
        <f>G8/C243*C230</f>
        <v>1.2432632914569332E-2</v>
      </c>
      <c r="I230" s="26">
        <f t="shared" si="7"/>
        <v>1.2432632914569332E-2</v>
      </c>
      <c r="J230" s="4"/>
    </row>
    <row r="231" spans="1:10" x14ac:dyDescent="0.25">
      <c r="A231" s="7">
        <v>218</v>
      </c>
      <c r="B231" s="17" t="s">
        <v>574</v>
      </c>
      <c r="C231" s="11">
        <v>73</v>
      </c>
      <c r="D231" s="16" t="s">
        <v>328</v>
      </c>
      <c r="E231" s="30">
        <v>4.7</v>
      </c>
      <c r="F231" s="30">
        <v>4.9000000000000004</v>
      </c>
      <c r="G231" s="21">
        <f t="shared" si="6"/>
        <v>0.20000000000000018</v>
      </c>
      <c r="H231" s="29">
        <f>G8/C243*C231</f>
        <v>1.9990797417699588E-2</v>
      </c>
      <c r="I231" s="26">
        <f t="shared" si="7"/>
        <v>0.21999079741769978</v>
      </c>
      <c r="J231" s="4"/>
    </row>
    <row r="232" spans="1:10" x14ac:dyDescent="0.25">
      <c r="A232" s="7">
        <v>219</v>
      </c>
      <c r="B232" s="17" t="s">
        <v>575</v>
      </c>
      <c r="C232" s="11">
        <v>72.2</v>
      </c>
      <c r="D232" s="16" t="s">
        <v>328</v>
      </c>
      <c r="E232" s="30">
        <v>8.3000000000000007</v>
      </c>
      <c r="F232" s="30">
        <v>8.3000000000000007</v>
      </c>
      <c r="G232" s="21">
        <f t="shared" si="6"/>
        <v>0</v>
      </c>
      <c r="H232" s="29">
        <f>G8/C243*C232</f>
        <v>1.97717201857248E-2</v>
      </c>
      <c r="I232" s="26">
        <f t="shared" si="7"/>
        <v>1.97717201857248E-2</v>
      </c>
      <c r="J232" s="4"/>
    </row>
    <row r="233" spans="1:10" x14ac:dyDescent="0.25">
      <c r="A233" s="7">
        <v>220</v>
      </c>
      <c r="B233" s="17" t="s">
        <v>576</v>
      </c>
      <c r="C233" s="11">
        <v>46.2</v>
      </c>
      <c r="D233" s="16" t="s">
        <v>328</v>
      </c>
      <c r="E233" s="30">
        <v>1.9</v>
      </c>
      <c r="F233" s="30">
        <v>1.9</v>
      </c>
      <c r="G233" s="21">
        <f t="shared" si="6"/>
        <v>0</v>
      </c>
      <c r="H233" s="29">
        <f>G8/C243*C233</f>
        <v>1.2651710146544124E-2</v>
      </c>
      <c r="I233" s="26">
        <f t="shared" si="7"/>
        <v>1.2651710146544124E-2</v>
      </c>
      <c r="J233" s="4"/>
    </row>
    <row r="234" spans="1:10" x14ac:dyDescent="0.25">
      <c r="A234" s="7">
        <v>221</v>
      </c>
      <c r="B234" s="17" t="s">
        <v>577</v>
      </c>
      <c r="C234" s="11">
        <v>45.4</v>
      </c>
      <c r="D234" s="16" t="s">
        <v>328</v>
      </c>
      <c r="E234" s="30">
        <v>6.9</v>
      </c>
      <c r="F234" s="30">
        <v>6.9</v>
      </c>
      <c r="G234" s="21">
        <f t="shared" si="6"/>
        <v>0</v>
      </c>
      <c r="H234" s="29">
        <f>G8/C243*C234</f>
        <v>1.2432632914569332E-2</v>
      </c>
      <c r="I234" s="26">
        <f t="shared" si="7"/>
        <v>1.2432632914569332E-2</v>
      </c>
      <c r="J234" s="4"/>
    </row>
    <row r="235" spans="1:10" x14ac:dyDescent="0.25">
      <c r="A235" s="7">
        <v>222</v>
      </c>
      <c r="B235" s="17" t="s">
        <v>578</v>
      </c>
      <c r="C235" s="11">
        <v>72.900000000000006</v>
      </c>
      <c r="D235" s="16" t="s">
        <v>328</v>
      </c>
      <c r="E235" s="30">
        <v>4.8</v>
      </c>
      <c r="F235" s="30">
        <v>4.8</v>
      </c>
      <c r="G235" s="21">
        <f t="shared" si="6"/>
        <v>0</v>
      </c>
      <c r="H235" s="29">
        <f>G8/C243*C235</f>
        <v>1.9963412763702743E-2</v>
      </c>
      <c r="I235" s="26">
        <f t="shared" si="7"/>
        <v>1.9963412763702743E-2</v>
      </c>
      <c r="J235" s="57"/>
    </row>
    <row r="236" spans="1:10" x14ac:dyDescent="0.25">
      <c r="A236" s="7">
        <v>223</v>
      </c>
      <c r="B236" s="17" t="s">
        <v>579</v>
      </c>
      <c r="C236" s="11">
        <v>72.400000000000006</v>
      </c>
      <c r="D236" s="16" t="s">
        <v>328</v>
      </c>
      <c r="E236" s="30">
        <v>13.5</v>
      </c>
      <c r="F236" s="30">
        <v>13.7</v>
      </c>
      <c r="G236" s="21">
        <f t="shared" si="6"/>
        <v>0.19999999999999929</v>
      </c>
      <c r="H236" s="29">
        <f>G8/C243*C236</f>
        <v>1.9826489493718499E-2</v>
      </c>
      <c r="I236" s="26">
        <f t="shared" si="7"/>
        <v>0.2198264894937178</v>
      </c>
      <c r="J236" s="57"/>
    </row>
    <row r="237" spans="1:10" x14ac:dyDescent="0.25">
      <c r="A237" s="7">
        <v>224</v>
      </c>
      <c r="B237" s="17" t="s">
        <v>580</v>
      </c>
      <c r="C237" s="11">
        <v>46.1</v>
      </c>
      <c r="D237" s="16" t="s">
        <v>328</v>
      </c>
      <c r="E237" s="30">
        <v>4.3</v>
      </c>
      <c r="F237" s="30">
        <v>4.3</v>
      </c>
      <c r="G237" s="21">
        <f t="shared" si="6"/>
        <v>0</v>
      </c>
      <c r="H237" s="29">
        <f>G8/C243*C237</f>
        <v>1.2624325492547274E-2</v>
      </c>
      <c r="I237" s="26">
        <f t="shared" si="7"/>
        <v>1.2624325492547274E-2</v>
      </c>
      <c r="J237" s="57"/>
    </row>
    <row r="238" spans="1:10" x14ac:dyDescent="0.25">
      <c r="A238" s="7">
        <v>225</v>
      </c>
      <c r="B238" s="17" t="s">
        <v>581</v>
      </c>
      <c r="C238" s="11">
        <v>45.6</v>
      </c>
      <c r="D238" s="16" t="s">
        <v>328</v>
      </c>
      <c r="E238" s="30">
        <v>7.3</v>
      </c>
      <c r="F238" s="30">
        <v>7.4</v>
      </c>
      <c r="G238" s="21">
        <f t="shared" si="6"/>
        <v>0.10000000000000053</v>
      </c>
      <c r="H238" s="29">
        <f>G8/C243*C238</f>
        <v>1.248740222256303E-2</v>
      </c>
      <c r="I238" s="26">
        <f t="shared" si="7"/>
        <v>0.11248740222256357</v>
      </c>
      <c r="J238" s="57"/>
    </row>
    <row r="239" spans="1:10" x14ac:dyDescent="0.25">
      <c r="A239" s="7">
        <v>226</v>
      </c>
      <c r="B239" s="17" t="s">
        <v>582</v>
      </c>
      <c r="C239" s="11">
        <v>73.2</v>
      </c>
      <c r="D239" s="16" t="s">
        <v>328</v>
      </c>
      <c r="E239" s="30">
        <v>15.4</v>
      </c>
      <c r="F239" s="30">
        <v>15.6</v>
      </c>
      <c r="G239" s="21">
        <f t="shared" si="6"/>
        <v>0.19999999999999929</v>
      </c>
      <c r="H239" s="29">
        <f>G8/C243*C239</f>
        <v>2.0045566725693287E-2</v>
      </c>
      <c r="I239" s="26">
        <f t="shared" si="7"/>
        <v>0.22004556672569259</v>
      </c>
      <c r="J239" s="57"/>
    </row>
    <row r="240" spans="1:10" x14ac:dyDescent="0.25">
      <c r="A240" s="7">
        <v>227</v>
      </c>
      <c r="B240" s="17" t="s">
        <v>583</v>
      </c>
      <c r="C240" s="11">
        <v>72.400000000000006</v>
      </c>
      <c r="D240" s="16" t="s">
        <v>328</v>
      </c>
      <c r="E240" s="30">
        <v>6.5</v>
      </c>
      <c r="F240" s="30">
        <v>6.6</v>
      </c>
      <c r="G240" s="21">
        <f t="shared" si="6"/>
        <v>9.9999999999999645E-2</v>
      </c>
      <c r="H240" s="29">
        <f>G8/C243*C240</f>
        <v>1.9826489493718499E-2</v>
      </c>
      <c r="I240" s="26">
        <f t="shared" si="7"/>
        <v>0.11982648949371814</v>
      </c>
      <c r="J240" s="57"/>
    </row>
    <row r="241" spans="1:10" x14ac:dyDescent="0.25">
      <c r="A241" s="7">
        <v>228</v>
      </c>
      <c r="B241" s="17" t="s">
        <v>584</v>
      </c>
      <c r="C241" s="11">
        <v>46.4</v>
      </c>
      <c r="D241" s="16" t="s">
        <v>328</v>
      </c>
      <c r="E241" s="30">
        <v>3.4</v>
      </c>
      <c r="F241" s="30">
        <v>3.4</v>
      </c>
      <c r="G241" s="21">
        <f t="shared" si="6"/>
        <v>0</v>
      </c>
      <c r="H241" s="29">
        <f>G8/C243*C241</f>
        <v>1.270647945453782E-2</v>
      </c>
      <c r="I241" s="26">
        <f t="shared" si="7"/>
        <v>1.270647945453782E-2</v>
      </c>
      <c r="J241" s="57"/>
    </row>
    <row r="242" spans="1:10" x14ac:dyDescent="0.25">
      <c r="A242" s="7">
        <v>229</v>
      </c>
      <c r="B242" s="17" t="s">
        <v>585</v>
      </c>
      <c r="C242" s="11">
        <v>45.5</v>
      </c>
      <c r="D242" s="16" t="s">
        <v>328</v>
      </c>
      <c r="E242" s="30">
        <v>9.1999999999999993</v>
      </c>
      <c r="F242" s="30">
        <v>9.3000000000000007</v>
      </c>
      <c r="G242" s="21">
        <f t="shared" si="6"/>
        <v>0.10000000000000142</v>
      </c>
      <c r="H242" s="29">
        <f>G8/C243*C242</f>
        <v>1.2460017568566182E-2</v>
      </c>
      <c r="I242" s="26">
        <f t="shared" si="7"/>
        <v>0.11246001756856761</v>
      </c>
      <c r="J242" s="57"/>
    </row>
    <row r="243" spans="1:10" x14ac:dyDescent="0.25">
      <c r="A243" s="707" t="s">
        <v>3</v>
      </c>
      <c r="B243" s="708"/>
      <c r="C243" s="272">
        <f>SUM(C14:C242)</f>
        <v>14343.799999999996</v>
      </c>
      <c r="D243" s="273"/>
      <c r="E243" s="274"/>
      <c r="F243" s="274"/>
      <c r="G243" s="274">
        <f>SUM(G14:G242)</f>
        <v>17.70000000000001</v>
      </c>
      <c r="H243" s="274">
        <f>SUM(H14:H242)</f>
        <v>3.9279999999999915</v>
      </c>
      <c r="I243" s="274">
        <f>SUM(I14:I242)</f>
        <v>21.628000000000004</v>
      </c>
      <c r="J243" s="4"/>
    </row>
  </sheetData>
  <mergeCells count="19">
    <mergeCell ref="A11:D11"/>
    <mergeCell ref="E11:F11"/>
    <mergeCell ref="A243:B243"/>
    <mergeCell ref="A7:D8"/>
    <mergeCell ref="E7:F7"/>
    <mergeCell ref="E8:F8"/>
    <mergeCell ref="E9:F9"/>
    <mergeCell ref="A10:D10"/>
    <mergeCell ref="E10:F10"/>
    <mergeCell ref="A1:J1"/>
    <mergeCell ref="A2:J2"/>
    <mergeCell ref="A3:G3"/>
    <mergeCell ref="I3:J6"/>
    <mergeCell ref="A4:D4"/>
    <mergeCell ref="E4:F4"/>
    <mergeCell ref="A5:D5"/>
    <mergeCell ref="E5:F5"/>
    <mergeCell ref="A6:D6"/>
    <mergeCell ref="E6:F6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43"/>
  <sheetViews>
    <sheetView workbookViewId="0">
      <selection activeCell="L17" sqref="L17"/>
    </sheetView>
  </sheetViews>
  <sheetFormatPr defaultRowHeight="15" x14ac:dyDescent="0.25"/>
  <cols>
    <col min="1" max="1" width="5.85546875" style="508" customWidth="1"/>
    <col min="2" max="2" width="13.140625" style="508" customWidth="1"/>
    <col min="3" max="4" width="9.140625" style="508"/>
    <col min="5" max="5" width="11.5703125" style="508" customWidth="1"/>
    <col min="6" max="6" width="11.85546875" style="508" customWidth="1"/>
    <col min="7" max="7" width="9.85546875" style="508" customWidth="1"/>
    <col min="8" max="8" width="11.140625" style="508" customWidth="1"/>
    <col min="9" max="9" width="12.28515625" style="508" customWidth="1"/>
    <col min="10" max="10" width="12.5703125" style="508" customWidth="1"/>
    <col min="11" max="16384" width="9.140625" style="508"/>
  </cols>
  <sheetData>
    <row r="1" spans="1:11" ht="20.25" x14ac:dyDescent="0.3">
      <c r="A1" s="744" t="s">
        <v>9</v>
      </c>
      <c r="B1" s="744"/>
      <c r="C1" s="744"/>
      <c r="D1" s="744"/>
      <c r="E1" s="744"/>
      <c r="F1" s="744"/>
      <c r="G1" s="744"/>
      <c r="H1" s="744"/>
      <c r="I1" s="744"/>
      <c r="J1" s="744"/>
      <c r="K1" s="364"/>
    </row>
    <row r="2" spans="1:11" ht="40.5" customHeight="1" x14ac:dyDescent="0.25">
      <c r="A2" s="685" t="s">
        <v>685</v>
      </c>
      <c r="B2" s="685"/>
      <c r="C2" s="685"/>
      <c r="D2" s="685"/>
      <c r="E2" s="685"/>
      <c r="F2" s="685"/>
      <c r="G2" s="685"/>
      <c r="H2" s="685"/>
      <c r="I2" s="685"/>
      <c r="J2" s="685"/>
      <c r="K2" s="67"/>
    </row>
    <row r="3" spans="1:11" ht="18.75" x14ac:dyDescent="0.25">
      <c r="A3" s="742" t="s">
        <v>10</v>
      </c>
      <c r="B3" s="745"/>
      <c r="C3" s="745"/>
      <c r="D3" s="745"/>
      <c r="E3" s="745"/>
      <c r="F3" s="745"/>
      <c r="G3" s="743"/>
      <c r="H3" s="476"/>
      <c r="I3" s="746" t="s">
        <v>12</v>
      </c>
      <c r="J3" s="747"/>
      <c r="K3" s="69"/>
    </row>
    <row r="4" spans="1:11" ht="65.25" customHeight="1" x14ac:dyDescent="0.25">
      <c r="A4" s="741" t="s">
        <v>4</v>
      </c>
      <c r="B4" s="741"/>
      <c r="C4" s="741"/>
      <c r="D4" s="741"/>
      <c r="E4" s="741" t="s">
        <v>5</v>
      </c>
      <c r="F4" s="741"/>
      <c r="G4" s="71" t="s">
        <v>686</v>
      </c>
      <c r="H4" s="525"/>
      <c r="I4" s="748"/>
      <c r="J4" s="749"/>
      <c r="K4" s="69"/>
    </row>
    <row r="5" spans="1:11" ht="18.75" x14ac:dyDescent="0.25">
      <c r="A5" s="696"/>
      <c r="B5" s="696"/>
      <c r="C5" s="696"/>
      <c r="D5" s="696"/>
      <c r="E5" s="741" t="s">
        <v>6</v>
      </c>
      <c r="F5" s="741"/>
      <c r="G5" s="8">
        <f>G6+G9</f>
        <v>139.17400000000001</v>
      </c>
      <c r="H5" s="73"/>
      <c r="I5" s="748"/>
      <c r="J5" s="749"/>
      <c r="K5" s="69"/>
    </row>
    <row r="6" spans="1:11" ht="22.5" customHeight="1" x14ac:dyDescent="0.25">
      <c r="A6" s="728" t="s">
        <v>631</v>
      </c>
      <c r="B6" s="729"/>
      <c r="C6" s="729"/>
      <c r="D6" s="730"/>
      <c r="E6" s="741" t="s">
        <v>611</v>
      </c>
      <c r="F6" s="741"/>
      <c r="G6" s="8">
        <f>72.683+66.491</f>
        <v>139.17400000000001</v>
      </c>
      <c r="H6" s="73"/>
      <c r="I6" s="750"/>
      <c r="J6" s="751"/>
      <c r="K6" s="69"/>
    </row>
    <row r="7" spans="1:11" ht="18.75" x14ac:dyDescent="0.25">
      <c r="A7" s="722" t="s">
        <v>632</v>
      </c>
      <c r="B7" s="723"/>
      <c r="C7" s="723"/>
      <c r="D7" s="724"/>
      <c r="E7" s="741" t="s">
        <v>11</v>
      </c>
      <c r="F7" s="741"/>
      <c r="G7" s="27">
        <f>G243</f>
        <v>112.9</v>
      </c>
      <c r="H7" s="73"/>
      <c r="I7" s="510"/>
      <c r="J7" s="511"/>
      <c r="K7" s="69"/>
    </row>
    <row r="8" spans="1:11" ht="18.75" x14ac:dyDescent="0.25">
      <c r="A8" s="725"/>
      <c r="B8" s="726"/>
      <c r="C8" s="726"/>
      <c r="D8" s="727"/>
      <c r="E8" s="742" t="s">
        <v>612</v>
      </c>
      <c r="F8" s="743"/>
      <c r="G8" s="77">
        <f>G6-G7</f>
        <v>26.274000000000001</v>
      </c>
      <c r="H8" s="73"/>
      <c r="I8" s="365" t="s">
        <v>599</v>
      </c>
      <c r="J8" s="511"/>
      <c r="K8" s="69"/>
    </row>
    <row r="9" spans="1:11" ht="12" customHeight="1" x14ac:dyDescent="0.25">
      <c r="A9" s="522"/>
      <c r="B9" s="523"/>
      <c r="C9" s="523"/>
      <c r="D9" s="524"/>
      <c r="E9" s="742" t="s">
        <v>614</v>
      </c>
      <c r="F9" s="743"/>
      <c r="G9" s="77"/>
      <c r="H9" s="73"/>
      <c r="I9" s="365"/>
      <c r="J9" s="511"/>
      <c r="K9" s="69"/>
    </row>
    <row r="10" spans="1:11" ht="18.75" x14ac:dyDescent="0.25">
      <c r="A10" s="696" t="s">
        <v>633</v>
      </c>
      <c r="B10" s="696"/>
      <c r="C10" s="696"/>
      <c r="D10" s="696"/>
      <c r="E10" s="742" t="s">
        <v>601</v>
      </c>
      <c r="F10" s="743"/>
      <c r="G10" s="27">
        <f>G267</f>
        <v>0</v>
      </c>
      <c r="H10" s="73"/>
      <c r="I10" s="365" t="s">
        <v>600</v>
      </c>
      <c r="J10" s="511"/>
      <c r="K10" s="69"/>
    </row>
    <row r="11" spans="1:11" x14ac:dyDescent="0.25">
      <c r="A11" s="696"/>
      <c r="B11" s="696"/>
      <c r="C11" s="696"/>
      <c r="D11" s="696"/>
      <c r="E11" s="739" t="s">
        <v>613</v>
      </c>
      <c r="F11" s="740"/>
      <c r="G11" s="512">
        <f>G9-G10</f>
        <v>0</v>
      </c>
      <c r="H11" s="73"/>
      <c r="I11" s="365" t="s">
        <v>688</v>
      </c>
      <c r="J11" s="365"/>
      <c r="K11" s="365"/>
    </row>
    <row r="12" spans="1:11" x14ac:dyDescent="0.25">
      <c r="A12" s="513"/>
      <c r="B12" s="4"/>
      <c r="C12" s="4"/>
      <c r="D12" s="4"/>
      <c r="E12" s="4"/>
      <c r="F12" s="4"/>
      <c r="G12" s="80"/>
      <c r="H12" s="4"/>
      <c r="I12" s="4"/>
      <c r="J12" s="366"/>
      <c r="K12" s="4"/>
    </row>
    <row r="13" spans="1:11" ht="36" x14ac:dyDescent="0.25">
      <c r="A13" s="37" t="s">
        <v>0</v>
      </c>
      <c r="B13" s="38" t="s">
        <v>1</v>
      </c>
      <c r="C13" s="37" t="s">
        <v>2</v>
      </c>
      <c r="D13" s="37" t="s">
        <v>308</v>
      </c>
      <c r="E13" s="3" t="s">
        <v>684</v>
      </c>
      <c r="F13" s="3" t="s">
        <v>687</v>
      </c>
      <c r="G13" s="20" t="s">
        <v>16</v>
      </c>
      <c r="H13" s="84" t="s">
        <v>8</v>
      </c>
      <c r="I13" s="85" t="s">
        <v>17</v>
      </c>
      <c r="J13" s="4"/>
      <c r="K13" s="366"/>
    </row>
    <row r="14" spans="1:11" x14ac:dyDescent="0.25">
      <c r="A14" s="39">
        <v>1</v>
      </c>
      <c r="B14" s="17" t="s">
        <v>332</v>
      </c>
      <c r="C14" s="11">
        <v>94</v>
      </c>
      <c r="D14" s="16" t="s">
        <v>328</v>
      </c>
      <c r="E14" s="30">
        <v>17.2</v>
      </c>
      <c r="F14" s="30">
        <v>18.8</v>
      </c>
      <c r="G14" s="26">
        <f>F14-E14</f>
        <v>1.6000000000000014</v>
      </c>
      <c r="H14" s="29">
        <f>G8/C243*C14</f>
        <v>0.17218282463503401</v>
      </c>
      <c r="I14" s="26">
        <f>G14+H14</f>
        <v>1.7721828246350355</v>
      </c>
      <c r="J14" s="4"/>
      <c r="K14" s="366"/>
    </row>
    <row r="15" spans="1:11" x14ac:dyDescent="0.25">
      <c r="A15" s="39">
        <v>2</v>
      </c>
      <c r="B15" s="17" t="s">
        <v>333</v>
      </c>
      <c r="C15" s="13">
        <v>52.6</v>
      </c>
      <c r="D15" s="16" t="s">
        <v>328</v>
      </c>
      <c r="E15" s="30">
        <v>6.3</v>
      </c>
      <c r="F15" s="30">
        <v>6.6</v>
      </c>
      <c r="G15" s="26">
        <f>F15-E15</f>
        <v>0.29999999999999982</v>
      </c>
      <c r="H15" s="29">
        <f>G8/C243*C15</f>
        <v>9.6349112508540308E-2</v>
      </c>
      <c r="I15" s="26">
        <f>G15+H15</f>
        <v>0.3963491125085401</v>
      </c>
      <c r="J15" s="4"/>
      <c r="K15" s="366"/>
    </row>
    <row r="16" spans="1:11" x14ac:dyDescent="0.25">
      <c r="A16" s="39">
        <v>3</v>
      </c>
      <c r="B16" s="17" t="s">
        <v>334</v>
      </c>
      <c r="C16" s="13">
        <v>64.8</v>
      </c>
      <c r="D16" s="16" t="s">
        <v>328</v>
      </c>
      <c r="E16" s="30">
        <v>13.6</v>
      </c>
      <c r="F16" s="30">
        <v>14.5</v>
      </c>
      <c r="G16" s="26">
        <f t="shared" ref="G16:G79" si="0">F16-E16</f>
        <v>0.90000000000000036</v>
      </c>
      <c r="H16" s="29">
        <f>G8/C243*C16</f>
        <v>0.11869624506755534</v>
      </c>
      <c r="I16" s="26">
        <f t="shared" ref="I16:I79" si="1">G16+H16</f>
        <v>1.0186962450675556</v>
      </c>
      <c r="J16" s="4"/>
      <c r="K16" s="366"/>
    </row>
    <row r="17" spans="1:11" x14ac:dyDescent="0.25">
      <c r="A17" s="39">
        <v>4</v>
      </c>
      <c r="B17" s="17" t="s">
        <v>335</v>
      </c>
      <c r="C17" s="13">
        <v>94.3</v>
      </c>
      <c r="D17" s="16" t="s">
        <v>328</v>
      </c>
      <c r="E17" s="30">
        <v>12.5</v>
      </c>
      <c r="F17" s="30">
        <v>13.7</v>
      </c>
      <c r="G17" s="26">
        <f t="shared" si="0"/>
        <v>1.1999999999999993</v>
      </c>
      <c r="H17" s="29">
        <f>G8/C243*C17</f>
        <v>0.17273234428812453</v>
      </c>
      <c r="I17" s="26">
        <f t="shared" si="1"/>
        <v>1.3727323442881239</v>
      </c>
      <c r="J17" s="4"/>
      <c r="K17" s="366"/>
    </row>
    <row r="18" spans="1:11" x14ac:dyDescent="0.25">
      <c r="A18" s="39">
        <v>5</v>
      </c>
      <c r="B18" s="17" t="s">
        <v>336</v>
      </c>
      <c r="C18" s="11">
        <v>52.8</v>
      </c>
      <c r="D18" s="16" t="s">
        <v>328</v>
      </c>
      <c r="E18" s="30">
        <v>0</v>
      </c>
      <c r="F18" s="30">
        <v>0</v>
      </c>
      <c r="G18" s="26">
        <f t="shared" si="0"/>
        <v>0</v>
      </c>
      <c r="H18" s="29">
        <f>G8/C243*C18</f>
        <v>9.6715458943933991E-2</v>
      </c>
      <c r="I18" s="26">
        <f t="shared" si="1"/>
        <v>9.6715458943933991E-2</v>
      </c>
      <c r="J18" s="4"/>
      <c r="K18" s="366"/>
    </row>
    <row r="19" spans="1:11" x14ac:dyDescent="0.25">
      <c r="A19" s="39">
        <v>6</v>
      </c>
      <c r="B19" s="17" t="s">
        <v>337</v>
      </c>
      <c r="C19" s="11">
        <v>64.8</v>
      </c>
      <c r="D19" s="16" t="s">
        <v>328</v>
      </c>
      <c r="E19" s="30">
        <v>7.3</v>
      </c>
      <c r="F19" s="30">
        <v>7.8</v>
      </c>
      <c r="G19" s="26">
        <f t="shared" si="0"/>
        <v>0.5</v>
      </c>
      <c r="H19" s="29">
        <f>G8/C243*C19</f>
        <v>0.11869624506755534</v>
      </c>
      <c r="I19" s="26">
        <f t="shared" si="1"/>
        <v>0.61869624506755538</v>
      </c>
      <c r="J19" s="4"/>
      <c r="K19" s="366"/>
    </row>
    <row r="20" spans="1:11" x14ac:dyDescent="0.25">
      <c r="A20" s="39">
        <v>7</v>
      </c>
      <c r="B20" s="17" t="s">
        <v>338</v>
      </c>
      <c r="C20" s="11">
        <v>94.1</v>
      </c>
      <c r="D20" s="16" t="s">
        <v>328</v>
      </c>
      <c r="E20" s="30">
        <v>12.4</v>
      </c>
      <c r="F20" s="30">
        <v>13.2</v>
      </c>
      <c r="G20" s="26">
        <f t="shared" si="0"/>
        <v>0.79999999999999893</v>
      </c>
      <c r="H20" s="29">
        <f>G8/C243*C20</f>
        <v>0.17236599785273082</v>
      </c>
      <c r="I20" s="26">
        <f t="shared" si="1"/>
        <v>0.9723659978527297</v>
      </c>
      <c r="J20" s="4"/>
      <c r="K20" s="366"/>
    </row>
    <row r="21" spans="1:11" x14ac:dyDescent="0.25">
      <c r="A21" s="39">
        <v>8</v>
      </c>
      <c r="B21" s="17" t="s">
        <v>339</v>
      </c>
      <c r="C21" s="11">
        <v>52.9</v>
      </c>
      <c r="D21" s="16" t="s">
        <v>328</v>
      </c>
      <c r="E21" s="30">
        <v>9</v>
      </c>
      <c r="F21" s="30">
        <v>9.1</v>
      </c>
      <c r="G21" s="26">
        <f t="shared" si="0"/>
        <v>9.9999999999999645E-2</v>
      </c>
      <c r="H21" s="29">
        <f>G8/C243*C21</f>
        <v>9.6898632161630832E-2</v>
      </c>
      <c r="I21" s="26">
        <f t="shared" si="1"/>
        <v>0.19689863216163048</v>
      </c>
      <c r="J21" s="4"/>
      <c r="K21" s="366"/>
    </row>
    <row r="22" spans="1:11" x14ac:dyDescent="0.25">
      <c r="A22" s="39">
        <v>9</v>
      </c>
      <c r="B22" s="17" t="s">
        <v>340</v>
      </c>
      <c r="C22" s="11">
        <v>65.2</v>
      </c>
      <c r="D22" s="16" t="s">
        <v>328</v>
      </c>
      <c r="E22" s="30">
        <v>10.1</v>
      </c>
      <c r="F22" s="30">
        <v>10.7</v>
      </c>
      <c r="G22" s="26">
        <f t="shared" si="0"/>
        <v>0.59999999999999964</v>
      </c>
      <c r="H22" s="29">
        <f>G8/C243*C22</f>
        <v>0.11942893793834274</v>
      </c>
      <c r="I22" s="26">
        <f t="shared" si="1"/>
        <v>0.71942893793834239</v>
      </c>
      <c r="J22" s="4"/>
      <c r="K22" s="366"/>
    </row>
    <row r="23" spans="1:11" x14ac:dyDescent="0.25">
      <c r="A23" s="39">
        <v>10</v>
      </c>
      <c r="B23" s="17" t="s">
        <v>341</v>
      </c>
      <c r="C23" s="11">
        <v>94</v>
      </c>
      <c r="D23" s="16" t="s">
        <v>328</v>
      </c>
      <c r="E23" s="30">
        <v>13.9</v>
      </c>
      <c r="F23" s="30">
        <v>14.9</v>
      </c>
      <c r="G23" s="26">
        <f t="shared" si="0"/>
        <v>1</v>
      </c>
      <c r="H23" s="29">
        <f>G8/C243*C23</f>
        <v>0.17218282463503401</v>
      </c>
      <c r="I23" s="26">
        <f t="shared" si="1"/>
        <v>1.1721828246350341</v>
      </c>
      <c r="J23" s="4"/>
      <c r="K23" s="366"/>
    </row>
    <row r="24" spans="1:11" x14ac:dyDescent="0.25">
      <c r="A24" s="39">
        <v>11</v>
      </c>
      <c r="B24" s="17" t="s">
        <v>342</v>
      </c>
      <c r="C24" s="11">
        <v>52.8</v>
      </c>
      <c r="D24" s="16" t="s">
        <v>328</v>
      </c>
      <c r="E24" s="30">
        <v>2</v>
      </c>
      <c r="F24" s="30">
        <v>2.5</v>
      </c>
      <c r="G24" s="26">
        <f t="shared" si="0"/>
        <v>0.5</v>
      </c>
      <c r="H24" s="29">
        <f>G8/C243*C24</f>
        <v>9.6715458943933991E-2</v>
      </c>
      <c r="I24" s="26">
        <f t="shared" si="1"/>
        <v>0.59671545894393396</v>
      </c>
      <c r="J24" s="4"/>
      <c r="K24" s="366"/>
    </row>
    <row r="25" spans="1:11" x14ac:dyDescent="0.25">
      <c r="A25" s="39">
        <v>12</v>
      </c>
      <c r="B25" s="17" t="s">
        <v>343</v>
      </c>
      <c r="C25" s="11">
        <v>65.3</v>
      </c>
      <c r="D25" s="16" t="s">
        <v>328</v>
      </c>
      <c r="E25" s="30">
        <v>6.3</v>
      </c>
      <c r="F25" s="30">
        <v>6.7</v>
      </c>
      <c r="G25" s="26">
        <f t="shared" si="0"/>
        <v>0.40000000000000036</v>
      </c>
      <c r="H25" s="29">
        <f>G8/C243*C25</f>
        <v>0.11961211115603958</v>
      </c>
      <c r="I25" s="26">
        <f t="shared" si="1"/>
        <v>0.51961211115603989</v>
      </c>
      <c r="J25" s="4"/>
      <c r="K25" s="366"/>
    </row>
    <row r="26" spans="1:11" x14ac:dyDescent="0.25">
      <c r="A26" s="39">
        <v>13</v>
      </c>
      <c r="B26" s="17" t="s">
        <v>344</v>
      </c>
      <c r="C26" s="11">
        <v>94.2</v>
      </c>
      <c r="D26" s="16" t="s">
        <v>328</v>
      </c>
      <c r="E26" s="30">
        <v>16.100000000000001</v>
      </c>
      <c r="F26" s="30">
        <v>16.7</v>
      </c>
      <c r="G26" s="26">
        <f t="shared" si="0"/>
        <v>0.59999999999999787</v>
      </c>
      <c r="H26" s="29">
        <f>G8/C243*C26</f>
        <v>0.17254917107042769</v>
      </c>
      <c r="I26" s="26">
        <f t="shared" si="1"/>
        <v>0.77254917107042553</v>
      </c>
      <c r="J26" s="4"/>
      <c r="K26" s="366"/>
    </row>
    <row r="27" spans="1:11" x14ac:dyDescent="0.25">
      <c r="A27" s="39">
        <v>14</v>
      </c>
      <c r="B27" s="17" t="s">
        <v>345</v>
      </c>
      <c r="C27" s="11">
        <v>52.9</v>
      </c>
      <c r="D27" s="16" t="s">
        <v>328</v>
      </c>
      <c r="E27" s="30">
        <v>4.2</v>
      </c>
      <c r="F27" s="30">
        <v>4.2</v>
      </c>
      <c r="G27" s="26">
        <f t="shared" si="0"/>
        <v>0</v>
      </c>
      <c r="H27" s="29">
        <f>G8/C243*C27</f>
        <v>9.6898632161630832E-2</v>
      </c>
      <c r="I27" s="26">
        <f t="shared" si="1"/>
        <v>9.6898632161630832E-2</v>
      </c>
      <c r="J27" s="4"/>
      <c r="K27" s="366"/>
    </row>
    <row r="28" spans="1:11" x14ac:dyDescent="0.25">
      <c r="A28" s="39">
        <v>15</v>
      </c>
      <c r="B28" s="17" t="s">
        <v>346</v>
      </c>
      <c r="C28" s="11">
        <v>64.900000000000006</v>
      </c>
      <c r="D28" s="16" t="s">
        <v>328</v>
      </c>
      <c r="E28" s="30">
        <v>13.9</v>
      </c>
      <c r="F28" s="30">
        <v>14.9</v>
      </c>
      <c r="G28" s="26">
        <f t="shared" si="0"/>
        <v>1</v>
      </c>
      <c r="H28" s="29">
        <f>G8/C243*C28</f>
        <v>0.11887941828525221</v>
      </c>
      <c r="I28" s="26">
        <f t="shared" si="1"/>
        <v>1.1188794182852522</v>
      </c>
      <c r="J28" s="4"/>
      <c r="K28" s="366"/>
    </row>
    <row r="29" spans="1:11" x14ac:dyDescent="0.25">
      <c r="A29" s="39">
        <v>16</v>
      </c>
      <c r="B29" s="17" t="s">
        <v>347</v>
      </c>
      <c r="C29" s="11">
        <v>93.9</v>
      </c>
      <c r="D29" s="16" t="s">
        <v>328</v>
      </c>
      <c r="E29" s="30">
        <v>8.5</v>
      </c>
      <c r="F29" s="30">
        <v>9.1999999999999993</v>
      </c>
      <c r="G29" s="26">
        <f t="shared" si="0"/>
        <v>0.69999999999999929</v>
      </c>
      <c r="H29" s="29">
        <f>G8/C243*C29</f>
        <v>0.17199965141733717</v>
      </c>
      <c r="I29" s="26">
        <f t="shared" si="1"/>
        <v>0.87199965141733649</v>
      </c>
      <c r="J29" s="4"/>
      <c r="K29" s="366"/>
    </row>
    <row r="30" spans="1:11" x14ac:dyDescent="0.25">
      <c r="A30" s="39">
        <v>17</v>
      </c>
      <c r="B30" s="17" t="s">
        <v>348</v>
      </c>
      <c r="C30" s="11">
        <v>53</v>
      </c>
      <c r="D30" s="16" t="s">
        <v>328</v>
      </c>
      <c r="E30" s="30">
        <v>5.6</v>
      </c>
      <c r="F30" s="30">
        <v>6.1</v>
      </c>
      <c r="G30" s="26">
        <f t="shared" si="0"/>
        <v>0.5</v>
      </c>
      <c r="H30" s="29">
        <f>G8/C243*C30</f>
        <v>9.7081805379327687E-2</v>
      </c>
      <c r="I30" s="26">
        <f t="shared" si="1"/>
        <v>0.59708180537932765</v>
      </c>
      <c r="J30" s="4"/>
      <c r="K30" s="366"/>
    </row>
    <row r="31" spans="1:11" x14ac:dyDescent="0.25">
      <c r="A31" s="39">
        <v>18</v>
      </c>
      <c r="B31" s="17" t="s">
        <v>595</v>
      </c>
      <c r="C31" s="11">
        <v>64.8</v>
      </c>
      <c r="D31" s="16" t="s">
        <v>328</v>
      </c>
      <c r="E31" s="30">
        <v>11</v>
      </c>
      <c r="F31" s="30">
        <v>11.6</v>
      </c>
      <c r="G31" s="26">
        <f t="shared" si="0"/>
        <v>0.59999999999999964</v>
      </c>
      <c r="H31" s="29">
        <f>G8/C243*C31</f>
        <v>0.11869624506755534</v>
      </c>
      <c r="I31" s="26">
        <f t="shared" si="1"/>
        <v>0.71869624506755503</v>
      </c>
      <c r="J31" s="4"/>
      <c r="K31" s="366"/>
    </row>
    <row r="32" spans="1:11" x14ac:dyDescent="0.25">
      <c r="A32" s="39">
        <v>19</v>
      </c>
      <c r="B32" s="17" t="s">
        <v>349</v>
      </c>
      <c r="C32" s="11">
        <v>93.9</v>
      </c>
      <c r="D32" s="16" t="s">
        <v>328</v>
      </c>
      <c r="E32" s="30">
        <v>9.6</v>
      </c>
      <c r="F32" s="30">
        <v>10.9</v>
      </c>
      <c r="G32" s="26">
        <f t="shared" si="0"/>
        <v>1.3000000000000007</v>
      </c>
      <c r="H32" s="29">
        <f>G8/C243*C32</f>
        <v>0.17199965141733717</v>
      </c>
      <c r="I32" s="26">
        <f t="shared" si="1"/>
        <v>1.4719996514173379</v>
      </c>
      <c r="J32" s="4"/>
      <c r="K32" s="366"/>
    </row>
    <row r="33" spans="1:11" x14ac:dyDescent="0.25">
      <c r="A33" s="39">
        <v>20</v>
      </c>
      <c r="B33" s="17" t="s">
        <v>350</v>
      </c>
      <c r="C33" s="11">
        <v>52.8</v>
      </c>
      <c r="D33" s="16" t="s">
        <v>328</v>
      </c>
      <c r="E33" s="30">
        <v>5.2</v>
      </c>
      <c r="F33" s="30">
        <v>5.5</v>
      </c>
      <c r="G33" s="26">
        <f t="shared" si="0"/>
        <v>0.29999999999999982</v>
      </c>
      <c r="H33" s="29">
        <f>G8/C243*C33</f>
        <v>9.6715458943933991E-2</v>
      </c>
      <c r="I33" s="26">
        <f t="shared" si="1"/>
        <v>0.39671545894393379</v>
      </c>
      <c r="J33" s="4"/>
      <c r="K33" s="366"/>
    </row>
    <row r="34" spans="1:11" x14ac:dyDescent="0.25">
      <c r="A34" s="39">
        <v>21</v>
      </c>
      <c r="B34" s="17" t="s">
        <v>351</v>
      </c>
      <c r="C34" s="11">
        <v>65</v>
      </c>
      <c r="D34" s="16" t="s">
        <v>328</v>
      </c>
      <c r="E34" s="30">
        <v>7.8</v>
      </c>
      <c r="F34" s="30">
        <v>7.8</v>
      </c>
      <c r="G34" s="26">
        <f t="shared" si="0"/>
        <v>0</v>
      </c>
      <c r="H34" s="29">
        <f>G8/C243*C34</f>
        <v>0.11906259150294904</v>
      </c>
      <c r="I34" s="26">
        <f t="shared" si="1"/>
        <v>0.11906259150294904</v>
      </c>
      <c r="J34" s="4"/>
      <c r="K34" s="366"/>
    </row>
    <row r="35" spans="1:11" x14ac:dyDescent="0.25">
      <c r="A35" s="39">
        <v>22</v>
      </c>
      <c r="B35" s="17" t="s">
        <v>352</v>
      </c>
      <c r="C35" s="11">
        <v>94.3</v>
      </c>
      <c r="D35" s="16" t="s">
        <v>328</v>
      </c>
      <c r="E35" s="30">
        <v>19.2</v>
      </c>
      <c r="F35" s="30">
        <v>20.5</v>
      </c>
      <c r="G35" s="26">
        <f t="shared" si="0"/>
        <v>1.3000000000000007</v>
      </c>
      <c r="H35" s="29">
        <f>G8/C243*C35</f>
        <v>0.17273234428812453</v>
      </c>
      <c r="I35" s="26">
        <f t="shared" si="1"/>
        <v>1.4727323442881253</v>
      </c>
      <c r="J35" s="4"/>
      <c r="K35" s="366"/>
    </row>
    <row r="36" spans="1:11" x14ac:dyDescent="0.25">
      <c r="A36" s="39">
        <v>23</v>
      </c>
      <c r="B36" s="17" t="s">
        <v>353</v>
      </c>
      <c r="C36" s="11">
        <v>52.9</v>
      </c>
      <c r="D36" s="16" t="s">
        <v>328</v>
      </c>
      <c r="E36" s="30">
        <v>3.8</v>
      </c>
      <c r="F36" s="30">
        <v>3.8</v>
      </c>
      <c r="G36" s="26">
        <f t="shared" si="0"/>
        <v>0</v>
      </c>
      <c r="H36" s="29">
        <f>G8/C243*C36</f>
        <v>9.6898632161630832E-2</v>
      </c>
      <c r="I36" s="26">
        <f t="shared" si="1"/>
        <v>9.6898632161630832E-2</v>
      </c>
      <c r="J36" s="366"/>
      <c r="K36" s="366"/>
    </row>
    <row r="37" spans="1:11" x14ac:dyDescent="0.25">
      <c r="A37" s="39">
        <v>24</v>
      </c>
      <c r="B37" s="17" t="s">
        <v>354</v>
      </c>
      <c r="C37" s="11">
        <v>65.3</v>
      </c>
      <c r="D37" s="16" t="s">
        <v>328</v>
      </c>
      <c r="E37" s="30">
        <v>3.7</v>
      </c>
      <c r="F37" s="30">
        <v>3.7</v>
      </c>
      <c r="G37" s="26">
        <f t="shared" si="0"/>
        <v>0</v>
      </c>
      <c r="H37" s="29">
        <f>G8/C243*C37</f>
        <v>0.11961211115603958</v>
      </c>
      <c r="I37" s="26">
        <f t="shared" si="1"/>
        <v>0.11961211115603958</v>
      </c>
      <c r="J37" s="4"/>
      <c r="K37" s="366"/>
    </row>
    <row r="38" spans="1:11" x14ac:dyDescent="0.25">
      <c r="A38" s="39">
        <v>25</v>
      </c>
      <c r="B38" s="17" t="s">
        <v>355</v>
      </c>
      <c r="C38" s="11">
        <v>94.1</v>
      </c>
      <c r="D38" s="16" t="s">
        <v>328</v>
      </c>
      <c r="E38" s="30">
        <v>6.8</v>
      </c>
      <c r="F38" s="30">
        <v>6.8</v>
      </c>
      <c r="G38" s="26">
        <f t="shared" si="0"/>
        <v>0</v>
      </c>
      <c r="H38" s="29">
        <f>G8/C243*C38</f>
        <v>0.17236599785273082</v>
      </c>
      <c r="I38" s="26">
        <f t="shared" si="1"/>
        <v>0.17236599785273082</v>
      </c>
      <c r="J38" s="4"/>
      <c r="K38" s="366"/>
    </row>
    <row r="39" spans="1:11" x14ac:dyDescent="0.25">
      <c r="A39" s="39">
        <v>26</v>
      </c>
      <c r="B39" s="17" t="s">
        <v>356</v>
      </c>
      <c r="C39" s="11">
        <v>53</v>
      </c>
      <c r="D39" s="16" t="s">
        <v>328</v>
      </c>
      <c r="E39" s="30">
        <v>5.2</v>
      </c>
      <c r="F39" s="30">
        <v>5.9</v>
      </c>
      <c r="G39" s="26">
        <f t="shared" si="0"/>
        <v>0.70000000000000018</v>
      </c>
      <c r="H39" s="29">
        <f>G8/C243*C39</f>
        <v>9.7081805379327687E-2</v>
      </c>
      <c r="I39" s="26">
        <f t="shared" si="1"/>
        <v>0.79708180537932782</v>
      </c>
      <c r="J39" s="4"/>
      <c r="K39" s="366"/>
    </row>
    <row r="40" spans="1:11" x14ac:dyDescent="0.25">
      <c r="A40" s="39">
        <v>27</v>
      </c>
      <c r="B40" s="17" t="s">
        <v>357</v>
      </c>
      <c r="C40" s="11">
        <v>65.3</v>
      </c>
      <c r="D40" s="16" t="s">
        <v>328</v>
      </c>
      <c r="E40" s="30">
        <v>7.4</v>
      </c>
      <c r="F40" s="30">
        <v>7.8</v>
      </c>
      <c r="G40" s="26">
        <f t="shared" si="0"/>
        <v>0.39999999999999947</v>
      </c>
      <c r="H40" s="29">
        <f>G8/C243*C40</f>
        <v>0.11961211115603958</v>
      </c>
      <c r="I40" s="26">
        <f t="shared" si="1"/>
        <v>0.519612111156039</v>
      </c>
      <c r="J40" s="4"/>
      <c r="K40" s="366"/>
    </row>
    <row r="41" spans="1:11" x14ac:dyDescent="0.25">
      <c r="A41" s="39">
        <v>28</v>
      </c>
      <c r="B41" s="17" t="s">
        <v>358</v>
      </c>
      <c r="C41" s="11">
        <v>93.5</v>
      </c>
      <c r="D41" s="16" t="s">
        <v>328</v>
      </c>
      <c r="E41" s="30">
        <v>11.2</v>
      </c>
      <c r="F41" s="30">
        <v>12.5</v>
      </c>
      <c r="G41" s="26">
        <f t="shared" si="0"/>
        <v>1.3000000000000007</v>
      </c>
      <c r="H41" s="29">
        <f>G8/C243*C41</f>
        <v>0.17126695854654977</v>
      </c>
      <c r="I41" s="26">
        <f t="shared" si="1"/>
        <v>1.4712669585465505</v>
      </c>
      <c r="J41" s="4"/>
      <c r="K41" s="366"/>
    </row>
    <row r="42" spans="1:11" x14ac:dyDescent="0.25">
      <c r="A42" s="39">
        <v>29</v>
      </c>
      <c r="B42" s="17" t="s">
        <v>359</v>
      </c>
      <c r="C42" s="11">
        <v>52.8</v>
      </c>
      <c r="D42" s="16" t="s">
        <v>328</v>
      </c>
      <c r="E42" s="30">
        <v>8.1</v>
      </c>
      <c r="F42" s="30">
        <v>8.6</v>
      </c>
      <c r="G42" s="26">
        <f t="shared" si="0"/>
        <v>0.5</v>
      </c>
      <c r="H42" s="29">
        <f>G8/C243*C42</f>
        <v>9.6715458943933991E-2</v>
      </c>
      <c r="I42" s="26">
        <f t="shared" si="1"/>
        <v>0.59671545894393396</v>
      </c>
      <c r="J42" s="4"/>
      <c r="K42" s="366"/>
    </row>
    <row r="43" spans="1:11" x14ac:dyDescent="0.25">
      <c r="A43" s="39">
        <v>30</v>
      </c>
      <c r="B43" s="17" t="s">
        <v>360</v>
      </c>
      <c r="C43" s="11">
        <v>65.400000000000006</v>
      </c>
      <c r="D43" s="16" t="s">
        <v>328</v>
      </c>
      <c r="E43" s="30">
        <v>5.2</v>
      </c>
      <c r="F43" s="30">
        <v>5.2</v>
      </c>
      <c r="G43" s="26">
        <f t="shared" si="0"/>
        <v>0</v>
      </c>
      <c r="H43" s="29">
        <f>G8/C243*C43</f>
        <v>0.11979528437373643</v>
      </c>
      <c r="I43" s="26">
        <f t="shared" si="1"/>
        <v>0.11979528437373643</v>
      </c>
      <c r="J43" s="4"/>
      <c r="K43" s="366"/>
    </row>
    <row r="44" spans="1:11" x14ac:dyDescent="0.25">
      <c r="A44" s="39">
        <v>31</v>
      </c>
      <c r="B44" s="17" t="s">
        <v>361</v>
      </c>
      <c r="C44" s="11">
        <v>93.9</v>
      </c>
      <c r="D44" s="16" t="s">
        <v>328</v>
      </c>
      <c r="E44" s="30">
        <v>7.2</v>
      </c>
      <c r="F44" s="30">
        <v>7.2</v>
      </c>
      <c r="G44" s="26">
        <f t="shared" si="0"/>
        <v>0</v>
      </c>
      <c r="H44" s="29">
        <f>G8/C243*C44</f>
        <v>0.17199965141733717</v>
      </c>
      <c r="I44" s="26">
        <f t="shared" si="1"/>
        <v>0.17199965141733717</v>
      </c>
      <c r="J44" s="4"/>
      <c r="K44" s="366"/>
    </row>
    <row r="45" spans="1:11" x14ac:dyDescent="0.25">
      <c r="A45" s="39">
        <v>32</v>
      </c>
      <c r="B45" s="17" t="s">
        <v>363</v>
      </c>
      <c r="C45" s="11">
        <v>53</v>
      </c>
      <c r="D45" s="16" t="s">
        <v>328</v>
      </c>
      <c r="E45" s="30">
        <v>8.8000000000000007</v>
      </c>
      <c r="F45" s="30">
        <v>9.4</v>
      </c>
      <c r="G45" s="26">
        <f t="shared" si="0"/>
        <v>0.59999999999999964</v>
      </c>
      <c r="H45" s="29">
        <f>G8/C243*C45</f>
        <v>9.7081805379327687E-2</v>
      </c>
      <c r="I45" s="26">
        <f t="shared" si="1"/>
        <v>0.69708180537932729</v>
      </c>
      <c r="J45" s="4"/>
      <c r="K45" s="366"/>
    </row>
    <row r="46" spans="1:11" x14ac:dyDescent="0.25">
      <c r="A46" s="39">
        <v>33</v>
      </c>
      <c r="B46" s="17" t="s">
        <v>364</v>
      </c>
      <c r="C46" s="11">
        <v>65.3</v>
      </c>
      <c r="D46" s="16" t="s">
        <v>328</v>
      </c>
      <c r="E46" s="30">
        <v>9.1</v>
      </c>
      <c r="F46" s="30">
        <v>10.1</v>
      </c>
      <c r="G46" s="26">
        <f t="shared" si="0"/>
        <v>1</v>
      </c>
      <c r="H46" s="29">
        <f>G8/C243*C46</f>
        <v>0.11961211115603958</v>
      </c>
      <c r="I46" s="26">
        <f t="shared" si="1"/>
        <v>1.1196121111560395</v>
      </c>
      <c r="J46" s="4"/>
      <c r="K46" s="366"/>
    </row>
    <row r="47" spans="1:11" x14ac:dyDescent="0.25">
      <c r="A47" s="39">
        <v>34</v>
      </c>
      <c r="B47" s="17" t="s">
        <v>362</v>
      </c>
      <c r="C47" s="11">
        <v>94</v>
      </c>
      <c r="D47" s="16" t="s">
        <v>328</v>
      </c>
      <c r="E47" s="30">
        <v>14.9</v>
      </c>
      <c r="F47" s="30">
        <v>16.2</v>
      </c>
      <c r="G47" s="26">
        <f t="shared" si="0"/>
        <v>1.2999999999999989</v>
      </c>
      <c r="H47" s="29">
        <f>G8/C243*C47</f>
        <v>0.17218282463503401</v>
      </c>
      <c r="I47" s="26">
        <f t="shared" si="1"/>
        <v>1.472182824635033</v>
      </c>
      <c r="J47" s="4"/>
      <c r="K47" s="366"/>
    </row>
    <row r="48" spans="1:11" x14ac:dyDescent="0.25">
      <c r="A48" s="39">
        <v>35</v>
      </c>
      <c r="B48" s="17" t="s">
        <v>365</v>
      </c>
      <c r="C48" s="11">
        <v>52.8</v>
      </c>
      <c r="D48" s="16" t="s">
        <v>328</v>
      </c>
      <c r="E48" s="30">
        <v>8.3000000000000007</v>
      </c>
      <c r="F48" s="30">
        <v>8.6999999999999993</v>
      </c>
      <c r="G48" s="26">
        <f t="shared" si="0"/>
        <v>0.39999999999999858</v>
      </c>
      <c r="H48" s="29">
        <f>G8/C243*C48</f>
        <v>9.6715458943933991E-2</v>
      </c>
      <c r="I48" s="26">
        <f t="shared" si="1"/>
        <v>0.49671545894393254</v>
      </c>
      <c r="J48" s="366"/>
      <c r="K48" s="366"/>
    </row>
    <row r="49" spans="1:11" x14ac:dyDescent="0.25">
      <c r="A49" s="39">
        <v>36</v>
      </c>
      <c r="B49" s="17" t="s">
        <v>366</v>
      </c>
      <c r="C49" s="11">
        <v>64.900000000000006</v>
      </c>
      <c r="D49" s="16" t="s">
        <v>328</v>
      </c>
      <c r="E49" s="30">
        <v>5.3</v>
      </c>
      <c r="F49" s="30">
        <v>5.8</v>
      </c>
      <c r="G49" s="26">
        <f t="shared" si="0"/>
        <v>0.5</v>
      </c>
      <c r="H49" s="29">
        <f>G8/C243*C49</f>
        <v>0.11887941828525221</v>
      </c>
      <c r="I49" s="26">
        <f t="shared" si="1"/>
        <v>0.61887941828525217</v>
      </c>
      <c r="J49" s="4"/>
      <c r="K49" s="366"/>
    </row>
    <row r="50" spans="1:11" x14ac:dyDescent="0.25">
      <c r="A50" s="39">
        <v>37</v>
      </c>
      <c r="B50" s="17" t="s">
        <v>367</v>
      </c>
      <c r="C50" s="11">
        <v>94.1</v>
      </c>
      <c r="D50" s="16" t="s">
        <v>328</v>
      </c>
      <c r="E50" s="30">
        <v>4.3</v>
      </c>
      <c r="F50" s="30">
        <v>4.3</v>
      </c>
      <c r="G50" s="26">
        <f t="shared" si="0"/>
        <v>0</v>
      </c>
      <c r="H50" s="29">
        <f>G8/C243*C50</f>
        <v>0.17236599785273082</v>
      </c>
      <c r="I50" s="26">
        <f t="shared" si="1"/>
        <v>0.17236599785273082</v>
      </c>
      <c r="J50" s="4"/>
      <c r="K50" s="366"/>
    </row>
    <row r="51" spans="1:11" x14ac:dyDescent="0.25">
      <c r="A51" s="39">
        <v>38</v>
      </c>
      <c r="B51" s="17" t="s">
        <v>368</v>
      </c>
      <c r="C51" s="11">
        <v>52.7</v>
      </c>
      <c r="D51" s="16" t="s">
        <v>328</v>
      </c>
      <c r="E51" s="30">
        <v>4.5</v>
      </c>
      <c r="F51" s="30">
        <v>5.3</v>
      </c>
      <c r="G51" s="26">
        <f t="shared" si="0"/>
        <v>0.79999999999999982</v>
      </c>
      <c r="H51" s="29">
        <f>G8/C243*C51</f>
        <v>9.6532285726237149E-2</v>
      </c>
      <c r="I51" s="26">
        <f t="shared" si="1"/>
        <v>0.896532285726237</v>
      </c>
      <c r="J51" s="4"/>
      <c r="K51" s="366"/>
    </row>
    <row r="52" spans="1:11" x14ac:dyDescent="0.25">
      <c r="A52" s="39">
        <v>39</v>
      </c>
      <c r="B52" s="17" t="s">
        <v>369</v>
      </c>
      <c r="C52" s="11">
        <v>65.2</v>
      </c>
      <c r="D52" s="16" t="s">
        <v>328</v>
      </c>
      <c r="E52" s="30">
        <v>6.1</v>
      </c>
      <c r="F52" s="30">
        <v>6.3</v>
      </c>
      <c r="G52" s="26">
        <f t="shared" si="0"/>
        <v>0.20000000000000018</v>
      </c>
      <c r="H52" s="29">
        <f>G8/C243*C52</f>
        <v>0.11942893793834274</v>
      </c>
      <c r="I52" s="26">
        <f t="shared" si="1"/>
        <v>0.31942893793834293</v>
      </c>
      <c r="J52" s="4"/>
      <c r="K52" s="366"/>
    </row>
    <row r="53" spans="1:11" x14ac:dyDescent="0.25">
      <c r="A53" s="39">
        <v>40</v>
      </c>
      <c r="B53" s="17" t="s">
        <v>370</v>
      </c>
      <c r="C53" s="11">
        <v>94</v>
      </c>
      <c r="D53" s="16" t="s">
        <v>328</v>
      </c>
      <c r="E53" s="30">
        <v>13.5</v>
      </c>
      <c r="F53" s="30">
        <v>14.4</v>
      </c>
      <c r="G53" s="26">
        <f t="shared" si="0"/>
        <v>0.90000000000000036</v>
      </c>
      <c r="H53" s="29">
        <f>G8/C243*C53</f>
        <v>0.17218282463503401</v>
      </c>
      <c r="I53" s="26">
        <f t="shared" si="1"/>
        <v>1.0721828246350344</v>
      </c>
      <c r="J53" s="4"/>
      <c r="K53" s="366"/>
    </row>
    <row r="54" spans="1:11" x14ac:dyDescent="0.25">
      <c r="A54" s="39">
        <v>41</v>
      </c>
      <c r="B54" s="17" t="s">
        <v>371</v>
      </c>
      <c r="C54" s="11">
        <v>52.8</v>
      </c>
      <c r="D54" s="16" t="s">
        <v>328</v>
      </c>
      <c r="E54" s="30">
        <v>1.8</v>
      </c>
      <c r="F54" s="30">
        <v>2</v>
      </c>
      <c r="G54" s="26">
        <f t="shared" si="0"/>
        <v>0.19999999999999996</v>
      </c>
      <c r="H54" s="29">
        <f>G8/C243*C54</f>
        <v>9.6715458943933991E-2</v>
      </c>
      <c r="I54" s="26">
        <f t="shared" si="1"/>
        <v>0.29671545894393392</v>
      </c>
      <c r="J54" s="4"/>
      <c r="K54" s="366"/>
    </row>
    <row r="55" spans="1:11" x14ac:dyDescent="0.25">
      <c r="A55" s="39">
        <v>42</v>
      </c>
      <c r="B55" s="17" t="s">
        <v>372</v>
      </c>
      <c r="C55" s="11">
        <v>65.3</v>
      </c>
      <c r="D55" s="16" t="s">
        <v>328</v>
      </c>
      <c r="E55" s="30">
        <v>11</v>
      </c>
      <c r="F55" s="30">
        <v>11.3</v>
      </c>
      <c r="G55" s="26">
        <f t="shared" si="0"/>
        <v>0.30000000000000071</v>
      </c>
      <c r="H55" s="29">
        <f>G8/C243*C55</f>
        <v>0.11961211115603958</v>
      </c>
      <c r="I55" s="26">
        <f t="shared" si="1"/>
        <v>0.4196121111560403</v>
      </c>
      <c r="J55" s="4"/>
      <c r="K55" s="366"/>
    </row>
    <row r="56" spans="1:11" x14ac:dyDescent="0.25">
      <c r="A56" s="39">
        <v>43</v>
      </c>
      <c r="B56" s="17" t="s">
        <v>455</v>
      </c>
      <c r="C56" s="11">
        <v>69.099999999999994</v>
      </c>
      <c r="D56" s="16" t="s">
        <v>328</v>
      </c>
      <c r="E56" s="30">
        <v>13.4</v>
      </c>
      <c r="F56" s="30">
        <v>13.9</v>
      </c>
      <c r="G56" s="26">
        <f t="shared" si="0"/>
        <v>0.5</v>
      </c>
      <c r="H56" s="29">
        <f>G8/C243*C56</f>
        <v>0.12657269342851968</v>
      </c>
      <c r="I56" s="26">
        <f t="shared" si="1"/>
        <v>0.62657269342851962</v>
      </c>
      <c r="J56" s="4"/>
      <c r="K56" s="366"/>
    </row>
    <row r="57" spans="1:11" x14ac:dyDescent="0.25">
      <c r="A57" s="39">
        <v>44</v>
      </c>
      <c r="B57" s="17" t="s">
        <v>456</v>
      </c>
      <c r="C57" s="11">
        <v>42.6</v>
      </c>
      <c r="D57" s="16" t="s">
        <v>328</v>
      </c>
      <c r="E57" s="30">
        <v>9.8000000000000007</v>
      </c>
      <c r="F57" s="30">
        <v>10.5</v>
      </c>
      <c r="G57" s="26">
        <f t="shared" si="0"/>
        <v>0.69999999999999929</v>
      </c>
      <c r="H57" s="29">
        <f>G8/C243*C57</f>
        <v>7.8031790738855841E-2</v>
      </c>
      <c r="I57" s="26">
        <f t="shared" si="1"/>
        <v>0.77803179073885509</v>
      </c>
      <c r="J57" s="4"/>
      <c r="K57" s="366"/>
    </row>
    <row r="58" spans="1:11" x14ac:dyDescent="0.25">
      <c r="A58" s="39">
        <v>45</v>
      </c>
      <c r="B58" s="17" t="s">
        <v>457</v>
      </c>
      <c r="C58" s="11">
        <v>55.5</v>
      </c>
      <c r="D58" s="16" t="s">
        <v>328</v>
      </c>
      <c r="E58" s="30">
        <v>11.4</v>
      </c>
      <c r="F58" s="30">
        <v>11.9</v>
      </c>
      <c r="G58" s="26">
        <f t="shared" si="0"/>
        <v>0.5</v>
      </c>
      <c r="H58" s="29">
        <f>G8/C243*C58</f>
        <v>0.10166113582174879</v>
      </c>
      <c r="I58" s="26">
        <f t="shared" si="1"/>
        <v>0.60166113582174874</v>
      </c>
      <c r="J58" s="366"/>
      <c r="K58" s="366"/>
    </row>
    <row r="59" spans="1:11" x14ac:dyDescent="0.25">
      <c r="A59" s="39">
        <v>46</v>
      </c>
      <c r="B59" s="17" t="s">
        <v>458</v>
      </c>
      <c r="C59" s="11">
        <v>58.9</v>
      </c>
      <c r="D59" s="16" t="s">
        <v>328</v>
      </c>
      <c r="E59" s="30">
        <v>14.3</v>
      </c>
      <c r="F59" s="30">
        <v>15.3</v>
      </c>
      <c r="G59" s="26">
        <f t="shared" si="0"/>
        <v>1</v>
      </c>
      <c r="H59" s="29">
        <f>G8/C243*C59</f>
        <v>0.10788902522344151</v>
      </c>
      <c r="I59" s="26">
        <f t="shared" si="1"/>
        <v>1.1078890252234415</v>
      </c>
      <c r="J59" s="366"/>
      <c r="K59" s="366"/>
    </row>
    <row r="60" spans="1:11" x14ac:dyDescent="0.25">
      <c r="A60" s="39">
        <v>47</v>
      </c>
      <c r="B60" s="17" t="s">
        <v>459</v>
      </c>
      <c r="C60" s="11">
        <v>62.3</v>
      </c>
      <c r="D60" s="16" t="s">
        <v>328</v>
      </c>
      <c r="E60" s="30">
        <v>12.5</v>
      </c>
      <c r="F60" s="30">
        <v>13.6</v>
      </c>
      <c r="G60" s="26">
        <f t="shared" si="0"/>
        <v>1.0999999999999996</v>
      </c>
      <c r="H60" s="29">
        <f>G8/C243*C60</f>
        <v>0.11411691462513424</v>
      </c>
      <c r="I60" s="26">
        <f t="shared" si="1"/>
        <v>1.2141169146251338</v>
      </c>
      <c r="J60" s="366"/>
      <c r="K60" s="366"/>
    </row>
    <row r="61" spans="1:11" x14ac:dyDescent="0.25">
      <c r="A61" s="39">
        <v>48</v>
      </c>
      <c r="B61" s="17" t="s">
        <v>460</v>
      </c>
      <c r="C61" s="11">
        <v>68.7</v>
      </c>
      <c r="D61" s="16" t="s">
        <v>328</v>
      </c>
      <c r="E61" s="30">
        <v>9.1999999999999993</v>
      </c>
      <c r="F61" s="30">
        <v>9.9</v>
      </c>
      <c r="G61" s="26">
        <f t="shared" si="0"/>
        <v>0.70000000000000107</v>
      </c>
      <c r="H61" s="29">
        <f>G8/C243*C61</f>
        <v>0.12584000055773231</v>
      </c>
      <c r="I61" s="26">
        <f t="shared" si="1"/>
        <v>0.82584000055773332</v>
      </c>
      <c r="J61" s="366"/>
      <c r="K61" s="366"/>
    </row>
    <row r="62" spans="1:11" x14ac:dyDescent="0.25">
      <c r="A62" s="39">
        <v>49</v>
      </c>
      <c r="B62" s="17" t="s">
        <v>461</v>
      </c>
      <c r="C62" s="11">
        <v>42.7</v>
      </c>
      <c r="D62" s="16" t="s">
        <v>328</v>
      </c>
      <c r="E62" s="30">
        <v>2.2999999999999998</v>
      </c>
      <c r="F62" s="30">
        <v>2.2999999999999998</v>
      </c>
      <c r="G62" s="26">
        <f t="shared" si="0"/>
        <v>0</v>
      </c>
      <c r="H62" s="29">
        <f>G8/C243*C62</f>
        <v>7.8214963956552683E-2</v>
      </c>
      <c r="I62" s="26">
        <f t="shared" si="1"/>
        <v>7.8214963956552683E-2</v>
      </c>
      <c r="J62" s="4"/>
      <c r="K62" s="366"/>
    </row>
    <row r="63" spans="1:11" x14ac:dyDescent="0.25">
      <c r="A63" s="39">
        <v>50</v>
      </c>
      <c r="B63" s="17" t="s">
        <v>462</v>
      </c>
      <c r="C63" s="11">
        <v>55</v>
      </c>
      <c r="D63" s="16" t="s">
        <v>328</v>
      </c>
      <c r="E63" s="30">
        <v>8.6</v>
      </c>
      <c r="F63" s="30">
        <v>9.4</v>
      </c>
      <c r="G63" s="26">
        <f t="shared" si="0"/>
        <v>0.80000000000000071</v>
      </c>
      <c r="H63" s="29">
        <f>G8/C243*C63</f>
        <v>0.10074526973326457</v>
      </c>
      <c r="I63" s="26">
        <f t="shared" si="1"/>
        <v>0.9007452697332653</v>
      </c>
      <c r="J63" s="4"/>
      <c r="K63" s="366"/>
    </row>
    <row r="64" spans="1:11" x14ac:dyDescent="0.25">
      <c r="A64" s="39">
        <v>51</v>
      </c>
      <c r="B64" s="17" t="s">
        <v>463</v>
      </c>
      <c r="C64" s="11">
        <v>59</v>
      </c>
      <c r="D64" s="16" t="s">
        <v>328</v>
      </c>
      <c r="E64" s="30">
        <v>6.1</v>
      </c>
      <c r="F64" s="30">
        <v>6.4</v>
      </c>
      <c r="G64" s="26">
        <f t="shared" si="0"/>
        <v>0.30000000000000071</v>
      </c>
      <c r="H64" s="29">
        <f>G8/C243*C64</f>
        <v>0.10807219844113836</v>
      </c>
      <c r="I64" s="26">
        <f t="shared" si="1"/>
        <v>0.40807219844113907</v>
      </c>
      <c r="J64" s="4"/>
      <c r="K64" s="366"/>
    </row>
    <row r="65" spans="1:11" x14ac:dyDescent="0.25">
      <c r="A65" s="39">
        <v>52</v>
      </c>
      <c r="B65" s="17" t="s">
        <v>464</v>
      </c>
      <c r="C65" s="11">
        <v>62</v>
      </c>
      <c r="D65" s="16" t="s">
        <v>328</v>
      </c>
      <c r="E65" s="30">
        <v>11.6</v>
      </c>
      <c r="F65" s="30">
        <v>12.4</v>
      </c>
      <c r="G65" s="26">
        <f t="shared" si="0"/>
        <v>0.80000000000000071</v>
      </c>
      <c r="H65" s="29">
        <f>G8/C243*C65</f>
        <v>0.1135673949720437</v>
      </c>
      <c r="I65" s="26">
        <f t="shared" si="1"/>
        <v>0.91356739497204442</v>
      </c>
      <c r="J65" s="4"/>
      <c r="K65" s="366"/>
    </row>
    <row r="66" spans="1:11" x14ac:dyDescent="0.25">
      <c r="A66" s="39">
        <v>53</v>
      </c>
      <c r="B66" s="17" t="s">
        <v>465</v>
      </c>
      <c r="C66" s="11">
        <v>68.900000000000006</v>
      </c>
      <c r="D66" s="16" t="s">
        <v>328</v>
      </c>
      <c r="E66" s="30">
        <v>2.5</v>
      </c>
      <c r="F66" s="30">
        <v>2.5</v>
      </c>
      <c r="G66" s="26">
        <f t="shared" si="0"/>
        <v>0</v>
      </c>
      <c r="H66" s="29">
        <f>G8/C243*C66</f>
        <v>0.126206346993126</v>
      </c>
      <c r="I66" s="26">
        <f t="shared" si="1"/>
        <v>0.126206346993126</v>
      </c>
      <c r="J66" s="4"/>
      <c r="K66" s="366"/>
    </row>
    <row r="67" spans="1:11" x14ac:dyDescent="0.25">
      <c r="A67" s="39">
        <v>54</v>
      </c>
      <c r="B67" s="17" t="s">
        <v>466</v>
      </c>
      <c r="C67" s="11">
        <v>42.8</v>
      </c>
      <c r="D67" s="16" t="s">
        <v>328</v>
      </c>
      <c r="E67" s="30">
        <v>7.3</v>
      </c>
      <c r="F67" s="30">
        <v>7.6</v>
      </c>
      <c r="G67" s="26">
        <f t="shared" si="0"/>
        <v>0.29999999999999982</v>
      </c>
      <c r="H67" s="29">
        <f>G8/C243*C67</f>
        <v>7.8398137174249524E-2</v>
      </c>
      <c r="I67" s="26">
        <f t="shared" si="1"/>
        <v>0.37839813717424936</v>
      </c>
      <c r="J67" s="4"/>
      <c r="K67" s="366"/>
    </row>
    <row r="68" spans="1:11" x14ac:dyDescent="0.25">
      <c r="A68" s="39">
        <v>55</v>
      </c>
      <c r="B68" s="17" t="s">
        <v>467</v>
      </c>
      <c r="C68" s="11">
        <v>55.2</v>
      </c>
      <c r="D68" s="16" t="s">
        <v>328</v>
      </c>
      <c r="E68" s="30">
        <v>3.6</v>
      </c>
      <c r="F68" s="30">
        <v>3.6</v>
      </c>
      <c r="G68" s="26">
        <f t="shared" si="0"/>
        <v>0</v>
      </c>
      <c r="H68" s="29">
        <f>G8/C243*C68</f>
        <v>0.10111161616865827</v>
      </c>
      <c r="I68" s="26">
        <f t="shared" si="1"/>
        <v>0.10111161616865827</v>
      </c>
      <c r="J68" s="4"/>
      <c r="K68" s="366"/>
    </row>
    <row r="69" spans="1:11" x14ac:dyDescent="0.25">
      <c r="A69" s="39">
        <v>56</v>
      </c>
      <c r="B69" s="17" t="s">
        <v>468</v>
      </c>
      <c r="C69" s="11">
        <v>59.3</v>
      </c>
      <c r="D69" s="16" t="s">
        <v>328</v>
      </c>
      <c r="E69" s="30">
        <v>8.6</v>
      </c>
      <c r="F69" s="30">
        <v>9.1</v>
      </c>
      <c r="G69" s="26">
        <f t="shared" si="0"/>
        <v>0.5</v>
      </c>
      <c r="H69" s="29">
        <f>G8/C243*C69</f>
        <v>0.10862171809422889</v>
      </c>
      <c r="I69" s="26">
        <f t="shared" si="1"/>
        <v>0.60862171809422894</v>
      </c>
      <c r="J69" s="4"/>
      <c r="K69" s="366"/>
    </row>
    <row r="70" spans="1:11" x14ac:dyDescent="0.25">
      <c r="A70" s="39">
        <v>57</v>
      </c>
      <c r="B70" s="17" t="s">
        <v>469</v>
      </c>
      <c r="C70" s="11">
        <v>62.2</v>
      </c>
      <c r="D70" s="16" t="s">
        <v>328</v>
      </c>
      <c r="E70" s="30">
        <v>13.7</v>
      </c>
      <c r="F70" s="30">
        <v>14.5</v>
      </c>
      <c r="G70" s="26">
        <f t="shared" si="0"/>
        <v>0.80000000000000071</v>
      </c>
      <c r="H70" s="29">
        <f>G8/C243*C70</f>
        <v>0.11393374140743739</v>
      </c>
      <c r="I70" s="26">
        <f t="shared" si="1"/>
        <v>0.9139337414074381</v>
      </c>
      <c r="J70" s="4"/>
      <c r="K70" s="366"/>
    </row>
    <row r="71" spans="1:11" x14ac:dyDescent="0.25">
      <c r="A71" s="39">
        <v>58</v>
      </c>
      <c r="B71" s="17" t="s">
        <v>470</v>
      </c>
      <c r="C71" s="11">
        <v>69.099999999999994</v>
      </c>
      <c r="D71" s="16" t="s">
        <v>328</v>
      </c>
      <c r="E71" s="30">
        <v>2.9</v>
      </c>
      <c r="F71" s="30">
        <v>3.2</v>
      </c>
      <c r="G71" s="26">
        <f t="shared" si="0"/>
        <v>0.30000000000000027</v>
      </c>
      <c r="H71" s="29">
        <f>G8/C243*C71</f>
        <v>0.12657269342851968</v>
      </c>
      <c r="I71" s="26">
        <f t="shared" si="1"/>
        <v>0.42657269342851994</v>
      </c>
      <c r="J71" s="4"/>
      <c r="K71" s="366"/>
    </row>
    <row r="72" spans="1:11" x14ac:dyDescent="0.25">
      <c r="A72" s="39">
        <v>59</v>
      </c>
      <c r="B72" s="17" t="s">
        <v>471</v>
      </c>
      <c r="C72" s="11">
        <v>42.5</v>
      </c>
      <c r="D72" s="16" t="s">
        <v>328</v>
      </c>
      <c r="E72" s="30">
        <v>9.5</v>
      </c>
      <c r="F72" s="30">
        <v>10.199999999999999</v>
      </c>
      <c r="G72" s="26">
        <f t="shared" si="0"/>
        <v>0.69999999999999929</v>
      </c>
      <c r="H72" s="29">
        <f>G8/C243*C72</f>
        <v>7.7848617521158986E-2</v>
      </c>
      <c r="I72" s="26">
        <f t="shared" si="1"/>
        <v>0.7778486175211583</v>
      </c>
      <c r="J72" s="4"/>
      <c r="K72" s="366"/>
    </row>
    <row r="73" spans="1:11" x14ac:dyDescent="0.25">
      <c r="A73" s="39">
        <v>60</v>
      </c>
      <c r="B73" s="17" t="s">
        <v>472</v>
      </c>
      <c r="C73" s="11">
        <v>55.4</v>
      </c>
      <c r="D73" s="16" t="s">
        <v>328</v>
      </c>
      <c r="E73" s="30">
        <v>6.8</v>
      </c>
      <c r="F73" s="30">
        <v>7.6</v>
      </c>
      <c r="G73" s="26">
        <f t="shared" si="0"/>
        <v>0.79999999999999982</v>
      </c>
      <c r="H73" s="29">
        <f>G8/C243*C73</f>
        <v>0.10147796260405195</v>
      </c>
      <c r="I73" s="26">
        <f t="shared" si="1"/>
        <v>0.90147796260405177</v>
      </c>
      <c r="J73" s="4"/>
      <c r="K73" s="366"/>
    </row>
    <row r="74" spans="1:11" x14ac:dyDescent="0.25">
      <c r="A74" s="39">
        <v>61</v>
      </c>
      <c r="B74" s="17" t="s">
        <v>473</v>
      </c>
      <c r="C74" s="11">
        <v>58.8</v>
      </c>
      <c r="D74" s="16" t="s">
        <v>328</v>
      </c>
      <c r="E74" s="30">
        <v>4.0999999999999996</v>
      </c>
      <c r="F74" s="30">
        <v>4.2</v>
      </c>
      <c r="G74" s="26">
        <f t="shared" si="0"/>
        <v>0.10000000000000053</v>
      </c>
      <c r="H74" s="29">
        <f>G8/C243*C74</f>
        <v>0.10770585200574467</v>
      </c>
      <c r="I74" s="26">
        <f t="shared" si="1"/>
        <v>0.20770585200574521</v>
      </c>
      <c r="J74" s="4"/>
      <c r="K74" s="366"/>
    </row>
    <row r="75" spans="1:11" x14ac:dyDescent="0.25">
      <c r="A75" s="39">
        <v>62</v>
      </c>
      <c r="B75" s="17" t="s">
        <v>474</v>
      </c>
      <c r="C75" s="11">
        <v>62.1</v>
      </c>
      <c r="D75" s="16" t="s">
        <v>328</v>
      </c>
      <c r="E75" s="30">
        <v>7</v>
      </c>
      <c r="F75" s="30">
        <v>7</v>
      </c>
      <c r="G75" s="26">
        <f t="shared" si="0"/>
        <v>0</v>
      </c>
      <c r="H75" s="29">
        <f>G8/C243*C75</f>
        <v>0.11375056818974055</v>
      </c>
      <c r="I75" s="26">
        <f t="shared" si="1"/>
        <v>0.11375056818974055</v>
      </c>
      <c r="J75" s="4"/>
      <c r="K75" s="366"/>
    </row>
    <row r="76" spans="1:11" x14ac:dyDescent="0.25">
      <c r="A76" s="39">
        <v>63</v>
      </c>
      <c r="B76" s="17" t="s">
        <v>475</v>
      </c>
      <c r="C76" s="11">
        <v>69</v>
      </c>
      <c r="D76" s="16" t="s">
        <v>328</v>
      </c>
      <c r="E76" s="30">
        <v>14.1</v>
      </c>
      <c r="F76" s="30">
        <v>14.9</v>
      </c>
      <c r="G76" s="26">
        <f t="shared" si="0"/>
        <v>0.80000000000000071</v>
      </c>
      <c r="H76" s="29">
        <f>G8/C243*C76</f>
        <v>0.12638952021082284</v>
      </c>
      <c r="I76" s="26">
        <f t="shared" si="1"/>
        <v>0.92638952021082355</v>
      </c>
      <c r="J76" s="4"/>
      <c r="K76" s="366"/>
    </row>
    <row r="77" spans="1:11" x14ac:dyDescent="0.25">
      <c r="A77" s="39">
        <v>64</v>
      </c>
      <c r="B77" s="17" t="s">
        <v>476</v>
      </c>
      <c r="C77" s="11">
        <v>42.2</v>
      </c>
      <c r="D77" s="16" t="s">
        <v>328</v>
      </c>
      <c r="E77" s="30">
        <v>5</v>
      </c>
      <c r="F77" s="30">
        <v>5.4</v>
      </c>
      <c r="G77" s="26">
        <f t="shared" si="0"/>
        <v>0.40000000000000036</v>
      </c>
      <c r="H77" s="29">
        <f>G8/C243*C77</f>
        <v>7.7299097868068462E-2</v>
      </c>
      <c r="I77" s="26">
        <f t="shared" si="1"/>
        <v>0.47729909786806879</v>
      </c>
      <c r="J77" s="4"/>
      <c r="K77" s="366"/>
    </row>
    <row r="78" spans="1:11" x14ac:dyDescent="0.25">
      <c r="A78" s="39">
        <v>65</v>
      </c>
      <c r="B78" s="17" t="s">
        <v>477</v>
      </c>
      <c r="C78" s="11">
        <v>55.5</v>
      </c>
      <c r="D78" s="16" t="s">
        <v>328</v>
      </c>
      <c r="E78" s="30">
        <v>5.9</v>
      </c>
      <c r="F78" s="30">
        <v>6.5</v>
      </c>
      <c r="G78" s="26">
        <f t="shared" si="0"/>
        <v>0.59999999999999964</v>
      </c>
      <c r="H78" s="29">
        <f>G8/C243*C78</f>
        <v>0.10166113582174879</v>
      </c>
      <c r="I78" s="26">
        <f t="shared" si="1"/>
        <v>0.70166113582174838</v>
      </c>
      <c r="J78" s="4"/>
      <c r="K78" s="366"/>
    </row>
    <row r="79" spans="1:11" x14ac:dyDescent="0.25">
      <c r="A79" s="39">
        <v>66</v>
      </c>
      <c r="B79" s="17" t="s">
        <v>478</v>
      </c>
      <c r="C79" s="11">
        <v>59.3</v>
      </c>
      <c r="D79" s="16" t="s">
        <v>328</v>
      </c>
      <c r="E79" s="30">
        <v>10</v>
      </c>
      <c r="F79" s="30">
        <v>10.7</v>
      </c>
      <c r="G79" s="26">
        <f t="shared" si="0"/>
        <v>0.69999999999999929</v>
      </c>
      <c r="H79" s="29">
        <f>G8/C243*C79</f>
        <v>0.10862171809422889</v>
      </c>
      <c r="I79" s="26">
        <f t="shared" si="1"/>
        <v>0.80862171809422823</v>
      </c>
      <c r="J79" s="4"/>
      <c r="K79" s="366"/>
    </row>
    <row r="80" spans="1:11" x14ac:dyDescent="0.25">
      <c r="A80" s="39">
        <v>67</v>
      </c>
      <c r="B80" s="17" t="s">
        <v>479</v>
      </c>
      <c r="C80" s="11">
        <v>62.6</v>
      </c>
      <c r="D80" s="16" t="s">
        <v>328</v>
      </c>
      <c r="E80" s="30">
        <v>17.2</v>
      </c>
      <c r="F80" s="30">
        <v>18.399999999999999</v>
      </c>
      <c r="G80" s="26">
        <f t="shared" ref="G80:G143" si="2">F80-E80</f>
        <v>1.1999999999999993</v>
      </c>
      <c r="H80" s="29">
        <f>G8/C243*C80</f>
        <v>0.11466643427822477</v>
      </c>
      <c r="I80" s="26">
        <f t="shared" ref="I80:I143" si="3">G80+H80</f>
        <v>1.3146664342782242</v>
      </c>
      <c r="J80" s="4"/>
      <c r="K80" s="366"/>
    </row>
    <row r="81" spans="1:11" x14ac:dyDescent="0.25">
      <c r="A81" s="39">
        <v>68</v>
      </c>
      <c r="B81" s="17" t="s">
        <v>480</v>
      </c>
      <c r="C81" s="11">
        <v>69.2</v>
      </c>
      <c r="D81" s="16" t="s">
        <v>328</v>
      </c>
      <c r="E81" s="30">
        <v>9.4</v>
      </c>
      <c r="F81" s="30">
        <v>9.6999999999999993</v>
      </c>
      <c r="G81" s="26">
        <f t="shared" si="2"/>
        <v>0.29999999999999893</v>
      </c>
      <c r="H81" s="29">
        <f>G8/C243*C81</f>
        <v>0.12675586664621652</v>
      </c>
      <c r="I81" s="26">
        <f t="shared" si="3"/>
        <v>0.42675586664621545</v>
      </c>
      <c r="J81" s="4"/>
      <c r="K81" s="366"/>
    </row>
    <row r="82" spans="1:11" x14ac:dyDescent="0.25">
      <c r="A82" s="39">
        <v>69</v>
      </c>
      <c r="B82" s="17" t="s">
        <v>481</v>
      </c>
      <c r="C82" s="11">
        <v>42.3</v>
      </c>
      <c r="D82" s="16" t="s">
        <v>328</v>
      </c>
      <c r="E82" s="30">
        <v>7.4</v>
      </c>
      <c r="F82" s="30">
        <v>8.1</v>
      </c>
      <c r="G82" s="26">
        <f t="shared" si="2"/>
        <v>0.69999999999999929</v>
      </c>
      <c r="H82" s="29">
        <f>G8/C243*C82</f>
        <v>7.7482271085765289E-2</v>
      </c>
      <c r="I82" s="26">
        <f t="shared" si="3"/>
        <v>0.77748227108576462</v>
      </c>
      <c r="J82" s="4"/>
      <c r="K82" s="366"/>
    </row>
    <row r="83" spans="1:11" x14ac:dyDescent="0.25">
      <c r="A83" s="39">
        <v>70</v>
      </c>
      <c r="B83" s="17" t="s">
        <v>482</v>
      </c>
      <c r="C83" s="11">
        <v>54.9</v>
      </c>
      <c r="D83" s="16" t="s">
        <v>328</v>
      </c>
      <c r="E83" s="30">
        <v>12</v>
      </c>
      <c r="F83" s="30">
        <v>12.8</v>
      </c>
      <c r="G83" s="26">
        <f t="shared" si="2"/>
        <v>0.80000000000000071</v>
      </c>
      <c r="H83" s="29">
        <f>G8/C243*C83</f>
        <v>0.10056209651556773</v>
      </c>
      <c r="I83" s="26">
        <f t="shared" si="3"/>
        <v>0.9005620965155684</v>
      </c>
      <c r="J83" s="4"/>
      <c r="K83" s="366"/>
    </row>
    <row r="84" spans="1:11" x14ac:dyDescent="0.25">
      <c r="A84" s="39">
        <v>71</v>
      </c>
      <c r="B84" s="17" t="s">
        <v>483</v>
      </c>
      <c r="C84" s="11">
        <v>58.9</v>
      </c>
      <c r="D84" s="16" t="s">
        <v>328</v>
      </c>
      <c r="E84" s="30">
        <v>6</v>
      </c>
      <c r="F84" s="30">
        <v>6</v>
      </c>
      <c r="G84" s="26">
        <f t="shared" si="2"/>
        <v>0</v>
      </c>
      <c r="H84" s="29">
        <f>G8/C243*C84</f>
        <v>0.10788902522344151</v>
      </c>
      <c r="I84" s="26">
        <f t="shared" si="3"/>
        <v>0.10788902522344151</v>
      </c>
      <c r="J84" s="4"/>
      <c r="K84" s="366"/>
    </row>
    <row r="85" spans="1:11" x14ac:dyDescent="0.25">
      <c r="A85" s="39">
        <v>72</v>
      </c>
      <c r="B85" s="17" t="s">
        <v>484</v>
      </c>
      <c r="C85" s="11">
        <v>62.2</v>
      </c>
      <c r="D85" s="16" t="s">
        <v>328</v>
      </c>
      <c r="E85" s="30">
        <v>8.1999999999999993</v>
      </c>
      <c r="F85" s="30">
        <v>8.6999999999999993</v>
      </c>
      <c r="G85" s="26">
        <f t="shared" si="2"/>
        <v>0.5</v>
      </c>
      <c r="H85" s="29">
        <f>G8/C243*C85</f>
        <v>0.11393374140743739</v>
      </c>
      <c r="I85" s="26">
        <f t="shared" si="3"/>
        <v>0.61393374140743739</v>
      </c>
      <c r="J85" s="4"/>
      <c r="K85" s="366"/>
    </row>
    <row r="86" spans="1:11" x14ac:dyDescent="0.25">
      <c r="A86" s="39">
        <v>73</v>
      </c>
      <c r="B86" s="17" t="s">
        <v>485</v>
      </c>
      <c r="C86" s="11">
        <v>68.8</v>
      </c>
      <c r="D86" s="16" t="s">
        <v>328</v>
      </c>
      <c r="E86" s="30">
        <v>11</v>
      </c>
      <c r="F86" s="30">
        <v>11.9</v>
      </c>
      <c r="G86" s="26">
        <f t="shared" si="2"/>
        <v>0.90000000000000036</v>
      </c>
      <c r="H86" s="29">
        <f>G8/C243*C86</f>
        <v>0.12602317377542913</v>
      </c>
      <c r="I86" s="26">
        <f t="shared" si="3"/>
        <v>1.0260231737754295</v>
      </c>
      <c r="J86" s="4"/>
      <c r="K86" s="366"/>
    </row>
    <row r="87" spans="1:11" x14ac:dyDescent="0.25">
      <c r="A87" s="39">
        <v>74</v>
      </c>
      <c r="B87" s="17" t="s">
        <v>486</v>
      </c>
      <c r="C87" s="11">
        <v>42.7</v>
      </c>
      <c r="D87" s="16" t="s">
        <v>328</v>
      </c>
      <c r="E87" s="30">
        <v>6.7</v>
      </c>
      <c r="F87" s="30">
        <v>7.3</v>
      </c>
      <c r="G87" s="26">
        <f t="shared" si="2"/>
        <v>0.59999999999999964</v>
      </c>
      <c r="H87" s="29">
        <f>G8/C243*C87</f>
        <v>7.8214963956552683E-2</v>
      </c>
      <c r="I87" s="26">
        <f t="shared" si="3"/>
        <v>0.67821496395655234</v>
      </c>
      <c r="J87" s="4"/>
      <c r="K87" s="366"/>
    </row>
    <row r="88" spans="1:11" x14ac:dyDescent="0.25">
      <c r="A88" s="39">
        <v>75</v>
      </c>
      <c r="B88" s="17" t="s">
        <v>487</v>
      </c>
      <c r="C88" s="11">
        <v>54.7</v>
      </c>
      <c r="D88" s="16" t="s">
        <v>328</v>
      </c>
      <c r="E88" s="30">
        <v>6.4</v>
      </c>
      <c r="F88" s="30">
        <v>7.1</v>
      </c>
      <c r="G88" s="26">
        <f t="shared" si="2"/>
        <v>0.69999999999999929</v>
      </c>
      <c r="H88" s="29">
        <f>G8/C243*C88</f>
        <v>0.10019575008017405</v>
      </c>
      <c r="I88" s="26">
        <f t="shared" si="3"/>
        <v>0.8001957500801733</v>
      </c>
      <c r="J88" s="4"/>
      <c r="K88" s="366"/>
    </row>
    <row r="89" spans="1:11" x14ac:dyDescent="0.25">
      <c r="A89" s="39">
        <v>76</v>
      </c>
      <c r="B89" s="17" t="s">
        <v>488</v>
      </c>
      <c r="C89" s="11">
        <v>59.4</v>
      </c>
      <c r="D89" s="16" t="s">
        <v>328</v>
      </c>
      <c r="E89" s="30">
        <v>5.0999999999999996</v>
      </c>
      <c r="F89" s="30">
        <v>5.8</v>
      </c>
      <c r="G89" s="26">
        <f t="shared" si="2"/>
        <v>0.70000000000000018</v>
      </c>
      <c r="H89" s="29">
        <f>G8/C243*C89</f>
        <v>0.10880489131192574</v>
      </c>
      <c r="I89" s="26">
        <f t="shared" si="3"/>
        <v>0.8088048913119259</v>
      </c>
      <c r="J89" s="4"/>
      <c r="K89" s="366"/>
    </row>
    <row r="90" spans="1:11" x14ac:dyDescent="0.25">
      <c r="A90" s="39">
        <v>77</v>
      </c>
      <c r="B90" s="17" t="s">
        <v>489</v>
      </c>
      <c r="C90" s="11">
        <v>62.1</v>
      </c>
      <c r="D90" s="16" t="s">
        <v>328</v>
      </c>
      <c r="E90" s="30">
        <v>12.9</v>
      </c>
      <c r="F90" s="30">
        <v>13.5</v>
      </c>
      <c r="G90" s="26">
        <f t="shared" si="2"/>
        <v>0.59999999999999964</v>
      </c>
      <c r="H90" s="29">
        <f>G8/C243*C90</f>
        <v>0.11375056818974055</v>
      </c>
      <c r="I90" s="26">
        <f t="shared" si="3"/>
        <v>0.71375056818974025</v>
      </c>
      <c r="J90" s="4"/>
      <c r="K90" s="366"/>
    </row>
    <row r="91" spans="1:11" x14ac:dyDescent="0.25">
      <c r="A91" s="39">
        <v>78</v>
      </c>
      <c r="B91" s="17" t="s">
        <v>490</v>
      </c>
      <c r="C91" s="11">
        <v>69.099999999999994</v>
      </c>
      <c r="D91" s="16" t="s">
        <v>328</v>
      </c>
      <c r="E91" s="30">
        <v>6.7</v>
      </c>
      <c r="F91" s="30">
        <v>6.7</v>
      </c>
      <c r="G91" s="26">
        <f t="shared" si="2"/>
        <v>0</v>
      </c>
      <c r="H91" s="29">
        <f>G8/C243*C91</f>
        <v>0.12657269342851968</v>
      </c>
      <c r="I91" s="26">
        <f t="shared" si="3"/>
        <v>0.12657269342851968</v>
      </c>
      <c r="J91" s="4"/>
      <c r="K91" s="366"/>
    </row>
    <row r="92" spans="1:11" x14ac:dyDescent="0.25">
      <c r="A92" s="39">
        <v>79</v>
      </c>
      <c r="B92" s="17" t="s">
        <v>491</v>
      </c>
      <c r="C92" s="11">
        <v>42.1</v>
      </c>
      <c r="D92" s="16" t="s">
        <v>328</v>
      </c>
      <c r="E92" s="30">
        <v>3</v>
      </c>
      <c r="F92" s="30">
        <v>3</v>
      </c>
      <c r="G92" s="26">
        <f t="shared" si="2"/>
        <v>0</v>
      </c>
      <c r="H92" s="29">
        <f>G8/C243*C92</f>
        <v>7.711592465037162E-2</v>
      </c>
      <c r="I92" s="26">
        <f t="shared" si="3"/>
        <v>7.711592465037162E-2</v>
      </c>
      <c r="J92" s="4"/>
      <c r="K92" s="366"/>
    </row>
    <row r="93" spans="1:11" x14ac:dyDescent="0.25">
      <c r="A93" s="39">
        <v>80</v>
      </c>
      <c r="B93" s="17" t="s">
        <v>492</v>
      </c>
      <c r="C93" s="11">
        <v>55</v>
      </c>
      <c r="D93" s="16" t="s">
        <v>328</v>
      </c>
      <c r="E93" s="30">
        <v>8.4</v>
      </c>
      <c r="F93" s="30">
        <v>8.5</v>
      </c>
      <c r="G93" s="26">
        <f t="shared" si="2"/>
        <v>9.9999999999999645E-2</v>
      </c>
      <c r="H93" s="29">
        <f>G8/C243*C93</f>
        <v>0.10074526973326457</v>
      </c>
      <c r="I93" s="26">
        <f t="shared" si="3"/>
        <v>0.20074526973326423</v>
      </c>
      <c r="J93" s="4"/>
      <c r="K93" s="366"/>
    </row>
    <row r="94" spans="1:11" x14ac:dyDescent="0.25">
      <c r="A94" s="39">
        <v>81</v>
      </c>
      <c r="B94" s="17" t="s">
        <v>493</v>
      </c>
      <c r="C94" s="11">
        <v>59.3</v>
      </c>
      <c r="D94" s="16" t="s">
        <v>328</v>
      </c>
      <c r="E94" s="30">
        <v>3.5</v>
      </c>
      <c r="F94" s="30">
        <v>3.5</v>
      </c>
      <c r="G94" s="26">
        <f t="shared" si="2"/>
        <v>0</v>
      </c>
      <c r="H94" s="29">
        <f>G8/C243*C94</f>
        <v>0.10862171809422889</v>
      </c>
      <c r="I94" s="26">
        <f t="shared" si="3"/>
        <v>0.10862171809422889</v>
      </c>
      <c r="J94" s="4"/>
      <c r="K94" s="366"/>
    </row>
    <row r="95" spans="1:11" x14ac:dyDescent="0.25">
      <c r="A95" s="39">
        <v>82</v>
      </c>
      <c r="B95" s="17" t="s">
        <v>494</v>
      </c>
      <c r="C95" s="11">
        <v>62.6</v>
      </c>
      <c r="D95" s="16" t="s">
        <v>328</v>
      </c>
      <c r="E95" s="30">
        <v>9.4</v>
      </c>
      <c r="F95" s="30">
        <v>10.199999999999999</v>
      </c>
      <c r="G95" s="26">
        <f t="shared" si="2"/>
        <v>0.79999999999999893</v>
      </c>
      <c r="H95" s="29">
        <f>G8/C243*C95</f>
        <v>0.11466643427822477</v>
      </c>
      <c r="I95" s="26">
        <f t="shared" si="3"/>
        <v>0.91466643427822369</v>
      </c>
      <c r="J95" s="4"/>
      <c r="K95" s="366"/>
    </row>
    <row r="96" spans="1:11" x14ac:dyDescent="0.25">
      <c r="A96" s="39">
        <v>83</v>
      </c>
      <c r="B96" s="17" t="s">
        <v>495</v>
      </c>
      <c r="C96" s="11">
        <v>68.5</v>
      </c>
      <c r="D96" s="16" t="s">
        <v>328</v>
      </c>
      <c r="E96" s="30">
        <v>2.7</v>
      </c>
      <c r="F96" s="30">
        <v>2.7</v>
      </c>
      <c r="G96" s="26">
        <f t="shared" si="2"/>
        <v>0</v>
      </c>
      <c r="H96" s="29">
        <f>G8/C243*C96</f>
        <v>0.1254736541223386</v>
      </c>
      <c r="I96" s="26">
        <f t="shared" si="3"/>
        <v>0.1254736541223386</v>
      </c>
      <c r="J96" s="4"/>
      <c r="K96" s="4"/>
    </row>
    <row r="97" spans="1:11" x14ac:dyDescent="0.25">
      <c r="A97" s="39">
        <v>84</v>
      </c>
      <c r="B97" s="17" t="s">
        <v>496</v>
      </c>
      <c r="C97" s="11">
        <v>42.2</v>
      </c>
      <c r="D97" s="16" t="s">
        <v>328</v>
      </c>
      <c r="E97" s="30">
        <v>3.4</v>
      </c>
      <c r="F97" s="30">
        <v>3.5</v>
      </c>
      <c r="G97" s="26">
        <f t="shared" si="2"/>
        <v>0.10000000000000009</v>
      </c>
      <c r="H97" s="29">
        <f>G8/C243*C97</f>
        <v>7.7299097868068462E-2</v>
      </c>
      <c r="I97" s="26">
        <f t="shared" si="3"/>
        <v>0.17729909786806855</v>
      </c>
      <c r="J97" s="4"/>
      <c r="K97" s="366"/>
    </row>
    <row r="98" spans="1:11" x14ac:dyDescent="0.25">
      <c r="A98" s="39">
        <v>85</v>
      </c>
      <c r="B98" s="109" t="s">
        <v>497</v>
      </c>
      <c r="C98" s="11">
        <v>54.9</v>
      </c>
      <c r="D98" s="16" t="s">
        <v>328</v>
      </c>
      <c r="E98" s="30">
        <v>7.4</v>
      </c>
      <c r="F98" s="30">
        <v>8</v>
      </c>
      <c r="G98" s="26">
        <f t="shared" si="2"/>
        <v>0.59999999999999964</v>
      </c>
      <c r="H98" s="29">
        <f>G8/C243*C98</f>
        <v>0.10056209651556773</v>
      </c>
      <c r="I98" s="26">
        <f t="shared" si="3"/>
        <v>0.70056209651556733</v>
      </c>
      <c r="J98" s="4"/>
      <c r="K98" s="366"/>
    </row>
    <row r="99" spans="1:11" x14ac:dyDescent="0.25">
      <c r="A99" s="39">
        <v>86</v>
      </c>
      <c r="B99" s="17" t="s">
        <v>498</v>
      </c>
      <c r="C99" s="11">
        <v>59.2</v>
      </c>
      <c r="D99" s="16" t="s">
        <v>328</v>
      </c>
      <c r="E99" s="30">
        <v>1.3</v>
      </c>
      <c r="F99" s="30">
        <v>1.7</v>
      </c>
      <c r="G99" s="26">
        <f t="shared" si="2"/>
        <v>0.39999999999999991</v>
      </c>
      <c r="H99" s="29">
        <f>G8/C243*C99</f>
        <v>0.10843854487653205</v>
      </c>
      <c r="I99" s="26">
        <f t="shared" si="3"/>
        <v>0.50843854487653195</v>
      </c>
      <c r="J99" s="4"/>
      <c r="K99" s="366"/>
    </row>
    <row r="100" spans="1:11" x14ac:dyDescent="0.25">
      <c r="A100" s="39">
        <v>87</v>
      </c>
      <c r="B100" s="17" t="s">
        <v>499</v>
      </c>
      <c r="C100" s="11">
        <v>62.9</v>
      </c>
      <c r="D100" s="16" t="s">
        <v>328</v>
      </c>
      <c r="E100" s="30">
        <v>13.1</v>
      </c>
      <c r="F100" s="30">
        <v>14</v>
      </c>
      <c r="G100" s="26">
        <f t="shared" si="2"/>
        <v>0.90000000000000036</v>
      </c>
      <c r="H100" s="29">
        <f>G8/C243*C100</f>
        <v>0.1152159539313153</v>
      </c>
      <c r="I100" s="26">
        <f t="shared" si="3"/>
        <v>1.0152159539313157</v>
      </c>
      <c r="J100" s="4"/>
      <c r="K100" s="366"/>
    </row>
    <row r="101" spans="1:11" x14ac:dyDescent="0.25">
      <c r="A101" s="39">
        <v>88</v>
      </c>
      <c r="B101" s="17" t="s">
        <v>500</v>
      </c>
      <c r="C101" s="11">
        <v>68.900000000000006</v>
      </c>
      <c r="D101" s="16" t="s">
        <v>328</v>
      </c>
      <c r="E101" s="30">
        <v>12.3</v>
      </c>
      <c r="F101" s="30">
        <v>13.4</v>
      </c>
      <c r="G101" s="26">
        <f t="shared" si="2"/>
        <v>1.0999999999999996</v>
      </c>
      <c r="H101" s="29">
        <f>G8/C243*C101</f>
        <v>0.126206346993126</v>
      </c>
      <c r="I101" s="26">
        <f t="shared" si="3"/>
        <v>1.2262063469931257</v>
      </c>
      <c r="J101" s="4"/>
      <c r="K101" s="366"/>
    </row>
    <row r="102" spans="1:11" x14ac:dyDescent="0.25">
      <c r="A102" s="39">
        <v>89</v>
      </c>
      <c r="B102" s="17" t="s">
        <v>501</v>
      </c>
      <c r="C102" s="11">
        <v>42.3</v>
      </c>
      <c r="D102" s="16" t="s">
        <v>328</v>
      </c>
      <c r="E102" s="30">
        <v>6.8</v>
      </c>
      <c r="F102" s="30">
        <v>7.5</v>
      </c>
      <c r="G102" s="26">
        <f t="shared" si="2"/>
        <v>0.70000000000000018</v>
      </c>
      <c r="H102" s="29">
        <f>G8/C243*C102</f>
        <v>7.7482271085765289E-2</v>
      </c>
      <c r="I102" s="26">
        <f t="shared" si="3"/>
        <v>0.77748227108576551</v>
      </c>
      <c r="J102" s="4"/>
      <c r="K102" s="366"/>
    </row>
    <row r="103" spans="1:11" x14ac:dyDescent="0.25">
      <c r="A103" s="39">
        <v>90</v>
      </c>
      <c r="B103" s="17" t="s">
        <v>502</v>
      </c>
      <c r="C103" s="11">
        <v>55.4</v>
      </c>
      <c r="D103" s="16" t="s">
        <v>328</v>
      </c>
      <c r="E103" s="30">
        <v>7.5</v>
      </c>
      <c r="F103" s="30">
        <v>8.1</v>
      </c>
      <c r="G103" s="26">
        <f t="shared" si="2"/>
        <v>0.59999999999999964</v>
      </c>
      <c r="H103" s="29">
        <f>G8/C243*C103</f>
        <v>0.10147796260405195</v>
      </c>
      <c r="I103" s="26">
        <f t="shared" si="3"/>
        <v>0.7014779626040516</v>
      </c>
      <c r="J103" s="4"/>
      <c r="K103" s="366"/>
    </row>
    <row r="104" spans="1:11" x14ac:dyDescent="0.25">
      <c r="A104" s="39">
        <v>91</v>
      </c>
      <c r="B104" s="17" t="s">
        <v>503</v>
      </c>
      <c r="C104" s="11">
        <v>59.2</v>
      </c>
      <c r="D104" s="16" t="s">
        <v>328</v>
      </c>
      <c r="E104" s="30">
        <v>7.2</v>
      </c>
      <c r="F104" s="30">
        <v>7.4</v>
      </c>
      <c r="G104" s="26">
        <f t="shared" si="2"/>
        <v>0.20000000000000018</v>
      </c>
      <c r="H104" s="29">
        <f>G8/C243*C104</f>
        <v>0.10843854487653205</v>
      </c>
      <c r="I104" s="26">
        <f t="shared" si="3"/>
        <v>0.30843854487653222</v>
      </c>
      <c r="J104" s="4"/>
      <c r="K104" s="366"/>
    </row>
    <row r="105" spans="1:11" x14ac:dyDescent="0.25">
      <c r="A105" s="39">
        <v>92</v>
      </c>
      <c r="B105" s="17" t="s">
        <v>504</v>
      </c>
      <c r="C105" s="11">
        <v>62.6</v>
      </c>
      <c r="D105" s="16" t="s">
        <v>328</v>
      </c>
      <c r="E105" s="30">
        <v>6.8</v>
      </c>
      <c r="F105" s="30">
        <v>6.9</v>
      </c>
      <c r="G105" s="26">
        <f t="shared" si="2"/>
        <v>0.10000000000000053</v>
      </c>
      <c r="H105" s="29">
        <f>G8/C243*C105</f>
        <v>0.11466643427822477</v>
      </c>
      <c r="I105" s="26">
        <f t="shared" si="3"/>
        <v>0.21466643427822529</v>
      </c>
      <c r="J105" s="4"/>
      <c r="K105" s="366"/>
    </row>
    <row r="106" spans="1:11" x14ac:dyDescent="0.25">
      <c r="A106" s="39">
        <v>93</v>
      </c>
      <c r="B106" s="17" t="s">
        <v>505</v>
      </c>
      <c r="C106" s="11">
        <v>69.099999999999994</v>
      </c>
      <c r="D106" s="16" t="s">
        <v>328</v>
      </c>
      <c r="E106" s="30">
        <v>7.2</v>
      </c>
      <c r="F106" s="30">
        <v>7.2</v>
      </c>
      <c r="G106" s="26">
        <f t="shared" si="2"/>
        <v>0</v>
      </c>
      <c r="H106" s="29">
        <f>G8/C243*C106</f>
        <v>0.12657269342851968</v>
      </c>
      <c r="I106" s="26">
        <f t="shared" si="3"/>
        <v>0.12657269342851968</v>
      </c>
      <c r="J106" s="4"/>
      <c r="K106" s="366"/>
    </row>
    <row r="107" spans="1:11" x14ac:dyDescent="0.25">
      <c r="A107" s="39">
        <v>94</v>
      </c>
      <c r="B107" s="17" t="s">
        <v>506</v>
      </c>
      <c r="C107" s="11">
        <v>42.4</v>
      </c>
      <c r="D107" s="16" t="s">
        <v>328</v>
      </c>
      <c r="E107" s="30">
        <v>2.5</v>
      </c>
      <c r="F107" s="30">
        <v>2.5</v>
      </c>
      <c r="G107" s="26">
        <f t="shared" si="2"/>
        <v>0</v>
      </c>
      <c r="H107" s="29">
        <f>G8/C243*C107</f>
        <v>7.7665444303462144E-2</v>
      </c>
      <c r="I107" s="26">
        <f t="shared" si="3"/>
        <v>7.7665444303462144E-2</v>
      </c>
      <c r="J107" s="4"/>
      <c r="K107" s="366"/>
    </row>
    <row r="108" spans="1:11" x14ac:dyDescent="0.25">
      <c r="A108" s="39">
        <v>95</v>
      </c>
      <c r="B108" s="17" t="s">
        <v>507</v>
      </c>
      <c r="C108" s="11">
        <v>55.1</v>
      </c>
      <c r="D108" s="16" t="s">
        <v>328</v>
      </c>
      <c r="E108" s="30">
        <v>5.8</v>
      </c>
      <c r="F108" s="30">
        <v>6.2</v>
      </c>
      <c r="G108" s="26">
        <f t="shared" si="2"/>
        <v>0.40000000000000036</v>
      </c>
      <c r="H108" s="29">
        <f>G8/C243*C108</f>
        <v>0.10092844295096143</v>
      </c>
      <c r="I108" s="26">
        <f t="shared" si="3"/>
        <v>0.50092844295096173</v>
      </c>
      <c r="J108" s="4"/>
      <c r="K108" s="366"/>
    </row>
    <row r="109" spans="1:11" x14ac:dyDescent="0.25">
      <c r="A109" s="39">
        <v>96</v>
      </c>
      <c r="B109" s="17" t="s">
        <v>508</v>
      </c>
      <c r="C109" s="11">
        <v>59.5</v>
      </c>
      <c r="D109" s="16" t="s">
        <v>328</v>
      </c>
      <c r="E109" s="30">
        <v>2.1</v>
      </c>
      <c r="F109" s="30">
        <v>2.1</v>
      </c>
      <c r="G109" s="26">
        <f t="shared" si="2"/>
        <v>0</v>
      </c>
      <c r="H109" s="29">
        <f>G8/C243*C109</f>
        <v>0.10898806452962259</v>
      </c>
      <c r="I109" s="26">
        <f t="shared" si="3"/>
        <v>0.10898806452962259</v>
      </c>
      <c r="J109" s="4"/>
      <c r="K109" s="366"/>
    </row>
    <row r="110" spans="1:11" x14ac:dyDescent="0.25">
      <c r="A110" s="39">
        <v>97</v>
      </c>
      <c r="B110" s="17" t="s">
        <v>509</v>
      </c>
      <c r="C110" s="11">
        <v>62.8</v>
      </c>
      <c r="D110" s="16" t="s">
        <v>328</v>
      </c>
      <c r="E110" s="30">
        <v>8.9</v>
      </c>
      <c r="F110" s="30">
        <v>9.8000000000000007</v>
      </c>
      <c r="G110" s="26">
        <f t="shared" si="2"/>
        <v>0.90000000000000036</v>
      </c>
      <c r="H110" s="29">
        <f>G8/C243*C110</f>
        <v>0.11503278071361846</v>
      </c>
      <c r="I110" s="26">
        <f t="shared" si="3"/>
        <v>1.0150327807136188</v>
      </c>
      <c r="J110" s="4"/>
      <c r="K110" s="366"/>
    </row>
    <row r="111" spans="1:11" x14ac:dyDescent="0.25">
      <c r="A111" s="39">
        <v>98</v>
      </c>
      <c r="B111" s="17" t="s">
        <v>510</v>
      </c>
      <c r="C111" s="11">
        <v>68.8</v>
      </c>
      <c r="D111" s="16" t="s">
        <v>328</v>
      </c>
      <c r="E111" s="30">
        <v>7.5</v>
      </c>
      <c r="F111" s="30">
        <v>8.1999999999999993</v>
      </c>
      <c r="G111" s="26">
        <f t="shared" si="2"/>
        <v>0.69999999999999929</v>
      </c>
      <c r="H111" s="29">
        <f>G8/C243*C111</f>
        <v>0.12602317377542913</v>
      </c>
      <c r="I111" s="26">
        <f t="shared" si="3"/>
        <v>0.82602317377542844</v>
      </c>
      <c r="J111" s="4"/>
      <c r="K111" s="366"/>
    </row>
    <row r="112" spans="1:11" x14ac:dyDescent="0.25">
      <c r="A112" s="39">
        <v>99</v>
      </c>
      <c r="B112" s="17" t="s">
        <v>511</v>
      </c>
      <c r="C112" s="11">
        <v>42.2</v>
      </c>
      <c r="D112" s="16" t="s">
        <v>328</v>
      </c>
      <c r="E112" s="30">
        <v>5.3</v>
      </c>
      <c r="F112" s="30">
        <v>5.9</v>
      </c>
      <c r="G112" s="26">
        <f t="shared" si="2"/>
        <v>0.60000000000000053</v>
      </c>
      <c r="H112" s="29">
        <f>G8/C243*C112</f>
        <v>7.7299097868068462E-2</v>
      </c>
      <c r="I112" s="26">
        <f t="shared" si="3"/>
        <v>0.67729909786806897</v>
      </c>
      <c r="J112" s="4"/>
      <c r="K112" s="366"/>
    </row>
    <row r="113" spans="1:11" x14ac:dyDescent="0.25">
      <c r="A113" s="39">
        <v>100</v>
      </c>
      <c r="B113" s="17" t="s">
        <v>512</v>
      </c>
      <c r="C113" s="11">
        <v>55.2</v>
      </c>
      <c r="D113" s="16" t="s">
        <v>328</v>
      </c>
      <c r="E113" s="30">
        <v>4.0999999999999996</v>
      </c>
      <c r="F113" s="30">
        <v>4.9000000000000004</v>
      </c>
      <c r="G113" s="26">
        <f t="shared" si="2"/>
        <v>0.80000000000000071</v>
      </c>
      <c r="H113" s="29">
        <f>G8/C243*C113</f>
        <v>0.10111161616865827</v>
      </c>
      <c r="I113" s="26">
        <f t="shared" si="3"/>
        <v>0.90111161616865898</v>
      </c>
      <c r="J113" s="4"/>
      <c r="K113" s="366"/>
    </row>
    <row r="114" spans="1:11" x14ac:dyDescent="0.25">
      <c r="A114" s="39">
        <v>101</v>
      </c>
      <c r="B114" s="17" t="s">
        <v>513</v>
      </c>
      <c r="C114" s="11">
        <v>58.1</v>
      </c>
      <c r="D114" s="16" t="s">
        <v>328</v>
      </c>
      <c r="E114" s="30">
        <v>5.8</v>
      </c>
      <c r="F114" s="30">
        <v>5.9</v>
      </c>
      <c r="G114" s="26">
        <f t="shared" si="2"/>
        <v>0.10000000000000053</v>
      </c>
      <c r="H114" s="29">
        <f>G8/C243*C114</f>
        <v>0.10642363948186677</v>
      </c>
      <c r="I114" s="26">
        <f t="shared" si="3"/>
        <v>0.20642363948186732</v>
      </c>
      <c r="J114" s="366"/>
      <c r="K114" s="4"/>
    </row>
    <row r="115" spans="1:11" x14ac:dyDescent="0.25">
      <c r="A115" s="39">
        <v>102</v>
      </c>
      <c r="B115" s="17" t="s">
        <v>514</v>
      </c>
      <c r="C115" s="11">
        <v>61.9</v>
      </c>
      <c r="D115" s="16" t="s">
        <v>328</v>
      </c>
      <c r="E115" s="30">
        <v>9.6</v>
      </c>
      <c r="F115" s="30">
        <v>10.1</v>
      </c>
      <c r="G115" s="26">
        <f t="shared" si="2"/>
        <v>0.5</v>
      </c>
      <c r="H115" s="29">
        <f>G8/C243*C115</f>
        <v>0.11338422175434686</v>
      </c>
      <c r="I115" s="26">
        <f t="shared" si="3"/>
        <v>0.61338422175434681</v>
      </c>
      <c r="J115" s="4"/>
      <c r="K115" s="366"/>
    </row>
    <row r="116" spans="1:11" x14ac:dyDescent="0.25">
      <c r="A116" s="39">
        <v>103</v>
      </c>
      <c r="B116" s="17" t="s">
        <v>515</v>
      </c>
      <c r="C116" s="11">
        <v>69.3</v>
      </c>
      <c r="D116" s="16" t="s">
        <v>328</v>
      </c>
      <c r="E116" s="30">
        <v>1.2</v>
      </c>
      <c r="F116" s="30">
        <v>1.2</v>
      </c>
      <c r="G116" s="26">
        <f t="shared" si="2"/>
        <v>0</v>
      </c>
      <c r="H116" s="29">
        <f>G8/C243*C116</f>
        <v>0.12693903986391336</v>
      </c>
      <c r="I116" s="26">
        <f t="shared" si="3"/>
        <v>0.12693903986391336</v>
      </c>
      <c r="J116" s="4"/>
      <c r="K116" s="366"/>
    </row>
    <row r="117" spans="1:11" x14ac:dyDescent="0.25">
      <c r="A117" s="39">
        <v>104</v>
      </c>
      <c r="B117" s="17" t="s">
        <v>516</v>
      </c>
      <c r="C117" s="11">
        <v>42.4</v>
      </c>
      <c r="D117" s="16" t="s">
        <v>328</v>
      </c>
      <c r="E117" s="30">
        <v>0</v>
      </c>
      <c r="F117" s="30">
        <v>0</v>
      </c>
      <c r="G117" s="26">
        <f t="shared" si="2"/>
        <v>0</v>
      </c>
      <c r="H117" s="29">
        <f>G8/C243*C117</f>
        <v>7.7665444303462144E-2</v>
      </c>
      <c r="I117" s="26">
        <f t="shared" si="3"/>
        <v>7.7665444303462144E-2</v>
      </c>
      <c r="J117" s="4"/>
      <c r="K117" s="366"/>
    </row>
    <row r="118" spans="1:11" x14ac:dyDescent="0.25">
      <c r="A118" s="39">
        <v>105</v>
      </c>
      <c r="B118" s="17" t="s">
        <v>517</v>
      </c>
      <c r="C118" s="11">
        <v>55</v>
      </c>
      <c r="D118" s="16" t="s">
        <v>328</v>
      </c>
      <c r="E118" s="30">
        <v>6.1</v>
      </c>
      <c r="F118" s="30">
        <v>6.2</v>
      </c>
      <c r="G118" s="26">
        <f t="shared" si="2"/>
        <v>0.10000000000000053</v>
      </c>
      <c r="H118" s="29">
        <f>G8/C243*C118</f>
        <v>0.10074526973326457</v>
      </c>
      <c r="I118" s="26">
        <f t="shared" si="3"/>
        <v>0.20074526973326512</v>
      </c>
      <c r="J118" s="4"/>
      <c r="K118" s="366"/>
    </row>
    <row r="119" spans="1:11" x14ac:dyDescent="0.25">
      <c r="A119" s="39">
        <v>106</v>
      </c>
      <c r="B119" s="17" t="s">
        <v>518</v>
      </c>
      <c r="C119" s="11">
        <v>59.2</v>
      </c>
      <c r="D119" s="16" t="s">
        <v>328</v>
      </c>
      <c r="E119" s="30">
        <v>13.3</v>
      </c>
      <c r="F119" s="30">
        <v>14.3</v>
      </c>
      <c r="G119" s="26">
        <f t="shared" si="2"/>
        <v>1</v>
      </c>
      <c r="H119" s="29">
        <f>G8/C243*C119</f>
        <v>0.10843854487653205</v>
      </c>
      <c r="I119" s="26">
        <f t="shared" si="3"/>
        <v>1.1084385448765322</v>
      </c>
      <c r="J119" s="4"/>
      <c r="K119" s="366"/>
    </row>
    <row r="120" spans="1:11" x14ac:dyDescent="0.25">
      <c r="A120" s="39">
        <v>107</v>
      </c>
      <c r="B120" s="17" t="s">
        <v>519</v>
      </c>
      <c r="C120" s="11">
        <v>62.8</v>
      </c>
      <c r="D120" s="16" t="s">
        <v>328</v>
      </c>
      <c r="E120" s="30">
        <v>11.8</v>
      </c>
      <c r="F120" s="30">
        <v>12.7</v>
      </c>
      <c r="G120" s="26">
        <f t="shared" si="2"/>
        <v>0.89999999999999858</v>
      </c>
      <c r="H120" s="29">
        <f>G8/C243*C120</f>
        <v>0.11503278071361846</v>
      </c>
      <c r="I120" s="26">
        <f t="shared" si="3"/>
        <v>1.015032780713617</v>
      </c>
      <c r="J120" s="4"/>
      <c r="K120" s="366"/>
    </row>
    <row r="121" spans="1:11" x14ac:dyDescent="0.25">
      <c r="A121" s="39">
        <v>108</v>
      </c>
      <c r="B121" s="17" t="s">
        <v>514</v>
      </c>
      <c r="C121" s="11">
        <v>68.599999999999994</v>
      </c>
      <c r="D121" s="16" t="s">
        <v>328</v>
      </c>
      <c r="E121" s="30">
        <v>9.6999999999999993</v>
      </c>
      <c r="F121" s="30">
        <v>10.5</v>
      </c>
      <c r="G121" s="26">
        <f t="shared" si="2"/>
        <v>0.80000000000000071</v>
      </c>
      <c r="H121" s="29">
        <f>G8/C243*C121</f>
        <v>0.12565682734003544</v>
      </c>
      <c r="I121" s="26">
        <f t="shared" si="3"/>
        <v>0.92565682734003618</v>
      </c>
      <c r="J121" s="4"/>
      <c r="K121" s="366"/>
    </row>
    <row r="122" spans="1:11" x14ac:dyDescent="0.25">
      <c r="A122" s="39">
        <v>109</v>
      </c>
      <c r="B122" s="17" t="s">
        <v>520</v>
      </c>
      <c r="C122" s="11">
        <v>42.5</v>
      </c>
      <c r="D122" s="16" t="s">
        <v>328</v>
      </c>
      <c r="E122" s="30">
        <v>4.5999999999999996</v>
      </c>
      <c r="F122" s="30">
        <v>4.5999999999999996</v>
      </c>
      <c r="G122" s="26">
        <f t="shared" si="2"/>
        <v>0</v>
      </c>
      <c r="H122" s="29">
        <f>G8/C243*C122</f>
        <v>7.7848617521158986E-2</v>
      </c>
      <c r="I122" s="26">
        <f t="shared" si="3"/>
        <v>7.7848617521158986E-2</v>
      </c>
      <c r="J122" s="4"/>
      <c r="K122" s="366"/>
    </row>
    <row r="123" spans="1:11" x14ac:dyDescent="0.25">
      <c r="A123" s="39">
        <v>110</v>
      </c>
      <c r="B123" s="17" t="s">
        <v>521</v>
      </c>
      <c r="C123" s="11">
        <v>54.1</v>
      </c>
      <c r="D123" s="16" t="s">
        <v>328</v>
      </c>
      <c r="E123" s="30">
        <v>13.2</v>
      </c>
      <c r="F123" s="30">
        <v>13.9</v>
      </c>
      <c r="G123" s="26">
        <f t="shared" si="2"/>
        <v>0.70000000000000107</v>
      </c>
      <c r="H123" s="29">
        <f>G8/C243*C123</f>
        <v>9.9096710773992971E-2</v>
      </c>
      <c r="I123" s="26">
        <f t="shared" si="3"/>
        <v>0.79909671077399402</v>
      </c>
      <c r="J123" s="4"/>
      <c r="K123" s="366"/>
    </row>
    <row r="124" spans="1:11" x14ac:dyDescent="0.25">
      <c r="A124" s="39">
        <v>111</v>
      </c>
      <c r="B124" s="17" t="s">
        <v>373</v>
      </c>
      <c r="C124" s="11">
        <v>54.3</v>
      </c>
      <c r="D124" s="16" t="s">
        <v>328</v>
      </c>
      <c r="E124" s="30">
        <v>6.2</v>
      </c>
      <c r="F124" s="30">
        <v>6.7</v>
      </c>
      <c r="G124" s="26">
        <f t="shared" si="2"/>
        <v>0.5</v>
      </c>
      <c r="H124" s="29">
        <f>G8/C243*C124</f>
        <v>9.9463057209386654E-2</v>
      </c>
      <c r="I124" s="26">
        <f t="shared" si="3"/>
        <v>0.59946305720938664</v>
      </c>
      <c r="J124" s="4"/>
      <c r="K124" s="366"/>
    </row>
    <row r="125" spans="1:11" x14ac:dyDescent="0.25">
      <c r="A125" s="39">
        <v>112</v>
      </c>
      <c r="B125" s="17" t="s">
        <v>374</v>
      </c>
      <c r="C125" s="11">
        <v>52</v>
      </c>
      <c r="D125" s="16" t="s">
        <v>328</v>
      </c>
      <c r="E125" s="30">
        <v>8.4</v>
      </c>
      <c r="F125" s="30">
        <v>9</v>
      </c>
      <c r="G125" s="26">
        <f t="shared" si="2"/>
        <v>0.59999999999999964</v>
      </c>
      <c r="H125" s="29">
        <f>G8/C243*C125</f>
        <v>9.5250073202359231E-2</v>
      </c>
      <c r="I125" s="26">
        <f t="shared" si="3"/>
        <v>0.69525007320235888</v>
      </c>
      <c r="J125" s="4"/>
      <c r="K125" s="366"/>
    </row>
    <row r="126" spans="1:11" x14ac:dyDescent="0.25">
      <c r="A126" s="39">
        <v>113</v>
      </c>
      <c r="B126" s="17" t="s">
        <v>375</v>
      </c>
      <c r="C126" s="11">
        <v>46.8</v>
      </c>
      <c r="D126" s="16" t="s">
        <v>328</v>
      </c>
      <c r="E126" s="30">
        <v>10.7</v>
      </c>
      <c r="F126" s="30">
        <v>11.5</v>
      </c>
      <c r="G126" s="26">
        <f t="shared" si="2"/>
        <v>0.80000000000000071</v>
      </c>
      <c r="H126" s="29">
        <f>G8/C243*C126</f>
        <v>8.5725065882123308E-2</v>
      </c>
      <c r="I126" s="26">
        <f t="shared" si="3"/>
        <v>0.88572506588212407</v>
      </c>
      <c r="J126" s="4"/>
      <c r="K126" s="366"/>
    </row>
    <row r="127" spans="1:11" x14ac:dyDescent="0.25">
      <c r="A127" s="39">
        <v>114</v>
      </c>
      <c r="B127" s="17" t="s">
        <v>376</v>
      </c>
      <c r="C127" s="11">
        <v>73.3</v>
      </c>
      <c r="D127" s="16" t="s">
        <v>328</v>
      </c>
      <c r="E127" s="30">
        <v>7.7</v>
      </c>
      <c r="F127" s="30">
        <v>8.1</v>
      </c>
      <c r="G127" s="26">
        <f t="shared" si="2"/>
        <v>0.39999999999999947</v>
      </c>
      <c r="H127" s="29">
        <f>G8/C243*C127</f>
        <v>0.13426596857178716</v>
      </c>
      <c r="I127" s="26">
        <f t="shared" si="3"/>
        <v>0.53426596857178665</v>
      </c>
      <c r="J127" s="4"/>
      <c r="K127" s="366"/>
    </row>
    <row r="128" spans="1:11" x14ac:dyDescent="0.25">
      <c r="A128" s="39">
        <v>115</v>
      </c>
      <c r="B128" s="17" t="s">
        <v>377</v>
      </c>
      <c r="C128" s="11">
        <v>54.3</v>
      </c>
      <c r="D128" s="16" t="s">
        <v>328</v>
      </c>
      <c r="E128" s="30">
        <v>8.8000000000000007</v>
      </c>
      <c r="F128" s="30">
        <v>9.4</v>
      </c>
      <c r="G128" s="26">
        <f t="shared" si="2"/>
        <v>0.59999999999999964</v>
      </c>
      <c r="H128" s="29">
        <f>G8/C243*C128</f>
        <v>9.9463057209386654E-2</v>
      </c>
      <c r="I128" s="26">
        <f t="shared" si="3"/>
        <v>0.69946305720938629</v>
      </c>
      <c r="J128" s="4"/>
      <c r="K128" s="366"/>
    </row>
    <row r="129" spans="1:11" x14ac:dyDescent="0.25">
      <c r="A129" s="39">
        <v>116</v>
      </c>
      <c r="B129" s="17" t="s">
        <v>378</v>
      </c>
      <c r="C129" s="11">
        <v>51.8</v>
      </c>
      <c r="D129" s="16" t="s">
        <v>328</v>
      </c>
      <c r="E129" s="30">
        <v>7.1</v>
      </c>
      <c r="F129" s="30">
        <v>7.8</v>
      </c>
      <c r="G129" s="26">
        <f t="shared" si="2"/>
        <v>0.70000000000000018</v>
      </c>
      <c r="H129" s="29">
        <f>G8/C243*C129</f>
        <v>9.4883726766965534E-2</v>
      </c>
      <c r="I129" s="26">
        <f t="shared" si="3"/>
        <v>0.79488372676696573</v>
      </c>
      <c r="J129" s="4"/>
      <c r="K129" s="366"/>
    </row>
    <row r="130" spans="1:11" x14ac:dyDescent="0.25">
      <c r="A130" s="39">
        <v>117</v>
      </c>
      <c r="B130" s="17" t="s">
        <v>379</v>
      </c>
      <c r="C130" s="11">
        <v>47.2</v>
      </c>
      <c r="D130" s="16" t="s">
        <v>328</v>
      </c>
      <c r="E130" s="30">
        <v>10.1</v>
      </c>
      <c r="F130" s="30">
        <v>11.1</v>
      </c>
      <c r="G130" s="26">
        <f t="shared" si="2"/>
        <v>1</v>
      </c>
      <c r="H130" s="29">
        <f>G8/C243*C130</f>
        <v>8.6457758752910702E-2</v>
      </c>
      <c r="I130" s="26">
        <f t="shared" si="3"/>
        <v>1.0864577587529107</v>
      </c>
      <c r="J130" s="4"/>
      <c r="K130" s="366"/>
    </row>
    <row r="131" spans="1:11" x14ac:dyDescent="0.25">
      <c r="A131" s="39">
        <v>118</v>
      </c>
      <c r="B131" s="17" t="s">
        <v>380</v>
      </c>
      <c r="C131" s="11">
        <v>72.8</v>
      </c>
      <c r="D131" s="16" t="s">
        <v>328</v>
      </c>
      <c r="E131" s="30">
        <v>11.6</v>
      </c>
      <c r="F131" s="30">
        <v>12.5</v>
      </c>
      <c r="G131" s="26">
        <f t="shared" si="2"/>
        <v>0.90000000000000036</v>
      </c>
      <c r="H131" s="29">
        <f>G8/C243*C131</f>
        <v>0.13335010248330292</v>
      </c>
      <c r="I131" s="26">
        <f t="shared" si="3"/>
        <v>1.0333501024833032</v>
      </c>
      <c r="J131" s="4"/>
      <c r="K131" s="366"/>
    </row>
    <row r="132" spans="1:11" x14ac:dyDescent="0.25">
      <c r="A132" s="39">
        <v>119</v>
      </c>
      <c r="B132" s="17" t="s">
        <v>381</v>
      </c>
      <c r="C132" s="11">
        <v>54.2</v>
      </c>
      <c r="D132" s="16" t="s">
        <v>328</v>
      </c>
      <c r="E132" s="30">
        <v>12.1</v>
      </c>
      <c r="F132" s="30">
        <v>13.2</v>
      </c>
      <c r="G132" s="26">
        <f t="shared" si="2"/>
        <v>1.0999999999999996</v>
      </c>
      <c r="H132" s="29">
        <f>G8/C243*C132</f>
        <v>9.9279883991689827E-2</v>
      </c>
      <c r="I132" s="26">
        <f t="shared" si="3"/>
        <v>1.1992798839916894</v>
      </c>
      <c r="J132" s="4"/>
      <c r="K132" s="366"/>
    </row>
    <row r="133" spans="1:11" x14ac:dyDescent="0.25">
      <c r="A133" s="39">
        <v>120</v>
      </c>
      <c r="B133" s="17" t="s">
        <v>382</v>
      </c>
      <c r="C133" s="11">
        <v>51.9</v>
      </c>
      <c r="D133" s="16" t="s">
        <v>328</v>
      </c>
      <c r="E133" s="30">
        <v>5.0999999999999996</v>
      </c>
      <c r="F133" s="30">
        <v>5.0999999999999996</v>
      </c>
      <c r="G133" s="26">
        <f t="shared" si="2"/>
        <v>0</v>
      </c>
      <c r="H133" s="29">
        <f>G8/C243*C133</f>
        <v>9.506689998466239E-2</v>
      </c>
      <c r="I133" s="26">
        <f t="shared" si="3"/>
        <v>9.506689998466239E-2</v>
      </c>
      <c r="J133" s="4"/>
      <c r="K133" s="366"/>
    </row>
    <row r="134" spans="1:11" x14ac:dyDescent="0.25">
      <c r="A134" s="39">
        <v>121</v>
      </c>
      <c r="B134" s="17" t="s">
        <v>383</v>
      </c>
      <c r="C134" s="11">
        <v>47.2</v>
      </c>
      <c r="D134" s="16" t="s">
        <v>328</v>
      </c>
      <c r="E134" s="30">
        <v>4.5999999999999996</v>
      </c>
      <c r="F134" s="30">
        <v>4.9000000000000004</v>
      </c>
      <c r="G134" s="26">
        <f t="shared" si="2"/>
        <v>0.30000000000000071</v>
      </c>
      <c r="H134" s="29">
        <f>G8/C243*C134</f>
        <v>8.6457758752910702E-2</v>
      </c>
      <c r="I134" s="26">
        <f t="shared" si="3"/>
        <v>0.38645775875291144</v>
      </c>
      <c r="J134" s="4"/>
      <c r="K134" s="366"/>
    </row>
    <row r="135" spans="1:11" x14ac:dyDescent="0.25">
      <c r="A135" s="39">
        <v>122</v>
      </c>
      <c r="B135" s="17" t="s">
        <v>384</v>
      </c>
      <c r="C135" s="11">
        <v>72.7</v>
      </c>
      <c r="D135" s="16" t="s">
        <v>328</v>
      </c>
      <c r="E135" s="30">
        <v>2.1</v>
      </c>
      <c r="F135" s="30">
        <v>2.2000000000000002</v>
      </c>
      <c r="G135" s="26">
        <f t="shared" si="2"/>
        <v>0.10000000000000009</v>
      </c>
      <c r="H135" s="29">
        <f>G8/C243*C135</f>
        <v>0.13316692926560608</v>
      </c>
      <c r="I135" s="26">
        <f t="shared" si="3"/>
        <v>0.23316692926560617</v>
      </c>
      <c r="J135" s="4"/>
      <c r="K135" s="366"/>
    </row>
    <row r="136" spans="1:11" x14ac:dyDescent="0.25">
      <c r="A136" s="39">
        <v>123</v>
      </c>
      <c r="B136" s="17" t="s">
        <v>385</v>
      </c>
      <c r="C136" s="11">
        <v>54.3</v>
      </c>
      <c r="D136" s="16" t="s">
        <v>328</v>
      </c>
      <c r="E136" s="30">
        <v>4.5999999999999996</v>
      </c>
      <c r="F136" s="30">
        <v>4.5999999999999996</v>
      </c>
      <c r="G136" s="26">
        <f t="shared" si="2"/>
        <v>0</v>
      </c>
      <c r="H136" s="29">
        <f>G8/C243*C136</f>
        <v>9.9463057209386654E-2</v>
      </c>
      <c r="I136" s="26">
        <f t="shared" si="3"/>
        <v>9.9463057209386654E-2</v>
      </c>
      <c r="J136" s="4"/>
      <c r="K136" s="366"/>
    </row>
    <row r="137" spans="1:11" x14ac:dyDescent="0.25">
      <c r="A137" s="39">
        <v>124</v>
      </c>
      <c r="B137" s="17" t="s">
        <v>386</v>
      </c>
      <c r="C137" s="11">
        <v>52.1</v>
      </c>
      <c r="D137" s="16" t="s">
        <v>328</v>
      </c>
      <c r="E137" s="30">
        <v>6.8</v>
      </c>
      <c r="F137" s="30">
        <v>7.2</v>
      </c>
      <c r="G137" s="26">
        <f t="shared" si="2"/>
        <v>0.40000000000000036</v>
      </c>
      <c r="H137" s="29">
        <f>G8/C243*C137</f>
        <v>9.5433246420056086E-2</v>
      </c>
      <c r="I137" s="26">
        <f t="shared" si="3"/>
        <v>0.49543324642005643</v>
      </c>
      <c r="J137" s="4"/>
      <c r="K137" s="366"/>
    </row>
    <row r="138" spans="1:11" x14ac:dyDescent="0.25">
      <c r="A138" s="39">
        <v>125</v>
      </c>
      <c r="B138" s="17" t="s">
        <v>387</v>
      </c>
      <c r="C138" s="11">
        <v>47.2</v>
      </c>
      <c r="D138" s="16" t="s">
        <v>328</v>
      </c>
      <c r="E138" s="30">
        <v>9.4</v>
      </c>
      <c r="F138" s="30">
        <v>10.199999999999999</v>
      </c>
      <c r="G138" s="26">
        <f t="shared" si="2"/>
        <v>0.79999999999999893</v>
      </c>
      <c r="H138" s="29">
        <f>G8/C243*C138</f>
        <v>8.6457758752910702E-2</v>
      </c>
      <c r="I138" s="26">
        <f t="shared" si="3"/>
        <v>0.88645775875290966</v>
      </c>
      <c r="J138" s="4"/>
      <c r="K138" s="366"/>
    </row>
    <row r="139" spans="1:11" x14ac:dyDescent="0.25">
      <c r="A139" s="39">
        <v>126</v>
      </c>
      <c r="B139" s="17" t="s">
        <v>388</v>
      </c>
      <c r="C139" s="11">
        <v>72.400000000000006</v>
      </c>
      <c r="D139" s="16" t="s">
        <v>328</v>
      </c>
      <c r="E139" s="30">
        <v>9</v>
      </c>
      <c r="F139" s="30">
        <v>9.1</v>
      </c>
      <c r="G139" s="26">
        <f t="shared" si="2"/>
        <v>9.9999999999999645E-2</v>
      </c>
      <c r="H139" s="29">
        <f>G8/C243*C139</f>
        <v>0.13261740961251556</v>
      </c>
      <c r="I139" s="26">
        <f t="shared" si="3"/>
        <v>0.2326174096125152</v>
      </c>
      <c r="J139" s="4"/>
      <c r="K139" s="366"/>
    </row>
    <row r="140" spans="1:11" x14ac:dyDescent="0.25">
      <c r="A140" s="39">
        <v>127</v>
      </c>
      <c r="B140" s="17" t="s">
        <v>389</v>
      </c>
      <c r="C140" s="11">
        <v>54.3</v>
      </c>
      <c r="D140" s="16" t="s">
        <v>328</v>
      </c>
      <c r="E140" s="30">
        <v>8.1</v>
      </c>
      <c r="F140" s="30">
        <v>8.6</v>
      </c>
      <c r="G140" s="26">
        <f t="shared" si="2"/>
        <v>0.5</v>
      </c>
      <c r="H140" s="29">
        <f>G8/C243*C140</f>
        <v>9.9463057209386654E-2</v>
      </c>
      <c r="I140" s="26">
        <f t="shared" si="3"/>
        <v>0.59946305720938664</v>
      </c>
      <c r="J140" s="4"/>
      <c r="K140" s="366"/>
    </row>
    <row r="141" spans="1:11" x14ac:dyDescent="0.25">
      <c r="A141" s="39">
        <v>128</v>
      </c>
      <c r="B141" s="17" t="s">
        <v>390</v>
      </c>
      <c r="C141" s="11">
        <v>51.8</v>
      </c>
      <c r="D141" s="16" t="s">
        <v>328</v>
      </c>
      <c r="E141" s="30">
        <v>3.8</v>
      </c>
      <c r="F141" s="30">
        <v>3.8</v>
      </c>
      <c r="G141" s="26">
        <f t="shared" si="2"/>
        <v>0</v>
      </c>
      <c r="H141" s="29">
        <f>G8/C243*C141</f>
        <v>9.4883726766965534E-2</v>
      </c>
      <c r="I141" s="26">
        <f t="shared" si="3"/>
        <v>9.4883726766965534E-2</v>
      </c>
      <c r="J141" s="4"/>
      <c r="K141" s="366"/>
    </row>
    <row r="142" spans="1:11" x14ac:dyDescent="0.25">
      <c r="A142" s="39">
        <v>129</v>
      </c>
      <c r="B142" s="17" t="s">
        <v>391</v>
      </c>
      <c r="C142" s="11">
        <v>48</v>
      </c>
      <c r="D142" s="16" t="s">
        <v>328</v>
      </c>
      <c r="E142" s="30">
        <v>4.8</v>
      </c>
      <c r="F142" s="30">
        <v>4.8</v>
      </c>
      <c r="G142" s="26">
        <f t="shared" si="2"/>
        <v>0</v>
      </c>
      <c r="H142" s="29">
        <f>G8/C243*C142</f>
        <v>8.7923144494485447E-2</v>
      </c>
      <c r="I142" s="26">
        <f t="shared" si="3"/>
        <v>8.7923144494485447E-2</v>
      </c>
      <c r="J142" s="4"/>
      <c r="K142" s="366"/>
    </row>
    <row r="143" spans="1:11" x14ac:dyDescent="0.25">
      <c r="A143" s="39">
        <v>130</v>
      </c>
      <c r="B143" s="17" t="s">
        <v>392</v>
      </c>
      <c r="C143" s="11">
        <v>73</v>
      </c>
      <c r="D143" s="16" t="s">
        <v>328</v>
      </c>
      <c r="E143" s="30">
        <v>9.3000000000000007</v>
      </c>
      <c r="F143" s="30">
        <v>10.3</v>
      </c>
      <c r="G143" s="26">
        <f t="shared" si="2"/>
        <v>1</v>
      </c>
      <c r="H143" s="29">
        <f>G8/C243*C143</f>
        <v>0.13371644891869661</v>
      </c>
      <c r="I143" s="26">
        <f t="shared" si="3"/>
        <v>1.1337164489186966</v>
      </c>
      <c r="J143" s="4"/>
      <c r="K143" s="366"/>
    </row>
    <row r="144" spans="1:11" x14ac:dyDescent="0.25">
      <c r="A144" s="39">
        <v>131</v>
      </c>
      <c r="B144" s="17" t="s">
        <v>393</v>
      </c>
      <c r="C144" s="11">
        <v>54.8</v>
      </c>
      <c r="D144" s="16" t="s">
        <v>328</v>
      </c>
      <c r="E144" s="30">
        <v>2.6</v>
      </c>
      <c r="F144" s="30">
        <v>3.6</v>
      </c>
      <c r="G144" s="26">
        <f t="shared" ref="G144:G207" si="4">F144-E144</f>
        <v>1</v>
      </c>
      <c r="H144" s="29">
        <f>G8/C243*C144</f>
        <v>0.10037892329787088</v>
      </c>
      <c r="I144" s="26">
        <f t="shared" ref="I144:I207" si="5">G144+H144</f>
        <v>1.1003789232978709</v>
      </c>
      <c r="J144" s="4"/>
      <c r="K144" s="366"/>
    </row>
    <row r="145" spans="1:11" x14ac:dyDescent="0.25">
      <c r="A145" s="39">
        <v>132</v>
      </c>
      <c r="B145" s="17" t="s">
        <v>394</v>
      </c>
      <c r="C145" s="11">
        <v>52.6</v>
      </c>
      <c r="D145" s="16" t="s">
        <v>328</v>
      </c>
      <c r="E145" s="30">
        <v>2.1</v>
      </c>
      <c r="F145" s="30">
        <v>2.1</v>
      </c>
      <c r="G145" s="26">
        <f t="shared" si="4"/>
        <v>0</v>
      </c>
      <c r="H145" s="29">
        <f>G8/C243*C145</f>
        <v>9.6349112508540308E-2</v>
      </c>
      <c r="I145" s="26">
        <f t="shared" si="5"/>
        <v>9.6349112508540308E-2</v>
      </c>
      <c r="J145" s="57"/>
      <c r="K145" s="366"/>
    </row>
    <row r="146" spans="1:11" x14ac:dyDescent="0.25">
      <c r="A146" s="39">
        <v>133</v>
      </c>
      <c r="B146" s="17" t="s">
        <v>395</v>
      </c>
      <c r="C146" s="11">
        <v>47.6</v>
      </c>
      <c r="D146" s="16" t="s">
        <v>328</v>
      </c>
      <c r="E146" s="30">
        <v>5.5</v>
      </c>
      <c r="F146" s="30">
        <v>6.3</v>
      </c>
      <c r="G146" s="26">
        <f t="shared" si="4"/>
        <v>0.79999999999999982</v>
      </c>
      <c r="H146" s="29">
        <f>G8/C243*C146</f>
        <v>8.7190451623698068E-2</v>
      </c>
      <c r="I146" s="26">
        <f t="shared" si="5"/>
        <v>0.88719045162369792</v>
      </c>
      <c r="J146" s="57"/>
      <c r="K146" s="366"/>
    </row>
    <row r="147" spans="1:11" x14ac:dyDescent="0.25">
      <c r="A147" s="39">
        <v>134</v>
      </c>
      <c r="B147" s="17" t="s">
        <v>396</v>
      </c>
      <c r="C147" s="11">
        <v>73</v>
      </c>
      <c r="D147" s="16" t="s">
        <v>328</v>
      </c>
      <c r="E147" s="30">
        <v>6.8</v>
      </c>
      <c r="F147" s="30">
        <v>6.9</v>
      </c>
      <c r="G147" s="26">
        <f t="shared" si="4"/>
        <v>0.10000000000000053</v>
      </c>
      <c r="H147" s="29">
        <f>G8/C243*C147</f>
        <v>0.13371644891869661</v>
      </c>
      <c r="I147" s="26">
        <f t="shared" si="5"/>
        <v>0.23371644891869714</v>
      </c>
      <c r="J147" s="57"/>
      <c r="K147" s="366"/>
    </row>
    <row r="148" spans="1:11" x14ac:dyDescent="0.25">
      <c r="A148" s="39">
        <v>135</v>
      </c>
      <c r="B148" s="17" t="s">
        <v>397</v>
      </c>
      <c r="C148" s="11">
        <v>54.9</v>
      </c>
      <c r="D148" s="16" t="s">
        <v>328</v>
      </c>
      <c r="E148" s="30">
        <v>9.1999999999999993</v>
      </c>
      <c r="F148" s="30">
        <v>10</v>
      </c>
      <c r="G148" s="26">
        <f t="shared" si="4"/>
        <v>0.80000000000000071</v>
      </c>
      <c r="H148" s="29">
        <f>G8/C243*C148</f>
        <v>0.10056209651556773</v>
      </c>
      <c r="I148" s="26">
        <f t="shared" si="5"/>
        <v>0.9005620965155684</v>
      </c>
      <c r="J148" s="57"/>
      <c r="K148" s="366"/>
    </row>
    <row r="149" spans="1:11" x14ac:dyDescent="0.25">
      <c r="A149" s="39">
        <v>136</v>
      </c>
      <c r="B149" s="17" t="s">
        <v>398</v>
      </c>
      <c r="C149" s="11">
        <v>52.3</v>
      </c>
      <c r="D149" s="16" t="s">
        <v>328</v>
      </c>
      <c r="E149" s="30">
        <v>6.9</v>
      </c>
      <c r="F149" s="30">
        <v>7</v>
      </c>
      <c r="G149" s="26">
        <f t="shared" si="4"/>
        <v>9.9999999999999645E-2</v>
      </c>
      <c r="H149" s="29">
        <f>G8/C243*C149</f>
        <v>9.5799592855449769E-2</v>
      </c>
      <c r="I149" s="26">
        <f t="shared" si="5"/>
        <v>0.1957995928554494</v>
      </c>
      <c r="J149" s="4"/>
      <c r="K149" s="366"/>
    </row>
    <row r="150" spans="1:11" x14ac:dyDescent="0.25">
      <c r="A150" s="39">
        <v>137</v>
      </c>
      <c r="B150" s="17" t="s">
        <v>399</v>
      </c>
      <c r="C150" s="11">
        <v>47.6</v>
      </c>
      <c r="D150" s="16" t="s">
        <v>328</v>
      </c>
      <c r="E150" s="30">
        <v>10.199999999999999</v>
      </c>
      <c r="F150" s="30">
        <v>11.2</v>
      </c>
      <c r="G150" s="26">
        <f t="shared" si="4"/>
        <v>1</v>
      </c>
      <c r="H150" s="29">
        <f>G8/C243*C150</f>
        <v>8.7190451623698068E-2</v>
      </c>
      <c r="I150" s="26">
        <f t="shared" si="5"/>
        <v>1.0871904516236981</v>
      </c>
      <c r="J150" s="4"/>
      <c r="K150" s="366"/>
    </row>
    <row r="151" spans="1:11" x14ac:dyDescent="0.25">
      <c r="A151" s="39">
        <v>138</v>
      </c>
      <c r="B151" s="17" t="s">
        <v>400</v>
      </c>
      <c r="C151" s="11">
        <v>72.8</v>
      </c>
      <c r="D151" s="16" t="s">
        <v>328</v>
      </c>
      <c r="E151" s="30">
        <v>10</v>
      </c>
      <c r="F151" s="30">
        <v>10.9</v>
      </c>
      <c r="G151" s="26">
        <f t="shared" si="4"/>
        <v>0.90000000000000036</v>
      </c>
      <c r="H151" s="29">
        <f>G8/C243*C151</f>
        <v>0.13335010248330292</v>
      </c>
      <c r="I151" s="26">
        <f t="shared" si="5"/>
        <v>1.0333501024833032</v>
      </c>
      <c r="J151" s="4"/>
      <c r="K151" s="366"/>
    </row>
    <row r="152" spans="1:11" x14ac:dyDescent="0.25">
      <c r="A152" s="39">
        <v>139</v>
      </c>
      <c r="B152" s="17" t="s">
        <v>401</v>
      </c>
      <c r="C152" s="11">
        <v>54.9</v>
      </c>
      <c r="D152" s="16" t="s">
        <v>328</v>
      </c>
      <c r="E152" s="30">
        <v>5.4</v>
      </c>
      <c r="F152" s="30">
        <v>5.4</v>
      </c>
      <c r="G152" s="26">
        <f t="shared" si="4"/>
        <v>0</v>
      </c>
      <c r="H152" s="29">
        <f>G8/C243*C152</f>
        <v>0.10056209651556773</v>
      </c>
      <c r="I152" s="26">
        <f t="shared" si="5"/>
        <v>0.10056209651556773</v>
      </c>
      <c r="J152" s="4"/>
      <c r="K152" s="366"/>
    </row>
    <row r="153" spans="1:11" x14ac:dyDescent="0.25">
      <c r="A153" s="39">
        <v>140</v>
      </c>
      <c r="B153" s="17" t="s">
        <v>402</v>
      </c>
      <c r="C153" s="11">
        <v>52.4</v>
      </c>
      <c r="D153" s="16" t="s">
        <v>328</v>
      </c>
      <c r="E153" s="30">
        <v>1.3</v>
      </c>
      <c r="F153" s="30">
        <v>2</v>
      </c>
      <c r="G153" s="26">
        <f t="shared" si="4"/>
        <v>0.7</v>
      </c>
      <c r="H153" s="29">
        <f>G8/C243*C153</f>
        <v>9.5982766073146611E-2</v>
      </c>
      <c r="I153" s="26">
        <f t="shared" si="5"/>
        <v>0.79598276607314655</v>
      </c>
      <c r="J153" s="4"/>
      <c r="K153" s="366"/>
    </row>
    <row r="154" spans="1:11" x14ac:dyDescent="0.25">
      <c r="A154" s="39">
        <v>141</v>
      </c>
      <c r="B154" s="17" t="s">
        <v>403</v>
      </c>
      <c r="C154" s="11">
        <v>47.2</v>
      </c>
      <c r="D154" s="16" t="s">
        <v>328</v>
      </c>
      <c r="E154" s="30">
        <v>5.3</v>
      </c>
      <c r="F154" s="30">
        <v>5.6</v>
      </c>
      <c r="G154" s="26">
        <f t="shared" si="4"/>
        <v>0.29999999999999982</v>
      </c>
      <c r="H154" s="29">
        <f>G8/C243*C154</f>
        <v>8.6457758752910702E-2</v>
      </c>
      <c r="I154" s="26">
        <f t="shared" si="5"/>
        <v>0.38645775875291055</v>
      </c>
      <c r="J154" s="4"/>
      <c r="K154" s="366"/>
    </row>
    <row r="155" spans="1:11" x14ac:dyDescent="0.25">
      <c r="A155" s="39">
        <v>142</v>
      </c>
      <c r="B155" s="17" t="s">
        <v>404</v>
      </c>
      <c r="C155" s="11">
        <v>72.5</v>
      </c>
      <c r="D155" s="16" t="s">
        <v>328</v>
      </c>
      <c r="E155" s="30">
        <v>7.9</v>
      </c>
      <c r="F155" s="30">
        <v>8.4</v>
      </c>
      <c r="G155" s="26">
        <f t="shared" si="4"/>
        <v>0.5</v>
      </c>
      <c r="H155" s="29">
        <f>G8/C243*C155</f>
        <v>0.1328005828302124</v>
      </c>
      <c r="I155" s="26">
        <f t="shared" si="5"/>
        <v>0.63280058283021234</v>
      </c>
      <c r="J155" s="4"/>
      <c r="K155" s="366"/>
    </row>
    <row r="156" spans="1:11" x14ac:dyDescent="0.25">
      <c r="A156" s="39">
        <v>143</v>
      </c>
      <c r="B156" s="17" t="s">
        <v>405</v>
      </c>
      <c r="C156" s="11">
        <v>54.8</v>
      </c>
      <c r="D156" s="16" t="s">
        <v>328</v>
      </c>
      <c r="E156" s="30">
        <v>7.3</v>
      </c>
      <c r="F156" s="30">
        <v>7.3</v>
      </c>
      <c r="G156" s="26">
        <f t="shared" si="4"/>
        <v>0</v>
      </c>
      <c r="H156" s="29">
        <f>G8/C243*C156</f>
        <v>0.10037892329787088</v>
      </c>
      <c r="I156" s="26">
        <f t="shared" si="5"/>
        <v>0.10037892329787088</v>
      </c>
      <c r="J156" s="4"/>
      <c r="K156" s="366"/>
    </row>
    <row r="157" spans="1:11" x14ac:dyDescent="0.25">
      <c r="A157" s="39">
        <v>144</v>
      </c>
      <c r="B157" s="17" t="s">
        <v>406</v>
      </c>
      <c r="C157" s="11">
        <v>51.9</v>
      </c>
      <c r="D157" s="16" t="s">
        <v>328</v>
      </c>
      <c r="E157" s="30">
        <v>4.4000000000000004</v>
      </c>
      <c r="F157" s="30">
        <v>4.8</v>
      </c>
      <c r="G157" s="26">
        <f t="shared" si="4"/>
        <v>0.39999999999999947</v>
      </c>
      <c r="H157" s="29">
        <f>G8/C243*C157</f>
        <v>9.506689998466239E-2</v>
      </c>
      <c r="I157" s="26">
        <f t="shared" si="5"/>
        <v>0.49506689998466186</v>
      </c>
      <c r="J157" s="4"/>
      <c r="K157" s="366"/>
    </row>
    <row r="158" spans="1:11" x14ac:dyDescent="0.25">
      <c r="A158" s="39">
        <v>145</v>
      </c>
      <c r="B158" s="17" t="s">
        <v>407</v>
      </c>
      <c r="C158" s="11">
        <v>47</v>
      </c>
      <c r="D158" s="16" t="s">
        <v>328</v>
      </c>
      <c r="E158" s="30">
        <v>8.4</v>
      </c>
      <c r="F158" s="30">
        <v>9</v>
      </c>
      <c r="G158" s="26">
        <f t="shared" si="4"/>
        <v>0.59999999999999964</v>
      </c>
      <c r="H158" s="29">
        <f>G8/C243*C158</f>
        <v>8.6091412317517005E-2</v>
      </c>
      <c r="I158" s="26">
        <f t="shared" si="5"/>
        <v>0.68609141231751669</v>
      </c>
      <c r="J158" s="4"/>
      <c r="K158" s="366"/>
    </row>
    <row r="159" spans="1:11" x14ac:dyDescent="0.25">
      <c r="A159" s="39">
        <v>146</v>
      </c>
      <c r="B159" s="17" t="s">
        <v>408</v>
      </c>
      <c r="C159" s="11">
        <v>73.2</v>
      </c>
      <c r="D159" s="16" t="s">
        <v>328</v>
      </c>
      <c r="E159" s="30">
        <v>2.4</v>
      </c>
      <c r="F159" s="30">
        <v>2.4</v>
      </c>
      <c r="G159" s="26">
        <f t="shared" si="4"/>
        <v>0</v>
      </c>
      <c r="H159" s="29">
        <f>G8/C243*C159</f>
        <v>0.13408279535409032</v>
      </c>
      <c r="I159" s="26">
        <f t="shared" si="5"/>
        <v>0.13408279535409032</v>
      </c>
      <c r="J159" s="4"/>
      <c r="K159" s="366"/>
    </row>
    <row r="160" spans="1:11" x14ac:dyDescent="0.25">
      <c r="A160" s="39">
        <v>147</v>
      </c>
      <c r="B160" s="17" t="s">
        <v>409</v>
      </c>
      <c r="C160" s="11">
        <v>54.7</v>
      </c>
      <c r="D160" s="16" t="s">
        <v>328</v>
      </c>
      <c r="E160" s="30">
        <v>11.4</v>
      </c>
      <c r="F160" s="30">
        <v>12.2</v>
      </c>
      <c r="G160" s="26">
        <f t="shared" si="4"/>
        <v>0.79999999999999893</v>
      </c>
      <c r="H160" s="29">
        <f>G8/C243*C160</f>
        <v>0.10019575008017405</v>
      </c>
      <c r="I160" s="26">
        <f t="shared" si="5"/>
        <v>0.90019575008017294</v>
      </c>
      <c r="J160" s="4"/>
      <c r="K160" s="366"/>
    </row>
    <row r="161" spans="1:11" x14ac:dyDescent="0.25">
      <c r="A161" s="39">
        <v>148</v>
      </c>
      <c r="B161" s="17" t="s">
        <v>410</v>
      </c>
      <c r="C161" s="11">
        <v>52.4</v>
      </c>
      <c r="D161" s="16" t="s">
        <v>328</v>
      </c>
      <c r="E161" s="30">
        <v>5.4</v>
      </c>
      <c r="F161" s="30">
        <v>5.7</v>
      </c>
      <c r="G161" s="26">
        <f t="shared" si="4"/>
        <v>0.29999999999999982</v>
      </c>
      <c r="H161" s="29">
        <f>G8/C243*C161</f>
        <v>9.5982766073146611E-2</v>
      </c>
      <c r="I161" s="26">
        <f t="shared" si="5"/>
        <v>0.39598276607314642</v>
      </c>
      <c r="J161" s="4"/>
      <c r="K161" s="366"/>
    </row>
    <row r="162" spans="1:11" x14ac:dyDescent="0.25">
      <c r="A162" s="39">
        <v>149</v>
      </c>
      <c r="B162" s="17" t="s">
        <v>411</v>
      </c>
      <c r="C162" s="11">
        <v>47.4</v>
      </c>
      <c r="D162" s="16" t="s">
        <v>328</v>
      </c>
      <c r="E162" s="30">
        <v>5.9</v>
      </c>
      <c r="F162" s="30">
        <v>6.5</v>
      </c>
      <c r="G162" s="26">
        <f t="shared" si="4"/>
        <v>0.59999999999999964</v>
      </c>
      <c r="H162" s="29">
        <f>G8/C243*C162</f>
        <v>8.6824105188304371E-2</v>
      </c>
      <c r="I162" s="26">
        <f t="shared" si="5"/>
        <v>0.68682410518830406</v>
      </c>
      <c r="J162" s="4"/>
      <c r="K162" s="366"/>
    </row>
    <row r="163" spans="1:11" x14ac:dyDescent="0.25">
      <c r="A163" s="39">
        <v>150</v>
      </c>
      <c r="B163" s="17" t="s">
        <v>412</v>
      </c>
      <c r="C163" s="11">
        <v>73.2</v>
      </c>
      <c r="D163" s="16" t="s">
        <v>328</v>
      </c>
      <c r="E163" s="30">
        <v>13.7</v>
      </c>
      <c r="F163" s="30">
        <v>14.7</v>
      </c>
      <c r="G163" s="26">
        <f t="shared" si="4"/>
        <v>1</v>
      </c>
      <c r="H163" s="29">
        <f>G8/C243*C163</f>
        <v>0.13408279535409032</v>
      </c>
      <c r="I163" s="26">
        <f t="shared" si="5"/>
        <v>1.1340827953540904</v>
      </c>
      <c r="J163" s="4"/>
      <c r="K163" s="366"/>
    </row>
    <row r="164" spans="1:11" x14ac:dyDescent="0.25">
      <c r="A164" s="39">
        <v>151</v>
      </c>
      <c r="B164" s="17" t="s">
        <v>526</v>
      </c>
      <c r="C164" s="11">
        <v>39.299999999999997</v>
      </c>
      <c r="D164" s="16" t="s">
        <v>328</v>
      </c>
      <c r="E164" s="30">
        <v>8.6</v>
      </c>
      <c r="F164" s="30">
        <v>9.1</v>
      </c>
      <c r="G164" s="26">
        <f t="shared" si="4"/>
        <v>0.5</v>
      </c>
      <c r="H164" s="29">
        <f>G8/C243*C164</f>
        <v>7.1987074554859962E-2</v>
      </c>
      <c r="I164" s="26">
        <f t="shared" si="5"/>
        <v>0.57198707455485998</v>
      </c>
      <c r="J164" s="4"/>
      <c r="K164" s="366"/>
    </row>
    <row r="165" spans="1:11" x14ac:dyDescent="0.25">
      <c r="A165" s="39">
        <v>152</v>
      </c>
      <c r="B165" s="17" t="s">
        <v>527</v>
      </c>
      <c r="C165" s="11">
        <v>67.099999999999994</v>
      </c>
      <c r="D165" s="16" t="s">
        <v>328</v>
      </c>
      <c r="E165" s="30">
        <v>9.8000000000000007</v>
      </c>
      <c r="F165" s="30">
        <v>10.4</v>
      </c>
      <c r="G165" s="26">
        <f t="shared" si="4"/>
        <v>0.59999999999999964</v>
      </c>
      <c r="H165" s="29">
        <f>G8/C243*C165</f>
        <v>0.12290922907458277</v>
      </c>
      <c r="I165" s="26">
        <f t="shared" si="5"/>
        <v>0.72290922907458244</v>
      </c>
      <c r="J165" s="4"/>
      <c r="K165" s="366"/>
    </row>
    <row r="166" spans="1:11" x14ac:dyDescent="0.25">
      <c r="A166" s="39">
        <v>153</v>
      </c>
      <c r="B166" s="17" t="s">
        <v>528</v>
      </c>
      <c r="C166" s="11">
        <v>99.4</v>
      </c>
      <c r="D166" s="16" t="s">
        <v>328</v>
      </c>
      <c r="E166" s="30">
        <v>21.6</v>
      </c>
      <c r="F166" s="30">
        <v>22.9</v>
      </c>
      <c r="G166" s="26">
        <f t="shared" si="4"/>
        <v>1.2999999999999972</v>
      </c>
      <c r="H166" s="29">
        <f>G8/C243*C166</f>
        <v>0.18207417839066362</v>
      </c>
      <c r="I166" s="26">
        <f t="shared" si="5"/>
        <v>1.4820741783906608</v>
      </c>
      <c r="J166" s="4"/>
      <c r="K166" s="366"/>
    </row>
    <row r="167" spans="1:11" x14ac:dyDescent="0.25">
      <c r="A167" s="39">
        <v>154</v>
      </c>
      <c r="B167" s="17" t="s">
        <v>529</v>
      </c>
      <c r="C167" s="11">
        <v>39.6</v>
      </c>
      <c r="D167" s="16" t="s">
        <v>328</v>
      </c>
      <c r="E167" s="30">
        <v>2.6</v>
      </c>
      <c r="F167" s="30">
        <v>2.6</v>
      </c>
      <c r="G167" s="26">
        <f t="shared" si="4"/>
        <v>0</v>
      </c>
      <c r="H167" s="29">
        <f>G8/C243*C167</f>
        <v>7.25365942079505E-2</v>
      </c>
      <c r="I167" s="26">
        <f t="shared" si="5"/>
        <v>7.25365942079505E-2</v>
      </c>
      <c r="J167" s="4"/>
      <c r="K167" s="366"/>
    </row>
    <row r="168" spans="1:11" x14ac:dyDescent="0.25">
      <c r="A168" s="39">
        <v>155</v>
      </c>
      <c r="B168" s="17" t="s">
        <v>530</v>
      </c>
      <c r="C168" s="11">
        <v>67</v>
      </c>
      <c r="D168" s="16" t="s">
        <v>328</v>
      </c>
      <c r="E168" s="30">
        <v>10.6</v>
      </c>
      <c r="F168" s="30">
        <v>11.4</v>
      </c>
      <c r="G168" s="26">
        <f t="shared" si="4"/>
        <v>0.80000000000000071</v>
      </c>
      <c r="H168" s="29">
        <f>G8/C243*C168</f>
        <v>0.12272605585688594</v>
      </c>
      <c r="I168" s="26">
        <f t="shared" si="5"/>
        <v>0.92272605585688661</v>
      </c>
      <c r="J168" s="4"/>
      <c r="K168" s="366"/>
    </row>
    <row r="169" spans="1:11" x14ac:dyDescent="0.25">
      <c r="A169" s="39">
        <v>156</v>
      </c>
      <c r="B169" s="17" t="s">
        <v>531</v>
      </c>
      <c r="C169" s="11">
        <v>98.8</v>
      </c>
      <c r="D169" s="16" t="s">
        <v>328</v>
      </c>
      <c r="E169" s="30">
        <v>11.9</v>
      </c>
      <c r="F169" s="30">
        <v>12.1</v>
      </c>
      <c r="G169" s="26">
        <f t="shared" si="4"/>
        <v>0.19999999999999929</v>
      </c>
      <c r="H169" s="29">
        <f>G8/C243*C169</f>
        <v>0.18097513908448254</v>
      </c>
      <c r="I169" s="26">
        <f t="shared" si="5"/>
        <v>0.38097513908448183</v>
      </c>
      <c r="J169" s="4"/>
      <c r="K169" s="366"/>
    </row>
    <row r="170" spans="1:11" x14ac:dyDescent="0.25">
      <c r="A170" s="39">
        <v>157</v>
      </c>
      <c r="B170" s="17" t="s">
        <v>532</v>
      </c>
      <c r="C170" s="11">
        <v>39.4</v>
      </c>
      <c r="D170" s="16" t="s">
        <v>328</v>
      </c>
      <c r="E170" s="30">
        <v>5.3</v>
      </c>
      <c r="F170" s="30">
        <v>5.5</v>
      </c>
      <c r="G170" s="26">
        <f t="shared" si="4"/>
        <v>0.20000000000000018</v>
      </c>
      <c r="H170" s="29">
        <f>G8/C243*C170</f>
        <v>7.2170247772556803E-2</v>
      </c>
      <c r="I170" s="26">
        <f t="shared" si="5"/>
        <v>0.27217024777255699</v>
      </c>
      <c r="J170" s="4"/>
      <c r="K170" s="366"/>
    </row>
    <row r="171" spans="1:11" x14ac:dyDescent="0.25">
      <c r="A171" s="39">
        <v>158</v>
      </c>
      <c r="B171" s="17" t="s">
        <v>533</v>
      </c>
      <c r="C171" s="11">
        <v>67.5</v>
      </c>
      <c r="D171" s="16" t="s">
        <v>328</v>
      </c>
      <c r="E171" s="30">
        <v>7.1</v>
      </c>
      <c r="F171" s="30">
        <v>7.3</v>
      </c>
      <c r="G171" s="26">
        <f t="shared" si="4"/>
        <v>0.20000000000000018</v>
      </c>
      <c r="H171" s="29">
        <f>G8/C243*C171</f>
        <v>0.12364192194537016</v>
      </c>
      <c r="I171" s="26">
        <f t="shared" si="5"/>
        <v>0.32364192194537034</v>
      </c>
      <c r="J171" s="4"/>
      <c r="K171" s="366"/>
    </row>
    <row r="172" spans="1:11" x14ac:dyDescent="0.25">
      <c r="A172" s="39">
        <v>159</v>
      </c>
      <c r="B172" s="17" t="s">
        <v>534</v>
      </c>
      <c r="C172" s="11">
        <v>99.1</v>
      </c>
      <c r="D172" s="16" t="s">
        <v>328</v>
      </c>
      <c r="E172" s="30">
        <v>7.3</v>
      </c>
      <c r="F172" s="30">
        <v>8</v>
      </c>
      <c r="G172" s="26">
        <f t="shared" si="4"/>
        <v>0.70000000000000018</v>
      </c>
      <c r="H172" s="29">
        <f>G8/C243*C172</f>
        <v>0.18152465873757306</v>
      </c>
      <c r="I172" s="26">
        <f t="shared" si="5"/>
        <v>0.88152465873757324</v>
      </c>
      <c r="J172" s="4"/>
      <c r="K172" s="366"/>
    </row>
    <row r="173" spans="1:11" x14ac:dyDescent="0.25">
      <c r="A173" s="39">
        <v>160</v>
      </c>
      <c r="B173" s="17" t="s">
        <v>535</v>
      </c>
      <c r="C173" s="11">
        <v>40.1</v>
      </c>
      <c r="D173" s="16" t="s">
        <v>328</v>
      </c>
      <c r="E173" s="30">
        <v>5.3</v>
      </c>
      <c r="F173" s="30">
        <v>6</v>
      </c>
      <c r="G173" s="26">
        <f t="shared" si="4"/>
        <v>0.70000000000000018</v>
      </c>
      <c r="H173" s="29">
        <f>G8/C243*C173</f>
        <v>7.3452460296434721E-2</v>
      </c>
      <c r="I173" s="26">
        <f t="shared" si="5"/>
        <v>0.77345246029643488</v>
      </c>
      <c r="J173" s="4"/>
      <c r="K173" s="366"/>
    </row>
    <row r="174" spans="1:11" x14ac:dyDescent="0.25">
      <c r="A174" s="39">
        <v>161</v>
      </c>
      <c r="B174" s="17" t="s">
        <v>536</v>
      </c>
      <c r="C174" s="11">
        <v>67.099999999999994</v>
      </c>
      <c r="D174" s="16" t="s">
        <v>328</v>
      </c>
      <c r="E174" s="30">
        <v>2.4</v>
      </c>
      <c r="F174" s="30">
        <v>3.3</v>
      </c>
      <c r="G174" s="26">
        <f t="shared" si="4"/>
        <v>0.89999999999999991</v>
      </c>
      <c r="H174" s="29">
        <f>G8/C243*C174</f>
        <v>0.12290922907458277</v>
      </c>
      <c r="I174" s="26">
        <f t="shared" si="5"/>
        <v>1.0229092290745827</v>
      </c>
      <c r="J174" s="4"/>
      <c r="K174" s="366"/>
    </row>
    <row r="175" spans="1:11" x14ac:dyDescent="0.25">
      <c r="A175" s="39">
        <v>162</v>
      </c>
      <c r="B175" s="17" t="s">
        <v>537</v>
      </c>
      <c r="C175" s="11">
        <v>99.1</v>
      </c>
      <c r="D175" s="16" t="s">
        <v>328</v>
      </c>
      <c r="E175" s="30">
        <v>19.100000000000001</v>
      </c>
      <c r="F175" s="30">
        <v>19.899999999999999</v>
      </c>
      <c r="G175" s="26">
        <f t="shared" si="4"/>
        <v>0.79999999999999716</v>
      </c>
      <c r="H175" s="29">
        <f>G8/C243*C175</f>
        <v>0.18152465873757306</v>
      </c>
      <c r="I175" s="26">
        <f t="shared" si="5"/>
        <v>0.98152465873757022</v>
      </c>
      <c r="J175" s="4"/>
      <c r="K175" s="366"/>
    </row>
    <row r="176" spans="1:11" x14ac:dyDescent="0.25">
      <c r="A176" s="39">
        <v>163</v>
      </c>
      <c r="B176" s="17" t="s">
        <v>538</v>
      </c>
      <c r="C176" s="11">
        <v>39.4</v>
      </c>
      <c r="D176" s="16" t="s">
        <v>328</v>
      </c>
      <c r="E176" s="30">
        <v>5.7</v>
      </c>
      <c r="F176" s="30">
        <v>5.9</v>
      </c>
      <c r="G176" s="26">
        <f t="shared" si="4"/>
        <v>0.20000000000000018</v>
      </c>
      <c r="H176" s="29">
        <f>G8/C243*C176</f>
        <v>7.2170247772556803E-2</v>
      </c>
      <c r="I176" s="26">
        <f t="shared" si="5"/>
        <v>0.27217024777255699</v>
      </c>
      <c r="J176" s="4"/>
      <c r="K176" s="366"/>
    </row>
    <row r="177" spans="1:11" x14ac:dyDescent="0.25">
      <c r="A177" s="39">
        <v>164</v>
      </c>
      <c r="B177" s="17" t="s">
        <v>539</v>
      </c>
      <c r="C177" s="11">
        <v>67.2</v>
      </c>
      <c r="D177" s="16" t="s">
        <v>328</v>
      </c>
      <c r="E177" s="30">
        <v>0.7</v>
      </c>
      <c r="F177" s="30">
        <v>0.7</v>
      </c>
      <c r="G177" s="26">
        <f t="shared" si="4"/>
        <v>0</v>
      </c>
      <c r="H177" s="29">
        <f>G8/C243*C177</f>
        <v>0.12309240229227963</v>
      </c>
      <c r="I177" s="26">
        <f t="shared" si="5"/>
        <v>0.12309240229227963</v>
      </c>
      <c r="J177" s="4"/>
      <c r="K177" s="366"/>
    </row>
    <row r="178" spans="1:11" x14ac:dyDescent="0.25">
      <c r="A178" s="39">
        <v>165</v>
      </c>
      <c r="B178" s="17" t="s">
        <v>540</v>
      </c>
      <c r="C178" s="11">
        <v>99.5</v>
      </c>
      <c r="D178" s="16" t="s">
        <v>328</v>
      </c>
      <c r="E178" s="30">
        <v>18.100000000000001</v>
      </c>
      <c r="F178" s="30">
        <v>19.399999999999999</v>
      </c>
      <c r="G178" s="26">
        <f t="shared" si="4"/>
        <v>1.2999999999999972</v>
      </c>
      <c r="H178" s="29">
        <f>G8/C243*C178</f>
        <v>0.18225735160836046</v>
      </c>
      <c r="I178" s="26">
        <f t="shared" si="5"/>
        <v>1.4822573516083577</v>
      </c>
      <c r="J178" s="4"/>
      <c r="K178" s="366"/>
    </row>
    <row r="179" spans="1:11" x14ac:dyDescent="0.25">
      <c r="A179" s="39">
        <v>166</v>
      </c>
      <c r="B179" s="17" t="s">
        <v>541</v>
      </c>
      <c r="C179" s="11">
        <v>39.4</v>
      </c>
      <c r="D179" s="16" t="s">
        <v>328</v>
      </c>
      <c r="E179" s="30">
        <v>5.3</v>
      </c>
      <c r="F179" s="30">
        <v>5.9</v>
      </c>
      <c r="G179" s="26">
        <f t="shared" si="4"/>
        <v>0.60000000000000053</v>
      </c>
      <c r="H179" s="29">
        <f>G8/C243*C179</f>
        <v>7.2170247772556803E-2</v>
      </c>
      <c r="I179" s="26">
        <f t="shared" si="5"/>
        <v>0.67217024777255729</v>
      </c>
      <c r="J179" s="4"/>
      <c r="K179" s="366"/>
    </row>
    <row r="180" spans="1:11" x14ac:dyDescent="0.25">
      <c r="A180" s="39">
        <v>167</v>
      </c>
      <c r="B180" s="17" t="s">
        <v>542</v>
      </c>
      <c r="C180" s="11">
        <v>67.3</v>
      </c>
      <c r="D180" s="16" t="s">
        <v>328</v>
      </c>
      <c r="E180" s="30">
        <v>9.6999999999999993</v>
      </c>
      <c r="F180" s="30">
        <v>10.3</v>
      </c>
      <c r="G180" s="26">
        <f t="shared" si="4"/>
        <v>0.60000000000000142</v>
      </c>
      <c r="H180" s="29">
        <f>G8/C243*C180</f>
        <v>0.12327557550997646</v>
      </c>
      <c r="I180" s="26">
        <f t="shared" si="5"/>
        <v>0.7232755755099779</v>
      </c>
      <c r="J180" s="4"/>
      <c r="K180" s="366"/>
    </row>
    <row r="181" spans="1:11" x14ac:dyDescent="0.25">
      <c r="A181" s="39">
        <v>168</v>
      </c>
      <c r="B181" s="17" t="s">
        <v>543</v>
      </c>
      <c r="C181" s="11">
        <v>99.4</v>
      </c>
      <c r="D181" s="16" t="s">
        <v>328</v>
      </c>
      <c r="E181" s="30">
        <v>5.8</v>
      </c>
      <c r="F181" s="30">
        <v>6.1</v>
      </c>
      <c r="G181" s="26">
        <f t="shared" si="4"/>
        <v>0.29999999999999982</v>
      </c>
      <c r="H181" s="29">
        <f>G8/C243*C181</f>
        <v>0.18207417839066362</v>
      </c>
      <c r="I181" s="26">
        <f t="shared" si="5"/>
        <v>0.48207417839066347</v>
      </c>
      <c r="J181" s="4"/>
      <c r="K181" s="366"/>
    </row>
    <row r="182" spans="1:11" x14ac:dyDescent="0.25">
      <c r="A182" s="39">
        <v>169</v>
      </c>
      <c r="B182" s="17" t="s">
        <v>544</v>
      </c>
      <c r="C182" s="11">
        <v>39.5</v>
      </c>
      <c r="D182" s="16" t="s">
        <v>328</v>
      </c>
      <c r="E182" s="30">
        <v>1</v>
      </c>
      <c r="F182" s="30">
        <v>1</v>
      </c>
      <c r="G182" s="26">
        <f t="shared" si="4"/>
        <v>0</v>
      </c>
      <c r="H182" s="29">
        <f>G8/C243*C182</f>
        <v>7.2353420990253645E-2</v>
      </c>
      <c r="I182" s="26">
        <f t="shared" si="5"/>
        <v>7.2353420990253645E-2</v>
      </c>
      <c r="J182" s="4"/>
      <c r="K182" s="366"/>
    </row>
    <row r="183" spans="1:11" x14ac:dyDescent="0.25">
      <c r="A183" s="39">
        <v>170</v>
      </c>
      <c r="B183" s="17" t="s">
        <v>545</v>
      </c>
      <c r="C183" s="11">
        <v>67.400000000000006</v>
      </c>
      <c r="D183" s="16" t="s">
        <v>328</v>
      </c>
      <c r="E183" s="30">
        <v>2.2000000000000002</v>
      </c>
      <c r="F183" s="30">
        <v>2.8</v>
      </c>
      <c r="G183" s="26">
        <f t="shared" si="4"/>
        <v>0.59999999999999964</v>
      </c>
      <c r="H183" s="29">
        <f>G8/C243*C183</f>
        <v>0.12345874872767333</v>
      </c>
      <c r="I183" s="26">
        <f t="shared" si="5"/>
        <v>0.72345874872767302</v>
      </c>
      <c r="J183" s="4"/>
      <c r="K183" s="366"/>
    </row>
    <row r="184" spans="1:11" x14ac:dyDescent="0.25">
      <c r="A184" s="39">
        <v>171</v>
      </c>
      <c r="B184" s="17" t="s">
        <v>546</v>
      </c>
      <c r="C184" s="11">
        <v>99.5</v>
      </c>
      <c r="D184" s="16" t="s">
        <v>328</v>
      </c>
      <c r="E184" s="30">
        <v>15.4</v>
      </c>
      <c r="F184" s="30">
        <v>16.5</v>
      </c>
      <c r="G184" s="26">
        <f t="shared" si="4"/>
        <v>1.0999999999999996</v>
      </c>
      <c r="H184" s="29">
        <f>G8/C243*C184</f>
        <v>0.18225735160836046</v>
      </c>
      <c r="I184" s="26">
        <f t="shared" si="5"/>
        <v>1.2822573516083602</v>
      </c>
      <c r="J184" s="4"/>
      <c r="K184" s="366"/>
    </row>
    <row r="185" spans="1:11" x14ac:dyDescent="0.25">
      <c r="A185" s="39">
        <v>172</v>
      </c>
      <c r="B185" s="17" t="s">
        <v>547</v>
      </c>
      <c r="C185" s="11">
        <v>39.5</v>
      </c>
      <c r="D185" s="16" t="s">
        <v>328</v>
      </c>
      <c r="E185" s="30">
        <v>7.2</v>
      </c>
      <c r="F185" s="30">
        <v>7.8</v>
      </c>
      <c r="G185" s="26">
        <f t="shared" si="4"/>
        <v>0.59999999999999964</v>
      </c>
      <c r="H185" s="29">
        <f>G8/C243*C185</f>
        <v>7.2353420990253645E-2</v>
      </c>
      <c r="I185" s="26">
        <f t="shared" si="5"/>
        <v>0.6723534209902533</v>
      </c>
      <c r="J185" s="4"/>
      <c r="K185" s="366"/>
    </row>
    <row r="186" spans="1:11" x14ac:dyDescent="0.25">
      <c r="A186" s="39">
        <v>173</v>
      </c>
      <c r="B186" s="17" t="s">
        <v>548</v>
      </c>
      <c r="C186" s="11">
        <v>67.8</v>
      </c>
      <c r="D186" s="16" t="s">
        <v>328</v>
      </c>
      <c r="E186" s="30">
        <v>11</v>
      </c>
      <c r="F186" s="30">
        <v>11.9</v>
      </c>
      <c r="G186" s="26">
        <f t="shared" si="4"/>
        <v>0.90000000000000036</v>
      </c>
      <c r="H186" s="29">
        <f>G8/C243*C186</f>
        <v>0.12419144159846068</v>
      </c>
      <c r="I186" s="26">
        <f t="shared" si="5"/>
        <v>1.024191441598461</v>
      </c>
      <c r="J186" s="4"/>
      <c r="K186" s="366"/>
    </row>
    <row r="187" spans="1:11" x14ac:dyDescent="0.25">
      <c r="A187" s="39">
        <v>174</v>
      </c>
      <c r="B187" s="17" t="s">
        <v>549</v>
      </c>
      <c r="C187" s="11">
        <v>99.3</v>
      </c>
      <c r="D187" s="16" t="s">
        <v>328</v>
      </c>
      <c r="E187" s="30">
        <v>16.3</v>
      </c>
      <c r="F187" s="30">
        <v>17.7</v>
      </c>
      <c r="G187" s="26">
        <f t="shared" si="4"/>
        <v>1.3999999999999986</v>
      </c>
      <c r="H187" s="29">
        <f>G8/C243*C187</f>
        <v>0.18189100517296677</v>
      </c>
      <c r="I187" s="26">
        <f t="shared" si="5"/>
        <v>1.5818910051729653</v>
      </c>
      <c r="J187" s="4"/>
      <c r="K187" s="366"/>
    </row>
    <row r="188" spans="1:11" x14ac:dyDescent="0.25">
      <c r="A188" s="39">
        <v>175</v>
      </c>
      <c r="B188" s="17" t="s">
        <v>550</v>
      </c>
      <c r="C188" s="11">
        <v>39.6</v>
      </c>
      <c r="D188" s="16" t="s">
        <v>328</v>
      </c>
      <c r="E188" s="30">
        <v>6.8</v>
      </c>
      <c r="F188" s="30">
        <v>7.5</v>
      </c>
      <c r="G188" s="26">
        <f t="shared" si="4"/>
        <v>0.70000000000000018</v>
      </c>
      <c r="H188" s="29">
        <f>G8/C243*C188</f>
        <v>7.25365942079505E-2</v>
      </c>
      <c r="I188" s="26">
        <f t="shared" si="5"/>
        <v>0.77253659420795073</v>
      </c>
      <c r="J188" s="57"/>
      <c r="K188" s="58"/>
    </row>
    <row r="189" spans="1:11" x14ac:dyDescent="0.25">
      <c r="A189" s="39">
        <v>176</v>
      </c>
      <c r="B189" s="17" t="s">
        <v>615</v>
      </c>
      <c r="C189" s="11">
        <v>68.099999999999994</v>
      </c>
      <c r="D189" s="16" t="s">
        <v>328</v>
      </c>
      <c r="E189" s="30">
        <v>8.3000000000000007</v>
      </c>
      <c r="F189" s="30">
        <v>8.6</v>
      </c>
      <c r="G189" s="26">
        <f t="shared" si="4"/>
        <v>0.29999999999999893</v>
      </c>
      <c r="H189" s="29">
        <f>G8/C243*C189</f>
        <v>0.12474096125155122</v>
      </c>
      <c r="I189" s="26">
        <f t="shared" si="5"/>
        <v>0.42474096125155014</v>
      </c>
      <c r="J189" s="57"/>
      <c r="K189" s="58"/>
    </row>
    <row r="190" spans="1:11" x14ac:dyDescent="0.25">
      <c r="A190" s="39">
        <v>177</v>
      </c>
      <c r="B190" s="17" t="s">
        <v>551</v>
      </c>
      <c r="C190" s="11">
        <v>99.4</v>
      </c>
      <c r="D190" s="16" t="s">
        <v>328</v>
      </c>
      <c r="E190" s="30">
        <v>5.0999999999999996</v>
      </c>
      <c r="F190" s="30">
        <v>5.0999999999999996</v>
      </c>
      <c r="G190" s="26">
        <f t="shared" si="4"/>
        <v>0</v>
      </c>
      <c r="H190" s="29">
        <f>G8/C243*C190</f>
        <v>0.18207417839066362</v>
      </c>
      <c r="I190" s="26">
        <f t="shared" si="5"/>
        <v>0.18207417839066362</v>
      </c>
      <c r="J190" s="57"/>
      <c r="K190" s="58"/>
    </row>
    <row r="191" spans="1:11" x14ac:dyDescent="0.25">
      <c r="A191" s="39">
        <v>178</v>
      </c>
      <c r="B191" s="17" t="s">
        <v>413</v>
      </c>
      <c r="C191" s="11">
        <v>42.3</v>
      </c>
      <c r="D191" s="16" t="s">
        <v>328</v>
      </c>
      <c r="E191" s="30">
        <v>1</v>
      </c>
      <c r="F191" s="30">
        <v>1</v>
      </c>
      <c r="G191" s="26">
        <f t="shared" si="4"/>
        <v>0</v>
      </c>
      <c r="H191" s="29">
        <f>G8/C243*C191</f>
        <v>7.7482271085765289E-2</v>
      </c>
      <c r="I191" s="26">
        <f t="shared" si="5"/>
        <v>7.7482271085765289E-2</v>
      </c>
      <c r="J191" s="57"/>
      <c r="K191" s="58"/>
    </row>
    <row r="192" spans="1:11" x14ac:dyDescent="0.25">
      <c r="A192" s="39">
        <v>179</v>
      </c>
      <c r="B192" s="17" t="s">
        <v>414</v>
      </c>
      <c r="C192" s="11">
        <v>68.900000000000006</v>
      </c>
      <c r="D192" s="16" t="s">
        <v>328</v>
      </c>
      <c r="E192" s="30">
        <v>7.7</v>
      </c>
      <c r="F192" s="30">
        <v>7.7</v>
      </c>
      <c r="G192" s="26">
        <f t="shared" si="4"/>
        <v>0</v>
      </c>
      <c r="H192" s="29">
        <f>G8/C243*C192</f>
        <v>0.126206346993126</v>
      </c>
      <c r="I192" s="26">
        <f t="shared" si="5"/>
        <v>0.126206346993126</v>
      </c>
      <c r="J192" s="57"/>
      <c r="K192" s="58"/>
    </row>
    <row r="193" spans="1:11" x14ac:dyDescent="0.25">
      <c r="A193" s="39">
        <v>180</v>
      </c>
      <c r="B193" s="17" t="s">
        <v>415</v>
      </c>
      <c r="C193" s="11">
        <v>99.3</v>
      </c>
      <c r="D193" s="16" t="s">
        <v>328</v>
      </c>
      <c r="E193" s="30">
        <v>19.899999999999999</v>
      </c>
      <c r="F193" s="30">
        <v>21.1</v>
      </c>
      <c r="G193" s="26">
        <f t="shared" si="4"/>
        <v>1.2000000000000028</v>
      </c>
      <c r="H193" s="29">
        <f>G8/C243*C193</f>
        <v>0.18189100517296677</v>
      </c>
      <c r="I193" s="26">
        <f t="shared" si="5"/>
        <v>1.3818910051729696</v>
      </c>
      <c r="J193" s="57"/>
      <c r="K193" s="58"/>
    </row>
    <row r="194" spans="1:11" x14ac:dyDescent="0.25">
      <c r="A194" s="39">
        <v>181</v>
      </c>
      <c r="B194" s="17" t="s">
        <v>416</v>
      </c>
      <c r="C194" s="11">
        <v>42.4</v>
      </c>
      <c r="D194" s="16" t="s">
        <v>328</v>
      </c>
      <c r="E194" s="30">
        <v>7.1</v>
      </c>
      <c r="F194" s="30">
        <v>7.7</v>
      </c>
      <c r="G194" s="26">
        <f t="shared" si="4"/>
        <v>0.60000000000000053</v>
      </c>
      <c r="H194" s="29">
        <f>G8/C243*C194</f>
        <v>7.7665444303462144E-2</v>
      </c>
      <c r="I194" s="26">
        <f t="shared" si="5"/>
        <v>0.67766544430346265</v>
      </c>
      <c r="J194" s="57"/>
      <c r="K194" s="58"/>
    </row>
    <row r="195" spans="1:11" x14ac:dyDescent="0.25">
      <c r="A195" s="39">
        <v>182</v>
      </c>
      <c r="B195" s="17" t="s">
        <v>417</v>
      </c>
      <c r="C195" s="11">
        <v>69.3</v>
      </c>
      <c r="D195" s="16" t="s">
        <v>328</v>
      </c>
      <c r="E195" s="30">
        <v>4.9000000000000004</v>
      </c>
      <c r="F195" s="30">
        <v>4.9000000000000004</v>
      </c>
      <c r="G195" s="26">
        <f t="shared" si="4"/>
        <v>0</v>
      </c>
      <c r="H195" s="29">
        <f>G8/C243*C195</f>
        <v>0.12693903986391336</v>
      </c>
      <c r="I195" s="26">
        <f t="shared" si="5"/>
        <v>0.12693903986391336</v>
      </c>
      <c r="J195" s="57"/>
      <c r="K195" s="368"/>
    </row>
    <row r="196" spans="1:11" x14ac:dyDescent="0.25">
      <c r="A196" s="39">
        <v>183</v>
      </c>
      <c r="B196" s="17" t="s">
        <v>418</v>
      </c>
      <c r="C196" s="11">
        <v>99.3</v>
      </c>
      <c r="D196" s="16" t="s">
        <v>328</v>
      </c>
      <c r="E196" s="30">
        <v>8.1</v>
      </c>
      <c r="F196" s="30">
        <v>9.3000000000000007</v>
      </c>
      <c r="G196" s="26">
        <f t="shared" si="4"/>
        <v>1.2000000000000011</v>
      </c>
      <c r="H196" s="29">
        <f>G8/C243*C196</f>
        <v>0.18189100517296677</v>
      </c>
      <c r="I196" s="26">
        <f t="shared" si="5"/>
        <v>1.3818910051729678</v>
      </c>
      <c r="J196" s="57"/>
      <c r="K196" s="58"/>
    </row>
    <row r="197" spans="1:11" x14ac:dyDescent="0.25">
      <c r="A197" s="39">
        <v>184</v>
      </c>
      <c r="B197" s="17" t="s">
        <v>419</v>
      </c>
      <c r="C197" s="11">
        <v>42.3</v>
      </c>
      <c r="D197" s="16" t="s">
        <v>328</v>
      </c>
      <c r="E197" s="30">
        <v>3</v>
      </c>
      <c r="F197" s="30">
        <v>3.3</v>
      </c>
      <c r="G197" s="26">
        <f t="shared" si="4"/>
        <v>0.29999999999999982</v>
      </c>
      <c r="H197" s="29">
        <f>G8/C243*C197</f>
        <v>7.7482271085765289E-2</v>
      </c>
      <c r="I197" s="26">
        <f t="shared" si="5"/>
        <v>0.3774822710857651</v>
      </c>
      <c r="J197" s="4"/>
      <c r="K197" s="366"/>
    </row>
    <row r="198" spans="1:11" x14ac:dyDescent="0.25">
      <c r="A198" s="39">
        <v>185</v>
      </c>
      <c r="B198" s="17" t="s">
        <v>420</v>
      </c>
      <c r="C198" s="11">
        <v>68.599999999999994</v>
      </c>
      <c r="D198" s="16" t="s">
        <v>328</v>
      </c>
      <c r="E198" s="30">
        <v>7.9</v>
      </c>
      <c r="F198" s="30">
        <v>8.4</v>
      </c>
      <c r="G198" s="26">
        <f t="shared" si="4"/>
        <v>0.5</v>
      </c>
      <c r="H198" s="29">
        <f>G8/C243*C198</f>
        <v>0.12565682734003544</v>
      </c>
      <c r="I198" s="26">
        <f t="shared" si="5"/>
        <v>0.62565682734003547</v>
      </c>
      <c r="J198" s="4"/>
      <c r="K198" s="366"/>
    </row>
    <row r="199" spans="1:11" x14ac:dyDescent="0.25">
      <c r="A199" s="39">
        <v>186</v>
      </c>
      <c r="B199" s="17" t="s">
        <v>421</v>
      </c>
      <c r="C199" s="11">
        <v>99.4</v>
      </c>
      <c r="D199" s="16" t="s">
        <v>328</v>
      </c>
      <c r="E199" s="30">
        <v>17.5</v>
      </c>
      <c r="F199" s="30">
        <v>18.7</v>
      </c>
      <c r="G199" s="26">
        <f t="shared" si="4"/>
        <v>1.1999999999999993</v>
      </c>
      <c r="H199" s="29">
        <f>G8/C243*C199</f>
        <v>0.18207417839066362</v>
      </c>
      <c r="I199" s="26">
        <f t="shared" si="5"/>
        <v>1.3820741783906629</v>
      </c>
      <c r="J199" s="4"/>
      <c r="K199" s="366"/>
    </row>
    <row r="200" spans="1:11" x14ac:dyDescent="0.25">
      <c r="A200" s="39">
        <v>187</v>
      </c>
      <c r="B200" s="17" t="s">
        <v>422</v>
      </c>
      <c r="C200" s="11">
        <v>42.4</v>
      </c>
      <c r="D200" s="16" t="s">
        <v>328</v>
      </c>
      <c r="E200" s="30">
        <v>4.4000000000000004</v>
      </c>
      <c r="F200" s="30">
        <v>4.9000000000000004</v>
      </c>
      <c r="G200" s="26">
        <f t="shared" si="4"/>
        <v>0.5</v>
      </c>
      <c r="H200" s="29">
        <f>G8/C243*C200</f>
        <v>7.7665444303462144E-2</v>
      </c>
      <c r="I200" s="26">
        <f t="shared" si="5"/>
        <v>0.57766544430346212</v>
      </c>
      <c r="J200" s="4"/>
      <c r="K200" s="366"/>
    </row>
    <row r="201" spans="1:11" x14ac:dyDescent="0.25">
      <c r="A201" s="39">
        <v>188</v>
      </c>
      <c r="B201" s="17" t="s">
        <v>423</v>
      </c>
      <c r="C201" s="11">
        <v>69.3</v>
      </c>
      <c r="D201" s="16" t="s">
        <v>328</v>
      </c>
      <c r="E201" s="30">
        <v>8.8000000000000007</v>
      </c>
      <c r="F201" s="30">
        <v>9.1999999999999993</v>
      </c>
      <c r="G201" s="26">
        <f t="shared" si="4"/>
        <v>0.39999999999999858</v>
      </c>
      <c r="H201" s="29">
        <f>G8/C243*C201</f>
        <v>0.12693903986391336</v>
      </c>
      <c r="I201" s="26">
        <f t="shared" si="5"/>
        <v>0.526939039863912</v>
      </c>
      <c r="J201" s="4"/>
      <c r="K201" s="366"/>
    </row>
    <row r="202" spans="1:11" x14ac:dyDescent="0.25">
      <c r="A202" s="39">
        <v>189</v>
      </c>
      <c r="B202" s="17" t="s">
        <v>424</v>
      </c>
      <c r="C202" s="11">
        <v>99.1</v>
      </c>
      <c r="D202" s="16" t="s">
        <v>328</v>
      </c>
      <c r="E202" s="30">
        <v>4.7</v>
      </c>
      <c r="F202" s="30">
        <v>4.8</v>
      </c>
      <c r="G202" s="26">
        <f t="shared" si="4"/>
        <v>9.9999999999999645E-2</v>
      </c>
      <c r="H202" s="29">
        <f>G8/C243*C202</f>
        <v>0.18152465873757306</v>
      </c>
      <c r="I202" s="26">
        <f t="shared" si="5"/>
        <v>0.28152465873757271</v>
      </c>
      <c r="J202" s="57"/>
      <c r="K202" s="366"/>
    </row>
    <row r="203" spans="1:11" x14ac:dyDescent="0.25">
      <c r="A203" s="39">
        <v>190</v>
      </c>
      <c r="B203" s="17" t="s">
        <v>425</v>
      </c>
      <c r="C203" s="11">
        <v>42.6</v>
      </c>
      <c r="D203" s="16" t="s">
        <v>328</v>
      </c>
      <c r="E203" s="30">
        <v>6.6</v>
      </c>
      <c r="F203" s="30">
        <v>7</v>
      </c>
      <c r="G203" s="26">
        <f t="shared" si="4"/>
        <v>0.40000000000000036</v>
      </c>
      <c r="H203" s="29">
        <f>G8/C243*C203</f>
        <v>7.8031790738855841E-2</v>
      </c>
      <c r="I203" s="26">
        <f t="shared" si="5"/>
        <v>0.47803179073885621</v>
      </c>
      <c r="J203" s="57"/>
      <c r="K203" s="366"/>
    </row>
    <row r="204" spans="1:11" x14ac:dyDescent="0.25">
      <c r="A204" s="39">
        <v>191</v>
      </c>
      <c r="B204" s="17" t="s">
        <v>426</v>
      </c>
      <c r="C204" s="11">
        <v>69.2</v>
      </c>
      <c r="D204" s="16" t="s">
        <v>328</v>
      </c>
      <c r="E204" s="30">
        <v>10.6</v>
      </c>
      <c r="F204" s="30">
        <v>11.5</v>
      </c>
      <c r="G204" s="26">
        <f t="shared" si="4"/>
        <v>0.90000000000000036</v>
      </c>
      <c r="H204" s="29">
        <f>G8/C243*C204</f>
        <v>0.12675586664621652</v>
      </c>
      <c r="I204" s="26">
        <f t="shared" si="5"/>
        <v>1.0267558666462169</v>
      </c>
      <c r="J204" s="57"/>
      <c r="K204" s="366"/>
    </row>
    <row r="205" spans="1:11" x14ac:dyDescent="0.25">
      <c r="A205" s="39">
        <v>192</v>
      </c>
      <c r="B205" s="17" t="s">
        <v>427</v>
      </c>
      <c r="C205" s="11">
        <v>99</v>
      </c>
      <c r="D205" s="16" t="s">
        <v>328</v>
      </c>
      <c r="E205" s="30">
        <v>6.8</v>
      </c>
      <c r="F205" s="30">
        <v>6.8</v>
      </c>
      <c r="G205" s="26">
        <f t="shared" si="4"/>
        <v>0</v>
      </c>
      <c r="H205" s="29">
        <f>G8/C243*C205</f>
        <v>0.18134148551987622</v>
      </c>
      <c r="I205" s="26">
        <f t="shared" si="5"/>
        <v>0.18134148551987622</v>
      </c>
      <c r="J205" s="57"/>
      <c r="K205" s="366"/>
    </row>
    <row r="206" spans="1:11" x14ac:dyDescent="0.25">
      <c r="A206" s="39">
        <v>193</v>
      </c>
      <c r="B206" s="17" t="s">
        <v>592</v>
      </c>
      <c r="C206" s="11">
        <v>42.4</v>
      </c>
      <c r="D206" s="16" t="s">
        <v>328</v>
      </c>
      <c r="E206" s="30">
        <v>0.4</v>
      </c>
      <c r="F206" s="30">
        <v>0.4</v>
      </c>
      <c r="G206" s="26">
        <f t="shared" si="4"/>
        <v>0</v>
      </c>
      <c r="H206" s="29">
        <f>G8/C243*C206</f>
        <v>7.7665444303462144E-2</v>
      </c>
      <c r="I206" s="26">
        <f t="shared" si="5"/>
        <v>7.7665444303462144E-2</v>
      </c>
      <c r="J206" s="57"/>
      <c r="K206" s="366"/>
    </row>
    <row r="207" spans="1:11" x14ac:dyDescent="0.25">
      <c r="A207" s="39">
        <v>194</v>
      </c>
      <c r="B207" s="17" t="s">
        <v>593</v>
      </c>
      <c r="C207" s="11">
        <v>68.8</v>
      </c>
      <c r="D207" s="16" t="s">
        <v>328</v>
      </c>
      <c r="E207" s="30">
        <v>5.3</v>
      </c>
      <c r="F207" s="30">
        <v>5.3</v>
      </c>
      <c r="G207" s="26">
        <f t="shared" si="4"/>
        <v>0</v>
      </c>
      <c r="H207" s="29">
        <f>G8/C243*C207</f>
        <v>0.12602317377542913</v>
      </c>
      <c r="I207" s="26">
        <f t="shared" si="5"/>
        <v>0.12602317377542913</v>
      </c>
      <c r="J207" s="57"/>
      <c r="K207" s="366"/>
    </row>
    <row r="208" spans="1:11" x14ac:dyDescent="0.25">
      <c r="A208" s="39">
        <v>195</v>
      </c>
      <c r="B208" s="17" t="s">
        <v>594</v>
      </c>
      <c r="C208" s="11">
        <v>100.7</v>
      </c>
      <c r="D208" s="16" t="s">
        <v>328</v>
      </c>
      <c r="E208" s="30">
        <v>13.6</v>
      </c>
      <c r="F208" s="30">
        <v>13.6</v>
      </c>
      <c r="G208" s="26">
        <f t="shared" ref="G208:G242" si="6">F208-E208</f>
        <v>0</v>
      </c>
      <c r="H208" s="29">
        <f>G8/C243*C208</f>
        <v>0.18445543022072261</v>
      </c>
      <c r="I208" s="26">
        <f t="shared" ref="I208:I242" si="7">G208+H208</f>
        <v>0.18445543022072261</v>
      </c>
      <c r="J208" s="57"/>
      <c r="K208" s="366"/>
    </row>
    <row r="209" spans="1:11" x14ac:dyDescent="0.25">
      <c r="A209" s="39">
        <v>196</v>
      </c>
      <c r="B209" s="17" t="s">
        <v>428</v>
      </c>
      <c r="C209" s="11">
        <v>42.6</v>
      </c>
      <c r="D209" s="16" t="s">
        <v>328</v>
      </c>
      <c r="E209" s="30">
        <v>10.7</v>
      </c>
      <c r="F209" s="30">
        <v>11.5</v>
      </c>
      <c r="G209" s="26">
        <f t="shared" si="6"/>
        <v>0.80000000000000071</v>
      </c>
      <c r="H209" s="29">
        <f>G8/C243*C209</f>
        <v>7.8031790738855841E-2</v>
      </c>
      <c r="I209" s="26">
        <f t="shared" si="7"/>
        <v>0.87803179073885651</v>
      </c>
      <c r="J209" s="57"/>
      <c r="K209" s="366"/>
    </row>
    <row r="210" spans="1:11" x14ac:dyDescent="0.25">
      <c r="A210" s="39">
        <v>197</v>
      </c>
      <c r="B210" s="17" t="s">
        <v>429</v>
      </c>
      <c r="C210" s="11">
        <v>69.2</v>
      </c>
      <c r="D210" s="16" t="s">
        <v>328</v>
      </c>
      <c r="E210" s="30">
        <v>12.5</v>
      </c>
      <c r="F210" s="30">
        <v>12.5</v>
      </c>
      <c r="G210" s="26">
        <f t="shared" si="6"/>
        <v>0</v>
      </c>
      <c r="H210" s="29">
        <f>G8/C243*C210</f>
        <v>0.12675586664621652</v>
      </c>
      <c r="I210" s="26">
        <f t="shared" si="7"/>
        <v>0.12675586664621652</v>
      </c>
      <c r="J210" s="4"/>
      <c r="K210" s="366"/>
    </row>
    <row r="211" spans="1:11" x14ac:dyDescent="0.25">
      <c r="A211" s="39">
        <v>198</v>
      </c>
      <c r="B211" s="17" t="s">
        <v>430</v>
      </c>
      <c r="C211" s="11">
        <v>99.5</v>
      </c>
      <c r="D211" s="16" t="s">
        <v>328</v>
      </c>
      <c r="E211" s="30">
        <v>10.8</v>
      </c>
      <c r="F211" s="30">
        <v>11.4</v>
      </c>
      <c r="G211" s="26">
        <f t="shared" si="6"/>
        <v>0.59999999999999964</v>
      </c>
      <c r="H211" s="29">
        <f>G8/C243*C211</f>
        <v>0.18225735160836046</v>
      </c>
      <c r="I211" s="26">
        <f t="shared" si="7"/>
        <v>0.78225735160836007</v>
      </c>
      <c r="J211" s="4"/>
      <c r="K211" s="366"/>
    </row>
    <row r="212" spans="1:11" x14ac:dyDescent="0.25">
      <c r="A212" s="39">
        <v>199</v>
      </c>
      <c r="B212" s="17" t="s">
        <v>431</v>
      </c>
      <c r="C212" s="11">
        <v>42.6</v>
      </c>
      <c r="D212" s="16" t="s">
        <v>328</v>
      </c>
      <c r="E212" s="30">
        <v>7.3</v>
      </c>
      <c r="F212" s="30">
        <v>8</v>
      </c>
      <c r="G212" s="26">
        <f t="shared" si="6"/>
        <v>0.70000000000000018</v>
      </c>
      <c r="H212" s="29">
        <f>G8/C243*C212</f>
        <v>7.8031790738855841E-2</v>
      </c>
      <c r="I212" s="26">
        <f t="shared" si="7"/>
        <v>0.77803179073885598</v>
      </c>
      <c r="J212" s="4"/>
      <c r="K212" s="366"/>
    </row>
    <row r="213" spans="1:11" x14ac:dyDescent="0.25">
      <c r="A213" s="39">
        <v>200</v>
      </c>
      <c r="B213" s="17" t="s">
        <v>432</v>
      </c>
      <c r="C213" s="11">
        <v>68.8</v>
      </c>
      <c r="D213" s="16" t="s">
        <v>328</v>
      </c>
      <c r="E213" s="30">
        <v>6.2</v>
      </c>
      <c r="F213" s="30">
        <v>6.6</v>
      </c>
      <c r="G213" s="26">
        <f t="shared" si="6"/>
        <v>0.39999999999999947</v>
      </c>
      <c r="H213" s="29">
        <f>G8/C243*C213</f>
        <v>0.12602317377542913</v>
      </c>
      <c r="I213" s="26">
        <f t="shared" si="7"/>
        <v>0.52602317377542862</v>
      </c>
      <c r="J213" s="4"/>
      <c r="K213" s="366"/>
    </row>
    <row r="214" spans="1:11" x14ac:dyDescent="0.25">
      <c r="A214" s="39">
        <v>201</v>
      </c>
      <c r="B214" s="17" t="s">
        <v>433</v>
      </c>
      <c r="C214" s="11">
        <v>99.3</v>
      </c>
      <c r="D214" s="16" t="s">
        <v>328</v>
      </c>
      <c r="E214" s="30">
        <v>12.4</v>
      </c>
      <c r="F214" s="30">
        <v>12.5</v>
      </c>
      <c r="G214" s="26">
        <f t="shared" si="6"/>
        <v>9.9999999999999645E-2</v>
      </c>
      <c r="H214" s="29">
        <f>G8/C243*C214</f>
        <v>0.18189100517296677</v>
      </c>
      <c r="I214" s="26">
        <f t="shared" si="7"/>
        <v>0.28189100517296639</v>
      </c>
      <c r="J214" s="4"/>
      <c r="K214" s="366"/>
    </row>
    <row r="215" spans="1:11" x14ac:dyDescent="0.25">
      <c r="A215" s="39">
        <v>202</v>
      </c>
      <c r="B215" s="17" t="s">
        <v>558</v>
      </c>
      <c r="C215" s="11">
        <v>72.8</v>
      </c>
      <c r="D215" s="16" t="s">
        <v>328</v>
      </c>
      <c r="E215" s="30">
        <v>9.6</v>
      </c>
      <c r="F215" s="30">
        <v>10</v>
      </c>
      <c r="G215" s="26">
        <f t="shared" si="6"/>
        <v>0.40000000000000036</v>
      </c>
      <c r="H215" s="29">
        <f>G8/C243*C215</f>
        <v>0.13335010248330292</v>
      </c>
      <c r="I215" s="26">
        <f t="shared" si="7"/>
        <v>0.53335010248330328</v>
      </c>
      <c r="J215" s="4"/>
      <c r="K215" s="366"/>
    </row>
    <row r="216" spans="1:11" x14ac:dyDescent="0.25">
      <c r="A216" s="39">
        <v>203</v>
      </c>
      <c r="B216" s="17" t="s">
        <v>559</v>
      </c>
      <c r="C216" s="11">
        <v>72.2</v>
      </c>
      <c r="D216" s="16" t="s">
        <v>328</v>
      </c>
      <c r="E216" s="30">
        <v>5.3</v>
      </c>
      <c r="F216" s="30">
        <v>6</v>
      </c>
      <c r="G216" s="26">
        <f t="shared" si="6"/>
        <v>0.70000000000000018</v>
      </c>
      <c r="H216" s="29">
        <f>G8/C243*C216</f>
        <v>0.13225106317712187</v>
      </c>
      <c r="I216" s="26">
        <f t="shared" si="7"/>
        <v>0.83225106317712205</v>
      </c>
      <c r="J216" s="4"/>
      <c r="K216" s="366"/>
    </row>
    <row r="217" spans="1:11" x14ac:dyDescent="0.25">
      <c r="A217" s="39">
        <v>204</v>
      </c>
      <c r="B217" s="17" t="s">
        <v>560</v>
      </c>
      <c r="C217" s="11">
        <v>45.9</v>
      </c>
      <c r="D217" s="16" t="s">
        <v>328</v>
      </c>
      <c r="E217" s="30">
        <v>2.6</v>
      </c>
      <c r="F217" s="30">
        <v>3.1</v>
      </c>
      <c r="G217" s="26">
        <f t="shared" si="6"/>
        <v>0.5</v>
      </c>
      <c r="H217" s="29">
        <f>G8/C243*C217</f>
        <v>8.4076506922851707E-2</v>
      </c>
      <c r="I217" s="26">
        <f t="shared" si="7"/>
        <v>0.58407650692285173</v>
      </c>
      <c r="J217" s="4"/>
      <c r="K217" s="366"/>
    </row>
    <row r="218" spans="1:11" x14ac:dyDescent="0.25">
      <c r="A218" s="39">
        <v>205</v>
      </c>
      <c r="B218" s="17" t="s">
        <v>561</v>
      </c>
      <c r="C218" s="11">
        <v>45.2</v>
      </c>
      <c r="D218" s="16" t="s">
        <v>328</v>
      </c>
      <c r="E218" s="30">
        <v>8.5</v>
      </c>
      <c r="F218" s="30">
        <v>9.3000000000000007</v>
      </c>
      <c r="G218" s="26">
        <f t="shared" si="6"/>
        <v>0.80000000000000071</v>
      </c>
      <c r="H218" s="29">
        <f>G8/C243*C218</f>
        <v>8.2794294398973803E-2</v>
      </c>
      <c r="I218" s="26">
        <f t="shared" si="7"/>
        <v>0.8827942943989745</v>
      </c>
      <c r="J218" s="4"/>
      <c r="K218" s="366"/>
    </row>
    <row r="219" spans="1:11" x14ac:dyDescent="0.25">
      <c r="A219" s="39">
        <v>206</v>
      </c>
      <c r="B219" s="17" t="s">
        <v>562</v>
      </c>
      <c r="C219" s="11">
        <v>72.400000000000006</v>
      </c>
      <c r="D219" s="16" t="s">
        <v>328</v>
      </c>
      <c r="E219" s="30">
        <v>2.4</v>
      </c>
      <c r="F219" s="30">
        <v>2.5</v>
      </c>
      <c r="G219" s="26">
        <f t="shared" si="6"/>
        <v>0.10000000000000009</v>
      </c>
      <c r="H219" s="29">
        <f>G8/C243*C219</f>
        <v>0.13261740961251556</v>
      </c>
      <c r="I219" s="26">
        <f t="shared" si="7"/>
        <v>0.23261740961251565</v>
      </c>
      <c r="J219" s="4"/>
      <c r="K219" s="366"/>
    </row>
    <row r="220" spans="1:11" x14ac:dyDescent="0.25">
      <c r="A220" s="39">
        <v>207</v>
      </c>
      <c r="B220" s="17" t="s">
        <v>563</v>
      </c>
      <c r="C220" s="11">
        <v>72.3</v>
      </c>
      <c r="D220" s="16" t="s">
        <v>328</v>
      </c>
      <c r="E220" s="30">
        <v>11.3</v>
      </c>
      <c r="F220" s="30">
        <v>12</v>
      </c>
      <c r="G220" s="26">
        <f t="shared" si="6"/>
        <v>0.69999999999999929</v>
      </c>
      <c r="H220" s="29">
        <f>G8/C243*C220</f>
        <v>0.13243423639481869</v>
      </c>
      <c r="I220" s="26">
        <f t="shared" si="7"/>
        <v>0.83243423639481795</v>
      </c>
      <c r="J220" s="4"/>
      <c r="K220" s="366"/>
    </row>
    <row r="221" spans="1:11" x14ac:dyDescent="0.25">
      <c r="A221" s="39">
        <v>208</v>
      </c>
      <c r="B221" s="17" t="s">
        <v>564</v>
      </c>
      <c r="C221" s="11">
        <v>45.5</v>
      </c>
      <c r="D221" s="16" t="s">
        <v>328</v>
      </c>
      <c r="E221" s="30">
        <v>7</v>
      </c>
      <c r="F221" s="30">
        <v>7.4</v>
      </c>
      <c r="G221" s="26">
        <f t="shared" si="6"/>
        <v>0.40000000000000036</v>
      </c>
      <c r="H221" s="29">
        <f>G8/C243*C221</f>
        <v>8.3343814052064327E-2</v>
      </c>
      <c r="I221" s="26">
        <f t="shared" si="7"/>
        <v>0.48334381405206467</v>
      </c>
      <c r="J221" s="4"/>
      <c r="K221" s="366"/>
    </row>
    <row r="222" spans="1:11" x14ac:dyDescent="0.25">
      <c r="A222" s="39">
        <v>209</v>
      </c>
      <c r="B222" s="17" t="s">
        <v>565</v>
      </c>
      <c r="C222" s="11">
        <v>45.2</v>
      </c>
      <c r="D222" s="16" t="s">
        <v>328</v>
      </c>
      <c r="E222" s="30">
        <v>4.9000000000000004</v>
      </c>
      <c r="F222" s="30">
        <v>5.8</v>
      </c>
      <c r="G222" s="26">
        <f t="shared" si="6"/>
        <v>0.89999999999999947</v>
      </c>
      <c r="H222" s="29">
        <f>G8/C243*C222</f>
        <v>8.2794294398973803E-2</v>
      </c>
      <c r="I222" s="26">
        <f t="shared" si="7"/>
        <v>0.98279429439897326</v>
      </c>
      <c r="J222" s="4"/>
      <c r="K222" s="366"/>
    </row>
    <row r="223" spans="1:11" x14ac:dyDescent="0.25">
      <c r="A223" s="39">
        <v>210</v>
      </c>
      <c r="B223" s="17" t="s">
        <v>566</v>
      </c>
      <c r="C223" s="11">
        <v>72.5</v>
      </c>
      <c r="D223" s="16" t="s">
        <v>328</v>
      </c>
      <c r="E223" s="30">
        <v>5.3</v>
      </c>
      <c r="F223" s="30">
        <v>5.3</v>
      </c>
      <c r="G223" s="26">
        <f t="shared" si="6"/>
        <v>0</v>
      </c>
      <c r="H223" s="29">
        <f>G8/C243*C223</f>
        <v>0.1328005828302124</v>
      </c>
      <c r="I223" s="26">
        <f t="shared" si="7"/>
        <v>0.1328005828302124</v>
      </c>
      <c r="J223" s="388"/>
      <c r="K223" s="366"/>
    </row>
    <row r="224" spans="1:11" x14ac:dyDescent="0.25">
      <c r="A224" s="39">
        <v>211</v>
      </c>
      <c r="B224" s="17" t="s">
        <v>567</v>
      </c>
      <c r="C224" s="11">
        <v>72.2</v>
      </c>
      <c r="D224" s="16" t="s">
        <v>328</v>
      </c>
      <c r="E224" s="30">
        <v>5.2</v>
      </c>
      <c r="F224" s="30">
        <v>5.4</v>
      </c>
      <c r="G224" s="26">
        <f t="shared" si="6"/>
        <v>0.20000000000000018</v>
      </c>
      <c r="H224" s="29">
        <f>G8/C243*C224</f>
        <v>0.13225106317712187</v>
      </c>
      <c r="I224" s="26">
        <f t="shared" si="7"/>
        <v>0.33225106317712205</v>
      </c>
      <c r="J224" s="4"/>
      <c r="K224" s="366"/>
    </row>
    <row r="225" spans="1:11" x14ac:dyDescent="0.25">
      <c r="A225" s="39">
        <v>212</v>
      </c>
      <c r="B225" s="17" t="s">
        <v>568</v>
      </c>
      <c r="C225" s="11">
        <v>46</v>
      </c>
      <c r="D225" s="16" t="s">
        <v>328</v>
      </c>
      <c r="E225" s="30">
        <v>2</v>
      </c>
      <c r="F225" s="30">
        <v>2.2000000000000002</v>
      </c>
      <c r="G225" s="26">
        <f t="shared" si="6"/>
        <v>0.20000000000000018</v>
      </c>
      <c r="H225" s="29">
        <f>G8/C243*C225</f>
        <v>8.4259680140548548E-2</v>
      </c>
      <c r="I225" s="26">
        <f t="shared" si="7"/>
        <v>0.2842596801405487</v>
      </c>
      <c r="J225" s="4"/>
      <c r="K225" s="366"/>
    </row>
    <row r="226" spans="1:11" x14ac:dyDescent="0.25">
      <c r="A226" s="39">
        <v>213</v>
      </c>
      <c r="B226" s="17" t="s">
        <v>569</v>
      </c>
      <c r="C226" s="11">
        <v>44.8</v>
      </c>
      <c r="D226" s="16" t="s">
        <v>328</v>
      </c>
      <c r="E226" s="30">
        <v>2.8</v>
      </c>
      <c r="F226" s="30">
        <v>3.2</v>
      </c>
      <c r="G226" s="26">
        <f t="shared" si="6"/>
        <v>0.40000000000000036</v>
      </c>
      <c r="H226" s="29">
        <f>G8/C243*C226</f>
        <v>8.2061601528186409E-2</v>
      </c>
      <c r="I226" s="26">
        <f t="shared" si="7"/>
        <v>0.48206160152818678</v>
      </c>
      <c r="J226" s="4"/>
      <c r="K226" s="366"/>
    </row>
    <row r="227" spans="1:11" x14ac:dyDescent="0.25">
      <c r="A227" s="39">
        <v>214</v>
      </c>
      <c r="B227" s="17" t="s">
        <v>570</v>
      </c>
      <c r="C227" s="11">
        <v>73.099999999999994</v>
      </c>
      <c r="D227" s="16" t="s">
        <v>328</v>
      </c>
      <c r="E227" s="30">
        <v>10.6</v>
      </c>
      <c r="F227" s="30">
        <v>11.1</v>
      </c>
      <c r="G227" s="26">
        <f t="shared" si="6"/>
        <v>0.5</v>
      </c>
      <c r="H227" s="29">
        <f>G8/C243*C227</f>
        <v>0.13389962213639345</v>
      </c>
      <c r="I227" s="26">
        <f t="shared" si="7"/>
        <v>0.6338996221363935</v>
      </c>
      <c r="J227" s="4"/>
      <c r="K227" s="366"/>
    </row>
    <row r="228" spans="1:11" x14ac:dyDescent="0.25">
      <c r="A228" s="39">
        <v>215</v>
      </c>
      <c r="B228" s="17" t="s">
        <v>571</v>
      </c>
      <c r="C228" s="11">
        <v>72.400000000000006</v>
      </c>
      <c r="D228" s="16" t="s">
        <v>328</v>
      </c>
      <c r="E228" s="30">
        <v>1.7</v>
      </c>
      <c r="F228" s="30">
        <v>1.7</v>
      </c>
      <c r="G228" s="26">
        <f t="shared" si="6"/>
        <v>0</v>
      </c>
      <c r="H228" s="29">
        <f>G8/C243*C228</f>
        <v>0.13261740961251556</v>
      </c>
      <c r="I228" s="26">
        <f t="shared" si="7"/>
        <v>0.13261740961251556</v>
      </c>
      <c r="J228" s="366"/>
      <c r="K228" s="366"/>
    </row>
    <row r="229" spans="1:11" x14ac:dyDescent="0.25">
      <c r="A229" s="39">
        <v>216</v>
      </c>
      <c r="B229" s="17" t="s">
        <v>572</v>
      </c>
      <c r="C229" s="11">
        <v>46</v>
      </c>
      <c r="D229" s="16" t="s">
        <v>328</v>
      </c>
      <c r="E229" s="30">
        <v>5.9</v>
      </c>
      <c r="F229" s="30">
        <v>6.8</v>
      </c>
      <c r="G229" s="26">
        <f t="shared" si="6"/>
        <v>0.89999999999999947</v>
      </c>
      <c r="H229" s="29">
        <f>G8/C243*C229</f>
        <v>8.4259680140548548E-2</v>
      </c>
      <c r="I229" s="26">
        <f t="shared" si="7"/>
        <v>0.98425968014054799</v>
      </c>
      <c r="J229" s="4"/>
      <c r="K229" s="366"/>
    </row>
    <row r="230" spans="1:11" x14ac:dyDescent="0.25">
      <c r="A230" s="39">
        <v>217</v>
      </c>
      <c r="B230" s="17" t="s">
        <v>573</v>
      </c>
      <c r="C230" s="11">
        <v>45.4</v>
      </c>
      <c r="D230" s="16" t="s">
        <v>328</v>
      </c>
      <c r="E230" s="30">
        <v>5.2</v>
      </c>
      <c r="F230" s="30">
        <v>5.5</v>
      </c>
      <c r="G230" s="26">
        <f t="shared" si="6"/>
        <v>0.29999999999999982</v>
      </c>
      <c r="H230" s="29">
        <f>G8/C243*C230</f>
        <v>8.3160640834367486E-2</v>
      </c>
      <c r="I230" s="26">
        <f t="shared" si="7"/>
        <v>0.38316064083436729</v>
      </c>
      <c r="J230" s="4"/>
      <c r="K230" s="366"/>
    </row>
    <row r="231" spans="1:11" x14ac:dyDescent="0.25">
      <c r="A231" s="39">
        <v>218</v>
      </c>
      <c r="B231" s="17" t="s">
        <v>574</v>
      </c>
      <c r="C231" s="11">
        <v>73</v>
      </c>
      <c r="D231" s="16" t="s">
        <v>328</v>
      </c>
      <c r="E231" s="30">
        <v>4.9000000000000004</v>
      </c>
      <c r="F231" s="30">
        <v>4.9000000000000004</v>
      </c>
      <c r="G231" s="26">
        <f t="shared" si="6"/>
        <v>0</v>
      </c>
      <c r="H231" s="29">
        <f>G8/C243*C231</f>
        <v>0.13371644891869661</v>
      </c>
      <c r="I231" s="26">
        <f t="shared" si="7"/>
        <v>0.13371644891869661</v>
      </c>
      <c r="J231" s="4"/>
      <c r="K231" s="366"/>
    </row>
    <row r="232" spans="1:11" x14ac:dyDescent="0.25">
      <c r="A232" s="39">
        <v>219</v>
      </c>
      <c r="B232" s="17" t="s">
        <v>575</v>
      </c>
      <c r="C232" s="11">
        <v>72.2</v>
      </c>
      <c r="D232" s="16" t="s">
        <v>328</v>
      </c>
      <c r="E232" s="30">
        <v>8.3000000000000007</v>
      </c>
      <c r="F232" s="30">
        <v>8.8000000000000007</v>
      </c>
      <c r="G232" s="26">
        <f t="shared" si="6"/>
        <v>0.5</v>
      </c>
      <c r="H232" s="29">
        <f>G8/C243*C232</f>
        <v>0.13225106317712187</v>
      </c>
      <c r="I232" s="26">
        <f t="shared" si="7"/>
        <v>0.63225106317712187</v>
      </c>
      <c r="J232" s="4"/>
      <c r="K232" s="366"/>
    </row>
    <row r="233" spans="1:11" x14ac:dyDescent="0.25">
      <c r="A233" s="39">
        <v>220</v>
      </c>
      <c r="B233" s="17" t="s">
        <v>576</v>
      </c>
      <c r="C233" s="11">
        <v>46.2</v>
      </c>
      <c r="D233" s="16" t="s">
        <v>328</v>
      </c>
      <c r="E233" s="30">
        <v>1.9</v>
      </c>
      <c r="F233" s="30">
        <v>1.9</v>
      </c>
      <c r="G233" s="26">
        <f t="shared" si="6"/>
        <v>0</v>
      </c>
      <c r="H233" s="29">
        <f>G8/C243*C233</f>
        <v>8.4626026575942245E-2</v>
      </c>
      <c r="I233" s="26">
        <f t="shared" si="7"/>
        <v>8.4626026575942245E-2</v>
      </c>
      <c r="J233" s="4"/>
      <c r="K233" s="366"/>
    </row>
    <row r="234" spans="1:11" x14ac:dyDescent="0.25">
      <c r="A234" s="39">
        <v>221</v>
      </c>
      <c r="B234" s="17" t="s">
        <v>577</v>
      </c>
      <c r="C234" s="11">
        <v>45.4</v>
      </c>
      <c r="D234" s="16" t="s">
        <v>328</v>
      </c>
      <c r="E234" s="30">
        <v>6.9</v>
      </c>
      <c r="F234" s="30">
        <v>7.4</v>
      </c>
      <c r="G234" s="26">
        <f t="shared" si="6"/>
        <v>0.5</v>
      </c>
      <c r="H234" s="29">
        <f>G8/C243*C234</f>
        <v>8.3160640834367486E-2</v>
      </c>
      <c r="I234" s="26">
        <f t="shared" si="7"/>
        <v>0.58316064083436747</v>
      </c>
      <c r="J234" s="4"/>
      <c r="K234" s="366"/>
    </row>
    <row r="235" spans="1:11" x14ac:dyDescent="0.25">
      <c r="A235" s="39">
        <v>222</v>
      </c>
      <c r="B235" s="17" t="s">
        <v>578</v>
      </c>
      <c r="C235" s="11">
        <v>72.900000000000006</v>
      </c>
      <c r="D235" s="16" t="s">
        <v>328</v>
      </c>
      <c r="E235" s="30">
        <v>4.8</v>
      </c>
      <c r="F235" s="30">
        <v>5.3</v>
      </c>
      <c r="G235" s="26">
        <f t="shared" si="6"/>
        <v>0.5</v>
      </c>
      <c r="H235" s="29">
        <f>G8/C243*C235</f>
        <v>0.13353327570099979</v>
      </c>
      <c r="I235" s="26">
        <f t="shared" si="7"/>
        <v>0.63353327570099982</v>
      </c>
      <c r="J235" s="57"/>
      <c r="K235" s="366"/>
    </row>
    <row r="236" spans="1:11" x14ac:dyDescent="0.25">
      <c r="A236" s="39">
        <v>223</v>
      </c>
      <c r="B236" s="17" t="s">
        <v>579</v>
      </c>
      <c r="C236" s="11">
        <v>72.400000000000006</v>
      </c>
      <c r="D236" s="16" t="s">
        <v>328</v>
      </c>
      <c r="E236" s="30">
        <v>13.7</v>
      </c>
      <c r="F236" s="30">
        <v>14.9</v>
      </c>
      <c r="G236" s="26">
        <f t="shared" si="6"/>
        <v>1.2000000000000011</v>
      </c>
      <c r="H236" s="29">
        <f>G8/C243*C236</f>
        <v>0.13261740961251556</v>
      </c>
      <c r="I236" s="26">
        <f t="shared" si="7"/>
        <v>1.3326174096125167</v>
      </c>
      <c r="J236" s="57"/>
      <c r="K236" s="58"/>
    </row>
    <row r="237" spans="1:11" x14ac:dyDescent="0.25">
      <c r="A237" s="39">
        <v>224</v>
      </c>
      <c r="B237" s="17" t="s">
        <v>580</v>
      </c>
      <c r="C237" s="11">
        <v>46.1</v>
      </c>
      <c r="D237" s="16" t="s">
        <v>328</v>
      </c>
      <c r="E237" s="30">
        <v>4.3</v>
      </c>
      <c r="F237" s="30">
        <v>4.5</v>
      </c>
      <c r="G237" s="26">
        <f t="shared" si="6"/>
        <v>0.20000000000000018</v>
      </c>
      <c r="H237" s="29">
        <f>G8/C243*C237</f>
        <v>8.4442853358245404E-2</v>
      </c>
      <c r="I237" s="26">
        <f t="shared" si="7"/>
        <v>0.2844428533582456</v>
      </c>
      <c r="J237" s="57"/>
      <c r="K237" s="58"/>
    </row>
    <row r="238" spans="1:11" x14ac:dyDescent="0.25">
      <c r="A238" s="39">
        <v>225</v>
      </c>
      <c r="B238" s="17" t="s">
        <v>581</v>
      </c>
      <c r="C238" s="11">
        <v>45.6</v>
      </c>
      <c r="D238" s="16" t="s">
        <v>328</v>
      </c>
      <c r="E238" s="30">
        <v>7.4</v>
      </c>
      <c r="F238" s="30">
        <v>7.8</v>
      </c>
      <c r="G238" s="26">
        <f t="shared" si="6"/>
        <v>0.39999999999999947</v>
      </c>
      <c r="H238" s="29">
        <f>G8/C243*C238</f>
        <v>8.3526987269761183E-2</v>
      </c>
      <c r="I238" s="26">
        <f t="shared" si="7"/>
        <v>0.48352698726976062</v>
      </c>
      <c r="J238" s="57"/>
      <c r="K238" s="58"/>
    </row>
    <row r="239" spans="1:11" x14ac:dyDescent="0.25">
      <c r="A239" s="39">
        <v>226</v>
      </c>
      <c r="B239" s="17" t="s">
        <v>582</v>
      </c>
      <c r="C239" s="11">
        <v>73.2</v>
      </c>
      <c r="D239" s="16" t="s">
        <v>328</v>
      </c>
      <c r="E239" s="30">
        <v>15.6</v>
      </c>
      <c r="F239" s="30">
        <v>16.2</v>
      </c>
      <c r="G239" s="26">
        <f t="shared" si="6"/>
        <v>0.59999999999999964</v>
      </c>
      <c r="H239" s="29">
        <f>G8/C243*C239</f>
        <v>0.13408279535409032</v>
      </c>
      <c r="I239" s="26">
        <f t="shared" si="7"/>
        <v>0.73408279535408993</v>
      </c>
      <c r="J239" s="57"/>
      <c r="K239" s="366"/>
    </row>
    <row r="240" spans="1:11" x14ac:dyDescent="0.25">
      <c r="A240" s="39">
        <v>227</v>
      </c>
      <c r="B240" s="17" t="s">
        <v>583</v>
      </c>
      <c r="C240" s="11">
        <v>72.400000000000006</v>
      </c>
      <c r="D240" s="16" t="s">
        <v>328</v>
      </c>
      <c r="E240" s="30">
        <v>6.6</v>
      </c>
      <c r="F240" s="30">
        <v>6.7</v>
      </c>
      <c r="G240" s="26">
        <f t="shared" si="6"/>
        <v>0.10000000000000053</v>
      </c>
      <c r="H240" s="29">
        <f>G8/C243*C240</f>
        <v>0.13261740961251556</v>
      </c>
      <c r="I240" s="26">
        <f t="shared" si="7"/>
        <v>0.23261740961251609</v>
      </c>
      <c r="J240" s="57"/>
      <c r="K240" s="366"/>
    </row>
    <row r="241" spans="1:11" x14ac:dyDescent="0.25">
      <c r="A241" s="39">
        <v>228</v>
      </c>
      <c r="B241" s="17" t="s">
        <v>584</v>
      </c>
      <c r="C241" s="11">
        <v>46.4</v>
      </c>
      <c r="D241" s="16" t="s">
        <v>328</v>
      </c>
      <c r="E241" s="30">
        <v>3.4</v>
      </c>
      <c r="F241" s="30">
        <v>3.6</v>
      </c>
      <c r="G241" s="26">
        <f t="shared" si="6"/>
        <v>0.20000000000000018</v>
      </c>
      <c r="H241" s="29">
        <f>G8/C243*C241</f>
        <v>8.4992373011335928E-2</v>
      </c>
      <c r="I241" s="26">
        <f t="shared" si="7"/>
        <v>0.28499237301133612</v>
      </c>
      <c r="J241" s="57"/>
      <c r="K241" s="366"/>
    </row>
    <row r="242" spans="1:11" x14ac:dyDescent="0.25">
      <c r="A242" s="39">
        <v>229</v>
      </c>
      <c r="B242" s="17" t="s">
        <v>585</v>
      </c>
      <c r="C242" s="11">
        <v>45.5</v>
      </c>
      <c r="D242" s="16" t="s">
        <v>328</v>
      </c>
      <c r="E242" s="30">
        <v>9.3000000000000007</v>
      </c>
      <c r="F242" s="30">
        <v>10.1</v>
      </c>
      <c r="G242" s="26">
        <f t="shared" si="6"/>
        <v>0.79999999999999893</v>
      </c>
      <c r="H242" s="29">
        <f>G8/C243*C242</f>
        <v>8.3343814052064327E-2</v>
      </c>
      <c r="I242" s="26">
        <f t="shared" si="7"/>
        <v>0.8833438140520633</v>
      </c>
      <c r="J242" s="57"/>
      <c r="K242" s="366"/>
    </row>
    <row r="243" spans="1:11" x14ac:dyDescent="0.25">
      <c r="A243" s="681" t="s">
        <v>3</v>
      </c>
      <c r="B243" s="682"/>
      <c r="C243" s="60">
        <f>SUM(C14:C242)</f>
        <v>14343.799999999996</v>
      </c>
      <c r="D243" s="43"/>
      <c r="E243" s="500"/>
      <c r="F243" s="500"/>
      <c r="G243" s="500">
        <f>SUM(G14:G242)</f>
        <v>112.9</v>
      </c>
      <c r="H243" s="500">
        <f>SUM(H14:H242)</f>
        <v>26.274000000000022</v>
      </c>
      <c r="I243" s="500">
        <f>SUM(I14:I242)</f>
        <v>139.17400000000006</v>
      </c>
      <c r="J243" s="4"/>
      <c r="K243" s="366"/>
    </row>
  </sheetData>
  <mergeCells count="19">
    <mergeCell ref="A1:J1"/>
    <mergeCell ref="A2:J2"/>
    <mergeCell ref="A3:G3"/>
    <mergeCell ref="I3:J6"/>
    <mergeCell ref="A4:D4"/>
    <mergeCell ref="E4:F4"/>
    <mergeCell ref="A5:D5"/>
    <mergeCell ref="E5:F5"/>
    <mergeCell ref="A6:D6"/>
    <mergeCell ref="E6:F6"/>
    <mergeCell ref="A11:D11"/>
    <mergeCell ref="E11:F11"/>
    <mergeCell ref="A243:B243"/>
    <mergeCell ref="A7:D8"/>
    <mergeCell ref="E7:F7"/>
    <mergeCell ref="E8:F8"/>
    <mergeCell ref="E9:F9"/>
    <mergeCell ref="A10:D10"/>
    <mergeCell ref="E10:F10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46"/>
  <sheetViews>
    <sheetView workbookViewId="0">
      <selection activeCell="H15" sqref="H15"/>
    </sheetView>
  </sheetViews>
  <sheetFormatPr defaultRowHeight="15" x14ac:dyDescent="0.25"/>
  <cols>
    <col min="1" max="1" width="6.28515625" style="44" customWidth="1"/>
    <col min="2" max="2" width="11.140625" style="44" customWidth="1"/>
    <col min="3" max="4" width="9.140625" style="44"/>
    <col min="5" max="5" width="10.28515625" style="44" customWidth="1"/>
    <col min="6" max="6" width="10.42578125" style="44" customWidth="1"/>
    <col min="7" max="7" width="11" style="44" customWidth="1"/>
    <col min="8" max="8" width="10.85546875" style="44" customWidth="1"/>
    <col min="9" max="9" width="9.85546875" style="44" customWidth="1"/>
    <col min="10" max="10" width="11.42578125" style="44" customWidth="1"/>
    <col min="11" max="11" width="12.42578125" style="44" customWidth="1"/>
    <col min="12" max="16384" width="9.140625" style="44"/>
  </cols>
  <sheetData>
    <row r="1" spans="1:12" ht="20.25" x14ac:dyDescent="0.3">
      <c r="A1" s="684" t="s">
        <v>9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364"/>
    </row>
    <row r="2" spans="1:12" ht="31.5" customHeight="1" x14ac:dyDescent="0.25">
      <c r="A2" s="685" t="s">
        <v>689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7"/>
    </row>
    <row r="3" spans="1:12" ht="18.75" x14ac:dyDescent="0.25">
      <c r="A3" s="686" t="s">
        <v>10</v>
      </c>
      <c r="B3" s="687"/>
      <c r="C3" s="687"/>
      <c r="D3" s="687"/>
      <c r="E3" s="687"/>
      <c r="F3" s="687"/>
      <c r="G3" s="687"/>
      <c r="H3" s="533"/>
      <c r="I3" s="534"/>
      <c r="J3" s="689" t="s">
        <v>12</v>
      </c>
      <c r="K3" s="690"/>
      <c r="L3" s="69"/>
    </row>
    <row r="4" spans="1:12" ht="49.5" customHeight="1" x14ac:dyDescent="0.25">
      <c r="A4" s="695" t="s">
        <v>4</v>
      </c>
      <c r="B4" s="695"/>
      <c r="C4" s="695"/>
      <c r="D4" s="695"/>
      <c r="E4" s="695" t="s">
        <v>5</v>
      </c>
      <c r="F4" s="695"/>
      <c r="G4" s="535" t="s">
        <v>690</v>
      </c>
      <c r="H4" s="536"/>
      <c r="I4" s="537"/>
      <c r="J4" s="691"/>
      <c r="K4" s="692"/>
      <c r="L4" s="69"/>
    </row>
    <row r="5" spans="1:12" ht="21.75" customHeight="1" thickBot="1" x14ac:dyDescent="0.3">
      <c r="A5" s="761"/>
      <c r="B5" s="761"/>
      <c r="C5" s="761"/>
      <c r="D5" s="761"/>
      <c r="E5" s="762" t="s">
        <v>6</v>
      </c>
      <c r="F5" s="762"/>
      <c r="G5" s="538">
        <f>G6+G10</f>
        <v>210.47899999999998</v>
      </c>
      <c r="H5" s="539"/>
      <c r="I5" s="540"/>
      <c r="J5" s="691"/>
      <c r="K5" s="692"/>
      <c r="L5" s="69"/>
    </row>
    <row r="6" spans="1:12" ht="21.75" customHeight="1" x14ac:dyDescent="0.25">
      <c r="A6" s="763" t="s">
        <v>631</v>
      </c>
      <c r="B6" s="764"/>
      <c r="C6" s="764"/>
      <c r="D6" s="765"/>
      <c r="E6" s="766" t="s">
        <v>611</v>
      </c>
      <c r="F6" s="766"/>
      <c r="G6" s="541">
        <f>109.491+100.988</f>
        <v>210.47899999999998</v>
      </c>
      <c r="H6" s="539"/>
      <c r="I6" s="540"/>
      <c r="J6" s="693"/>
      <c r="K6" s="694"/>
      <c r="L6" s="69"/>
    </row>
    <row r="7" spans="1:12" ht="24" customHeight="1" x14ac:dyDescent="0.25">
      <c r="A7" s="752" t="s">
        <v>632</v>
      </c>
      <c r="B7" s="723"/>
      <c r="C7" s="723"/>
      <c r="D7" s="724"/>
      <c r="E7" s="734" t="s">
        <v>691</v>
      </c>
      <c r="F7" s="736"/>
      <c r="G7" s="542">
        <f>G246</f>
        <v>159.20000000000007</v>
      </c>
      <c r="H7" s="543"/>
      <c r="I7" s="540"/>
      <c r="J7" s="74"/>
      <c r="K7" s="75"/>
      <c r="L7" s="69"/>
    </row>
    <row r="8" spans="1:12" ht="24.75" customHeight="1" x14ac:dyDescent="0.25">
      <c r="A8" s="753"/>
      <c r="B8" s="754"/>
      <c r="C8" s="754"/>
      <c r="D8" s="755"/>
      <c r="E8" s="734" t="s">
        <v>692</v>
      </c>
      <c r="F8" s="736"/>
      <c r="G8" s="544">
        <f>IF((E15*G7)/(E13-E15)&gt;=(G6-G7),(G6-G7),(E15*G7)/(E13-E15))</f>
        <v>29.94535529988654</v>
      </c>
      <c r="H8" s="543"/>
      <c r="I8" s="540"/>
      <c r="J8" s="74"/>
      <c r="K8" s="75"/>
      <c r="L8" s="69"/>
    </row>
    <row r="9" spans="1:12" ht="19.5" thickBot="1" x14ac:dyDescent="0.3">
      <c r="A9" s="756"/>
      <c r="B9" s="757"/>
      <c r="C9" s="757"/>
      <c r="D9" s="758"/>
      <c r="E9" s="759" t="s">
        <v>612</v>
      </c>
      <c r="F9" s="760"/>
      <c r="G9" s="545">
        <f>G6-G7-G8</f>
        <v>21.333644700113371</v>
      </c>
      <c r="H9" s="546"/>
      <c r="I9" s="540"/>
      <c r="J9" s="76" t="s">
        <v>599</v>
      </c>
      <c r="K9" s="75"/>
      <c r="L9" s="69"/>
    </row>
    <row r="10" spans="1:12" ht="18.75" x14ac:dyDescent="0.25">
      <c r="A10" s="527"/>
      <c r="B10" s="528"/>
      <c r="C10" s="528"/>
      <c r="D10" s="529"/>
      <c r="E10" s="767" t="s">
        <v>614</v>
      </c>
      <c r="F10" s="768"/>
      <c r="G10" s="558"/>
      <c r="H10" s="546"/>
      <c r="I10" s="540"/>
      <c r="J10" s="76"/>
      <c r="K10" s="75"/>
      <c r="L10" s="69"/>
    </row>
    <row r="11" spans="1:12" ht="18.75" x14ac:dyDescent="0.25">
      <c r="A11" s="696" t="s">
        <v>633</v>
      </c>
      <c r="B11" s="696"/>
      <c r="C11" s="696"/>
      <c r="D11" s="696"/>
      <c r="E11" s="686" t="s">
        <v>601</v>
      </c>
      <c r="F11" s="688"/>
      <c r="G11" s="542">
        <f>G270</f>
        <v>0</v>
      </c>
      <c r="H11" s="543"/>
      <c r="I11" s="540"/>
      <c r="J11" s="76" t="s">
        <v>600</v>
      </c>
      <c r="K11" s="75"/>
      <c r="L11" s="69"/>
    </row>
    <row r="12" spans="1:12" ht="15.75" thickBot="1" x14ac:dyDescent="0.3">
      <c r="A12" s="715"/>
      <c r="B12" s="715"/>
      <c r="C12" s="769"/>
      <c r="D12" s="769"/>
      <c r="E12" s="770" t="s">
        <v>613</v>
      </c>
      <c r="F12" s="717"/>
      <c r="G12" s="547">
        <f>G10-G11</f>
        <v>0</v>
      </c>
      <c r="H12" s="548"/>
      <c r="I12" s="540"/>
      <c r="J12" s="76" t="s">
        <v>683</v>
      </c>
      <c r="K12" s="76"/>
      <c r="L12" s="365"/>
    </row>
    <row r="13" spans="1:12" ht="24.75" customHeight="1" x14ac:dyDescent="0.25">
      <c r="A13" s="771" t="s">
        <v>693</v>
      </c>
      <c r="B13" s="771"/>
      <c r="C13" s="774" t="s">
        <v>694</v>
      </c>
      <c r="D13" s="775"/>
      <c r="E13" s="549">
        <f>C246</f>
        <v>14343.799999999996</v>
      </c>
      <c r="F13" s="550"/>
      <c r="G13" s="551"/>
      <c r="H13" s="551"/>
      <c r="I13" s="540"/>
      <c r="J13" s="76"/>
      <c r="K13" s="76"/>
      <c r="L13" s="365"/>
    </row>
    <row r="14" spans="1:12" ht="23.25" customHeight="1" x14ac:dyDescent="0.25">
      <c r="A14" s="772"/>
      <c r="B14" s="772"/>
      <c r="C14" s="776" t="s">
        <v>695</v>
      </c>
      <c r="D14" s="777"/>
      <c r="E14" s="552">
        <v>4897</v>
      </c>
      <c r="F14" s="550"/>
      <c r="G14" s="551"/>
      <c r="H14" s="551"/>
      <c r="I14" s="540"/>
      <c r="J14" s="76"/>
      <c r="K14" s="76"/>
      <c r="L14" s="365"/>
    </row>
    <row r="15" spans="1:12" ht="45" customHeight="1" thickBot="1" x14ac:dyDescent="0.3">
      <c r="A15" s="773"/>
      <c r="B15" s="773"/>
      <c r="C15" s="778" t="s">
        <v>696</v>
      </c>
      <c r="D15" s="779"/>
      <c r="E15" s="553">
        <f>C21+C37+C39+C41+C46+C47+C69+C71+C78+C87+C97+C99+C110+C112+C120+C125+C136+C138+C139+C144+C145+C148+C155+C159+C162+C180+C185+C194+C195+C205+C209+C210+C211+C226+C231+C236+C30</f>
        <v>2270.8999999999996</v>
      </c>
      <c r="F15" s="4"/>
      <c r="G15" s="80"/>
      <c r="H15" s="80"/>
      <c r="I15" s="4"/>
      <c r="J15" s="4"/>
      <c r="K15" s="6"/>
      <c r="L15" s="4"/>
    </row>
    <row r="16" spans="1:12" ht="48" x14ac:dyDescent="0.25">
      <c r="A16" s="1" t="s">
        <v>0</v>
      </c>
      <c r="B16" s="83" t="s">
        <v>1</v>
      </c>
      <c r="C16" s="554" t="s">
        <v>2</v>
      </c>
      <c r="D16" s="554" t="s">
        <v>308</v>
      </c>
      <c r="E16" s="555" t="s">
        <v>687</v>
      </c>
      <c r="F16" s="3" t="s">
        <v>697</v>
      </c>
      <c r="G16" s="20" t="s">
        <v>16</v>
      </c>
      <c r="H16" s="556" t="s">
        <v>698</v>
      </c>
      <c r="I16" s="84" t="s">
        <v>8</v>
      </c>
      <c r="J16" s="85" t="s">
        <v>17</v>
      </c>
      <c r="K16" s="4"/>
      <c r="L16" s="366"/>
    </row>
    <row r="17" spans="1:12" x14ac:dyDescent="0.25">
      <c r="A17" s="7">
        <v>1</v>
      </c>
      <c r="B17" s="17" t="s">
        <v>332</v>
      </c>
      <c r="C17" s="11">
        <v>94</v>
      </c>
      <c r="D17" s="16" t="s">
        <v>328</v>
      </c>
      <c r="E17" s="30">
        <v>18.8</v>
      </c>
      <c r="F17" s="30">
        <v>20.6</v>
      </c>
      <c r="G17" s="21">
        <f>F17-E17</f>
        <v>1.8000000000000007</v>
      </c>
      <c r="H17" s="557"/>
      <c r="I17" s="29">
        <f>G9/C246*C17</f>
        <v>0.13980692716090976</v>
      </c>
      <c r="J17" s="26">
        <f>G17+I17+H17</f>
        <v>1.9398069271609104</v>
      </c>
      <c r="K17" s="4"/>
      <c r="L17" s="366"/>
    </row>
    <row r="18" spans="1:12" x14ac:dyDescent="0.25">
      <c r="A18" s="7">
        <v>2</v>
      </c>
      <c r="B18" s="17" t="s">
        <v>333</v>
      </c>
      <c r="C18" s="13">
        <v>52.6</v>
      </c>
      <c r="D18" s="16" t="s">
        <v>328</v>
      </c>
      <c r="E18" s="30">
        <v>6.6</v>
      </c>
      <c r="F18" s="30">
        <v>7.2</v>
      </c>
      <c r="G18" s="21">
        <f>F18-E18</f>
        <v>0.60000000000000053</v>
      </c>
      <c r="H18" s="557"/>
      <c r="I18" s="29">
        <f>G9/C246*C18</f>
        <v>7.8232386900679296E-2</v>
      </c>
      <c r="J18" s="26">
        <f t="shared" ref="J18:J81" si="0">G18+I18+H18</f>
        <v>0.67823238690067988</v>
      </c>
      <c r="K18" s="4"/>
      <c r="L18" s="366"/>
    </row>
    <row r="19" spans="1:12" x14ac:dyDescent="0.25">
      <c r="A19" s="7">
        <v>3</v>
      </c>
      <c r="B19" s="17" t="s">
        <v>334</v>
      </c>
      <c r="C19" s="13">
        <v>64.8</v>
      </c>
      <c r="D19" s="16" t="s">
        <v>328</v>
      </c>
      <c r="E19" s="30">
        <v>14.5</v>
      </c>
      <c r="F19" s="30">
        <v>15.7</v>
      </c>
      <c r="G19" s="21">
        <f t="shared" ref="G19:G82" si="1">F19-E19</f>
        <v>1.1999999999999993</v>
      </c>
      <c r="H19" s="557"/>
      <c r="I19" s="29">
        <f>G9/C246*C19</f>
        <v>9.6377541276882472E-2</v>
      </c>
      <c r="J19" s="26">
        <f t="shared" si="0"/>
        <v>1.2963775412768817</v>
      </c>
      <c r="K19" s="4"/>
      <c r="L19" s="366"/>
    </row>
    <row r="20" spans="1:12" x14ac:dyDescent="0.25">
      <c r="A20" s="7">
        <v>4</v>
      </c>
      <c r="B20" s="17" t="s">
        <v>335</v>
      </c>
      <c r="C20" s="13">
        <v>94.3</v>
      </c>
      <c r="D20" s="16" t="s">
        <v>328</v>
      </c>
      <c r="E20" s="30">
        <v>13.7</v>
      </c>
      <c r="F20" s="30">
        <v>15.5</v>
      </c>
      <c r="G20" s="21">
        <f t="shared" si="1"/>
        <v>1.8000000000000007</v>
      </c>
      <c r="H20" s="557"/>
      <c r="I20" s="29">
        <f>G9/C246*C20</f>
        <v>0.14025311948163607</v>
      </c>
      <c r="J20" s="26">
        <f t="shared" si="0"/>
        <v>1.9402531194816368</v>
      </c>
      <c r="K20" s="4"/>
      <c r="L20" s="366"/>
    </row>
    <row r="21" spans="1:12" x14ac:dyDescent="0.25">
      <c r="A21" s="7">
        <v>5</v>
      </c>
      <c r="B21" s="17" t="s">
        <v>336</v>
      </c>
      <c r="C21" s="11">
        <v>52.8</v>
      </c>
      <c r="D21" s="16" t="s">
        <v>328</v>
      </c>
      <c r="E21" s="30">
        <v>0</v>
      </c>
      <c r="F21" s="30">
        <v>0</v>
      </c>
      <c r="G21" s="21">
        <f t="shared" si="1"/>
        <v>0</v>
      </c>
      <c r="H21" s="557">
        <f>C21*(G$8/E$15)</f>
        <v>0.69625027955172381</v>
      </c>
      <c r="I21" s="29">
        <f>G9/C246*C21</f>
        <v>7.8529848447830161E-2</v>
      </c>
      <c r="J21" s="26">
        <f t="shared" si="0"/>
        <v>0.77478012799955398</v>
      </c>
      <c r="K21" s="4"/>
      <c r="L21" s="366"/>
    </row>
    <row r="22" spans="1:12" x14ac:dyDescent="0.25">
      <c r="A22" s="7">
        <v>6</v>
      </c>
      <c r="B22" s="17" t="s">
        <v>337</v>
      </c>
      <c r="C22" s="11">
        <v>64.8</v>
      </c>
      <c r="D22" s="16" t="s">
        <v>328</v>
      </c>
      <c r="E22" s="30">
        <v>7.8</v>
      </c>
      <c r="F22" s="30">
        <v>8.3000000000000007</v>
      </c>
      <c r="G22" s="21">
        <f t="shared" si="1"/>
        <v>0.50000000000000089</v>
      </c>
      <c r="H22" s="557"/>
      <c r="I22" s="29">
        <f>G9/C246*C22</f>
        <v>9.6377541276882472E-2</v>
      </c>
      <c r="J22" s="26">
        <f t="shared" si="0"/>
        <v>0.59637754127688336</v>
      </c>
      <c r="K22" s="4"/>
      <c r="L22" s="366"/>
    </row>
    <row r="23" spans="1:12" x14ac:dyDescent="0.25">
      <c r="A23" s="7">
        <v>7</v>
      </c>
      <c r="B23" s="17" t="s">
        <v>338</v>
      </c>
      <c r="C23" s="11">
        <v>94.1</v>
      </c>
      <c r="D23" s="16" t="s">
        <v>328</v>
      </c>
      <c r="E23" s="30">
        <v>13.2</v>
      </c>
      <c r="F23" s="30">
        <v>14.1</v>
      </c>
      <c r="G23" s="21">
        <f t="shared" si="1"/>
        <v>0.90000000000000036</v>
      </c>
      <c r="H23" s="557"/>
      <c r="I23" s="29">
        <f>G9/C246*C23</f>
        <v>0.13995565793448519</v>
      </c>
      <c r="J23" s="26">
        <f t="shared" si="0"/>
        <v>1.0399556579344855</v>
      </c>
      <c r="K23" s="4"/>
      <c r="L23" s="366"/>
    </row>
    <row r="24" spans="1:12" x14ac:dyDescent="0.25">
      <c r="A24" s="7">
        <v>8</v>
      </c>
      <c r="B24" s="17" t="s">
        <v>339</v>
      </c>
      <c r="C24" s="11">
        <v>52.9</v>
      </c>
      <c r="D24" s="16" t="s">
        <v>328</v>
      </c>
      <c r="E24" s="30">
        <v>9.1</v>
      </c>
      <c r="F24" s="30">
        <v>9.4</v>
      </c>
      <c r="G24" s="21">
        <f t="shared" si="1"/>
        <v>0.30000000000000071</v>
      </c>
      <c r="H24" s="557"/>
      <c r="I24" s="29">
        <f>G9/C246*C24</f>
        <v>7.8678579221405601E-2</v>
      </c>
      <c r="J24" s="26">
        <f t="shared" si="0"/>
        <v>0.3786785792214063</v>
      </c>
      <c r="K24" s="4"/>
      <c r="L24" s="366"/>
    </row>
    <row r="25" spans="1:12" x14ac:dyDescent="0.25">
      <c r="A25" s="7">
        <v>9</v>
      </c>
      <c r="B25" s="17" t="s">
        <v>340</v>
      </c>
      <c r="C25" s="11">
        <v>65.2</v>
      </c>
      <c r="D25" s="16" t="s">
        <v>328</v>
      </c>
      <c r="E25" s="30">
        <v>10.7</v>
      </c>
      <c r="F25" s="30">
        <v>11.7</v>
      </c>
      <c r="G25" s="21">
        <f t="shared" si="1"/>
        <v>1</v>
      </c>
      <c r="H25" s="557"/>
      <c r="I25" s="29">
        <f>G9/C246*C25</f>
        <v>9.6972464371184217E-2</v>
      </c>
      <c r="J25" s="26">
        <f t="shared" si="0"/>
        <v>1.0969724643711842</v>
      </c>
      <c r="K25" s="4"/>
      <c r="L25" s="366"/>
    </row>
    <row r="26" spans="1:12" x14ac:dyDescent="0.25">
      <c r="A26" s="7">
        <v>10</v>
      </c>
      <c r="B26" s="17" t="s">
        <v>341</v>
      </c>
      <c r="C26" s="11">
        <v>94</v>
      </c>
      <c r="D26" s="16" t="s">
        <v>328</v>
      </c>
      <c r="E26" s="30">
        <v>14.9</v>
      </c>
      <c r="F26" s="30">
        <v>16.2</v>
      </c>
      <c r="G26" s="21">
        <f t="shared" si="1"/>
        <v>1.2999999999999989</v>
      </c>
      <c r="H26" s="557"/>
      <c r="I26" s="29">
        <f>G9/C246*C26</f>
        <v>0.13980692716090976</v>
      </c>
      <c r="J26" s="26">
        <f t="shared" si="0"/>
        <v>1.4398069271609086</v>
      </c>
      <c r="K26" s="4"/>
      <c r="L26" s="366"/>
    </row>
    <row r="27" spans="1:12" x14ac:dyDescent="0.25">
      <c r="A27" s="7">
        <v>11</v>
      </c>
      <c r="B27" s="17" t="s">
        <v>342</v>
      </c>
      <c r="C27" s="11">
        <v>52.8</v>
      </c>
      <c r="D27" s="16" t="s">
        <v>328</v>
      </c>
      <c r="E27" s="30">
        <v>2.5</v>
      </c>
      <c r="F27" s="30">
        <v>3.1</v>
      </c>
      <c r="G27" s="21">
        <f t="shared" si="1"/>
        <v>0.60000000000000009</v>
      </c>
      <c r="H27" s="557"/>
      <c r="I27" s="29">
        <f>G9/C246*C27</f>
        <v>7.8529848447830161E-2</v>
      </c>
      <c r="J27" s="26">
        <f t="shared" si="0"/>
        <v>0.67852984844783026</v>
      </c>
      <c r="K27" s="4"/>
      <c r="L27" s="366"/>
    </row>
    <row r="28" spans="1:12" x14ac:dyDescent="0.25">
      <c r="A28" s="7">
        <v>12</v>
      </c>
      <c r="B28" s="17" t="s">
        <v>343</v>
      </c>
      <c r="C28" s="11">
        <v>65.3</v>
      </c>
      <c r="D28" s="16" t="s">
        <v>328</v>
      </c>
      <c r="E28" s="30">
        <v>6.7</v>
      </c>
      <c r="F28" s="30">
        <v>7.3</v>
      </c>
      <c r="G28" s="21">
        <f t="shared" si="1"/>
        <v>0.59999999999999964</v>
      </c>
      <c r="H28" s="557"/>
      <c r="I28" s="29">
        <f>G9/C246*C28</f>
        <v>9.7121195144759642E-2</v>
      </c>
      <c r="J28" s="26">
        <f t="shared" si="0"/>
        <v>0.69712119514475934</v>
      </c>
      <c r="K28" s="4"/>
      <c r="L28" s="366"/>
    </row>
    <row r="29" spans="1:12" x14ac:dyDescent="0.25">
      <c r="A29" s="7">
        <v>13</v>
      </c>
      <c r="B29" s="17" t="s">
        <v>344</v>
      </c>
      <c r="C29" s="11">
        <v>94.2</v>
      </c>
      <c r="D29" s="16" t="s">
        <v>328</v>
      </c>
      <c r="E29" s="30">
        <v>16.7</v>
      </c>
      <c r="F29" s="30">
        <v>17.399999999999999</v>
      </c>
      <c r="G29" s="21">
        <f t="shared" si="1"/>
        <v>0.69999999999999929</v>
      </c>
      <c r="H29" s="557"/>
      <c r="I29" s="29">
        <f>G9/C246*C29</f>
        <v>0.14010438870806063</v>
      </c>
      <c r="J29" s="26">
        <f t="shared" si="0"/>
        <v>0.84010438870805992</v>
      </c>
      <c r="K29" s="4"/>
      <c r="L29" s="366"/>
    </row>
    <row r="30" spans="1:12" x14ac:dyDescent="0.25">
      <c r="A30" s="7">
        <v>14</v>
      </c>
      <c r="B30" s="17" t="s">
        <v>345</v>
      </c>
      <c r="C30" s="11">
        <v>52.9</v>
      </c>
      <c r="D30" s="16" t="s">
        <v>328</v>
      </c>
      <c r="E30" s="30">
        <v>4.2</v>
      </c>
      <c r="F30" s="30">
        <v>4.2</v>
      </c>
      <c r="G30" s="21">
        <f t="shared" si="1"/>
        <v>0</v>
      </c>
      <c r="H30" s="557">
        <f t="shared" ref="H30:H78" si="2">C30*(G$8/E$15)</f>
        <v>0.69756893538420817</v>
      </c>
      <c r="I30" s="29">
        <f>G9/C246*C30</f>
        <v>7.8678579221405601E-2</v>
      </c>
      <c r="J30" s="26">
        <f t="shared" si="0"/>
        <v>0.77624751460561381</v>
      </c>
      <c r="K30" s="4"/>
      <c r="L30" s="366"/>
    </row>
    <row r="31" spans="1:12" x14ac:dyDescent="0.25">
      <c r="A31" s="7">
        <v>15</v>
      </c>
      <c r="B31" s="17" t="s">
        <v>346</v>
      </c>
      <c r="C31" s="11">
        <v>64.900000000000006</v>
      </c>
      <c r="D31" s="16" t="s">
        <v>328</v>
      </c>
      <c r="E31" s="30">
        <v>14.9</v>
      </c>
      <c r="F31" s="30">
        <v>16</v>
      </c>
      <c r="G31" s="21">
        <f t="shared" si="1"/>
        <v>1.0999999999999996</v>
      </c>
      <c r="H31" s="557"/>
      <c r="I31" s="29">
        <f>G9/C246*C31</f>
        <v>9.6526272050457912E-2</v>
      </c>
      <c r="J31" s="26">
        <f t="shared" si="0"/>
        <v>1.1965262720504575</v>
      </c>
      <c r="K31" s="4"/>
      <c r="L31" s="366"/>
    </row>
    <row r="32" spans="1:12" x14ac:dyDescent="0.25">
      <c r="A32" s="7">
        <v>16</v>
      </c>
      <c r="B32" s="17" t="s">
        <v>347</v>
      </c>
      <c r="C32" s="11">
        <v>93.9</v>
      </c>
      <c r="D32" s="16" t="s">
        <v>328</v>
      </c>
      <c r="E32" s="30">
        <v>9.1999999999999993</v>
      </c>
      <c r="F32" s="30">
        <v>10.3</v>
      </c>
      <c r="G32" s="21">
        <f t="shared" si="1"/>
        <v>1.1000000000000014</v>
      </c>
      <c r="H32" s="557"/>
      <c r="I32" s="29">
        <f>G9/C246*C32</f>
        <v>0.13965819638733434</v>
      </c>
      <c r="J32" s="26">
        <f t="shared" si="0"/>
        <v>1.2396581963873357</v>
      </c>
      <c r="K32" s="4"/>
      <c r="L32" s="366"/>
    </row>
    <row r="33" spans="1:12" x14ac:dyDescent="0.25">
      <c r="A33" s="7">
        <v>17</v>
      </c>
      <c r="B33" s="17" t="s">
        <v>348</v>
      </c>
      <c r="C33" s="11">
        <v>53</v>
      </c>
      <c r="D33" s="16" t="s">
        <v>328</v>
      </c>
      <c r="E33" s="30">
        <v>6.1</v>
      </c>
      <c r="F33" s="30">
        <v>6.7</v>
      </c>
      <c r="G33" s="21">
        <f t="shared" si="1"/>
        <v>0.60000000000000053</v>
      </c>
      <c r="H33" s="557"/>
      <c r="I33" s="29">
        <f>G9/C246*C33</f>
        <v>7.882730999498104E-2</v>
      </c>
      <c r="J33" s="26">
        <f t="shared" si="0"/>
        <v>0.67882730999498153</v>
      </c>
      <c r="K33" s="4"/>
      <c r="L33" s="366"/>
    </row>
    <row r="34" spans="1:12" x14ac:dyDescent="0.25">
      <c r="A34" s="7">
        <v>18</v>
      </c>
      <c r="B34" s="17" t="s">
        <v>595</v>
      </c>
      <c r="C34" s="11">
        <v>64.8</v>
      </c>
      <c r="D34" s="16" t="s">
        <v>328</v>
      </c>
      <c r="E34" s="30">
        <v>11.6</v>
      </c>
      <c r="F34" s="30">
        <v>12.5</v>
      </c>
      <c r="G34" s="21">
        <f t="shared" si="1"/>
        <v>0.90000000000000036</v>
      </c>
      <c r="H34" s="557"/>
      <c r="I34" s="29">
        <f>G9/C246*C34</f>
        <v>9.6377541276882472E-2</v>
      </c>
      <c r="J34" s="26">
        <f t="shared" si="0"/>
        <v>0.99637754127688283</v>
      </c>
      <c r="K34" s="4"/>
      <c r="L34" s="366"/>
    </row>
    <row r="35" spans="1:12" x14ac:dyDescent="0.25">
      <c r="A35" s="7">
        <v>19</v>
      </c>
      <c r="B35" s="17" t="s">
        <v>349</v>
      </c>
      <c r="C35" s="11">
        <v>93.9</v>
      </c>
      <c r="D35" s="16" t="s">
        <v>328</v>
      </c>
      <c r="E35" s="30">
        <v>10.9</v>
      </c>
      <c r="F35" s="30">
        <v>12.6</v>
      </c>
      <c r="G35" s="21">
        <f t="shared" si="1"/>
        <v>1.6999999999999993</v>
      </c>
      <c r="H35" s="557"/>
      <c r="I35" s="29">
        <f>G9/C246*C35</f>
        <v>0.13965819638733434</v>
      </c>
      <c r="J35" s="26">
        <f t="shared" si="0"/>
        <v>1.8396581963873335</v>
      </c>
      <c r="K35" s="4"/>
      <c r="L35" s="366"/>
    </row>
    <row r="36" spans="1:12" x14ac:dyDescent="0.25">
      <c r="A36" s="7">
        <v>20</v>
      </c>
      <c r="B36" s="17" t="s">
        <v>350</v>
      </c>
      <c r="C36" s="11">
        <v>52.8</v>
      </c>
      <c r="D36" s="16" t="s">
        <v>328</v>
      </c>
      <c r="E36" s="30">
        <v>5.5</v>
      </c>
      <c r="F36" s="30">
        <v>6.2</v>
      </c>
      <c r="G36" s="21">
        <f t="shared" si="1"/>
        <v>0.70000000000000018</v>
      </c>
      <c r="H36" s="557"/>
      <c r="I36" s="29">
        <f>G9/C246*C36</f>
        <v>7.8529848447830161E-2</v>
      </c>
      <c r="J36" s="26">
        <f t="shared" si="0"/>
        <v>0.77852984844783035</v>
      </c>
      <c r="K36" s="4"/>
      <c r="L36" s="366"/>
    </row>
    <row r="37" spans="1:12" x14ac:dyDescent="0.25">
      <c r="A37" s="7">
        <v>21</v>
      </c>
      <c r="B37" s="17" t="s">
        <v>351</v>
      </c>
      <c r="C37" s="11">
        <v>65</v>
      </c>
      <c r="D37" s="16" t="s">
        <v>328</v>
      </c>
      <c r="E37" s="30">
        <v>7.8</v>
      </c>
      <c r="F37" s="30">
        <v>7.8</v>
      </c>
      <c r="G37" s="21">
        <f t="shared" si="1"/>
        <v>0</v>
      </c>
      <c r="H37" s="557">
        <f t="shared" si="2"/>
        <v>0.85712629111481153</v>
      </c>
      <c r="I37" s="29">
        <f>G9/C246*C37</f>
        <v>9.6675002824033338E-2</v>
      </c>
      <c r="J37" s="26">
        <f t="shared" si="0"/>
        <v>0.95380129393884483</v>
      </c>
      <c r="K37" s="4"/>
      <c r="L37" s="366"/>
    </row>
    <row r="38" spans="1:12" x14ac:dyDescent="0.25">
      <c r="A38" s="7">
        <v>22</v>
      </c>
      <c r="B38" s="17" t="s">
        <v>352</v>
      </c>
      <c r="C38" s="11">
        <v>94.3</v>
      </c>
      <c r="D38" s="16" t="s">
        <v>328</v>
      </c>
      <c r="E38" s="30">
        <v>20.5</v>
      </c>
      <c r="F38" s="30">
        <v>22.1</v>
      </c>
      <c r="G38" s="21">
        <f t="shared" si="1"/>
        <v>1.6000000000000014</v>
      </c>
      <c r="H38" s="557"/>
      <c r="I38" s="29">
        <f>G9/C246*C38</f>
        <v>0.14025311948163607</v>
      </c>
      <c r="J38" s="26">
        <f t="shared" si="0"/>
        <v>1.7402531194816375</v>
      </c>
      <c r="K38" s="4"/>
      <c r="L38" s="366"/>
    </row>
    <row r="39" spans="1:12" x14ac:dyDescent="0.25">
      <c r="A39" s="7">
        <v>23</v>
      </c>
      <c r="B39" s="17" t="s">
        <v>353</v>
      </c>
      <c r="C39" s="11">
        <v>52.9</v>
      </c>
      <c r="D39" s="16" t="s">
        <v>328</v>
      </c>
      <c r="E39" s="30">
        <v>3.8</v>
      </c>
      <c r="F39" s="30">
        <v>3.8</v>
      </c>
      <c r="G39" s="21">
        <f t="shared" si="1"/>
        <v>0</v>
      </c>
      <c r="H39" s="557">
        <f t="shared" si="2"/>
        <v>0.69756893538420817</v>
      </c>
      <c r="I39" s="29">
        <f>G9/C246*C39</f>
        <v>7.8678579221405601E-2</v>
      </c>
      <c r="J39" s="26">
        <f t="shared" si="0"/>
        <v>0.77624751460561381</v>
      </c>
      <c r="K39" s="4"/>
      <c r="L39" s="366"/>
    </row>
    <row r="40" spans="1:12" x14ac:dyDescent="0.25">
      <c r="A40" s="7">
        <v>24</v>
      </c>
      <c r="B40" s="17" t="s">
        <v>354</v>
      </c>
      <c r="C40" s="11">
        <v>65.3</v>
      </c>
      <c r="D40" s="16" t="s">
        <v>328</v>
      </c>
      <c r="E40" s="30">
        <v>3.7</v>
      </c>
      <c r="F40" s="30">
        <v>4.2</v>
      </c>
      <c r="G40" s="21">
        <f t="shared" si="1"/>
        <v>0.5</v>
      </c>
      <c r="H40" s="557"/>
      <c r="I40" s="29">
        <f>G9/C246*C40</f>
        <v>9.7121195144759642E-2</v>
      </c>
      <c r="J40" s="26">
        <f t="shared" si="0"/>
        <v>0.5971211951447597</v>
      </c>
      <c r="K40" s="4"/>
      <c r="L40" s="366"/>
    </row>
    <row r="41" spans="1:12" x14ac:dyDescent="0.25">
      <c r="A41" s="7">
        <v>25</v>
      </c>
      <c r="B41" s="17" t="s">
        <v>355</v>
      </c>
      <c r="C41" s="11">
        <v>94.1</v>
      </c>
      <c r="D41" s="16" t="s">
        <v>328</v>
      </c>
      <c r="E41" s="30">
        <v>6.8</v>
      </c>
      <c r="F41" s="30">
        <v>6.8</v>
      </c>
      <c r="G41" s="21">
        <f t="shared" si="1"/>
        <v>0</v>
      </c>
      <c r="H41" s="557">
        <f t="shared" si="2"/>
        <v>1.2408551383677502</v>
      </c>
      <c r="I41" s="29">
        <f>G9/C246*C41</f>
        <v>0.13995565793448519</v>
      </c>
      <c r="J41" s="26">
        <f t="shared" si="0"/>
        <v>1.3808107963022354</v>
      </c>
      <c r="K41" s="4"/>
      <c r="L41" s="366"/>
    </row>
    <row r="42" spans="1:12" x14ac:dyDescent="0.25">
      <c r="A42" s="7">
        <v>26</v>
      </c>
      <c r="B42" s="17" t="s">
        <v>356</v>
      </c>
      <c r="C42" s="11">
        <v>53</v>
      </c>
      <c r="D42" s="16" t="s">
        <v>328</v>
      </c>
      <c r="E42" s="30">
        <v>5.9</v>
      </c>
      <c r="F42" s="30">
        <v>6.7</v>
      </c>
      <c r="G42" s="21">
        <f t="shared" si="1"/>
        <v>0.79999999999999982</v>
      </c>
      <c r="H42" s="557"/>
      <c r="I42" s="29">
        <f>G9/C246*C42</f>
        <v>7.882730999498104E-2</v>
      </c>
      <c r="J42" s="26">
        <f t="shared" si="0"/>
        <v>0.87882730999498082</v>
      </c>
      <c r="K42" s="4"/>
      <c r="L42" s="366"/>
    </row>
    <row r="43" spans="1:12" x14ac:dyDescent="0.25">
      <c r="A43" s="7">
        <v>27</v>
      </c>
      <c r="B43" s="17" t="s">
        <v>357</v>
      </c>
      <c r="C43" s="11">
        <v>65.3</v>
      </c>
      <c r="D43" s="16" t="s">
        <v>328</v>
      </c>
      <c r="E43" s="30">
        <v>7.8</v>
      </c>
      <c r="F43" s="30">
        <v>8.9</v>
      </c>
      <c r="G43" s="21">
        <f t="shared" si="1"/>
        <v>1.1000000000000005</v>
      </c>
      <c r="H43" s="557"/>
      <c r="I43" s="29">
        <f>G9/C246*C43</f>
        <v>9.7121195144759642E-2</v>
      </c>
      <c r="J43" s="26">
        <f t="shared" si="0"/>
        <v>1.1971211951447602</v>
      </c>
      <c r="K43" s="4"/>
      <c r="L43" s="366"/>
    </row>
    <row r="44" spans="1:12" x14ac:dyDescent="0.25">
      <c r="A44" s="7">
        <v>28</v>
      </c>
      <c r="B44" s="17" t="s">
        <v>358</v>
      </c>
      <c r="C44" s="11">
        <v>93.5</v>
      </c>
      <c r="D44" s="16" t="s">
        <v>328</v>
      </c>
      <c r="E44" s="30">
        <v>12.5</v>
      </c>
      <c r="F44" s="30">
        <v>14.3</v>
      </c>
      <c r="G44" s="21">
        <f t="shared" si="1"/>
        <v>1.8000000000000007</v>
      </c>
      <c r="H44" s="557"/>
      <c r="I44" s="29">
        <f>G9/C246*C44</f>
        <v>0.13906327329303259</v>
      </c>
      <c r="J44" s="26">
        <f t="shared" si="0"/>
        <v>1.9390632732930333</v>
      </c>
      <c r="K44" s="4"/>
      <c r="L44" s="366"/>
    </row>
    <row r="45" spans="1:12" x14ac:dyDescent="0.25">
      <c r="A45" s="7">
        <v>29</v>
      </c>
      <c r="B45" s="17" t="s">
        <v>359</v>
      </c>
      <c r="C45" s="11">
        <v>52.8</v>
      </c>
      <c r="D45" s="16" t="s">
        <v>328</v>
      </c>
      <c r="E45" s="30">
        <v>8.6</v>
      </c>
      <c r="F45" s="30">
        <v>9.1999999999999993</v>
      </c>
      <c r="G45" s="21">
        <f t="shared" si="1"/>
        <v>0.59999999999999964</v>
      </c>
      <c r="H45" s="557"/>
      <c r="I45" s="29">
        <f>G9/C246*C45</f>
        <v>7.8529848447830161E-2</v>
      </c>
      <c r="J45" s="26">
        <f t="shared" si="0"/>
        <v>0.67852984844782982</v>
      </c>
      <c r="K45" s="4"/>
      <c r="L45" s="366"/>
    </row>
    <row r="46" spans="1:12" x14ac:dyDescent="0.25">
      <c r="A46" s="7">
        <v>30</v>
      </c>
      <c r="B46" s="17" t="s">
        <v>360</v>
      </c>
      <c r="C46" s="11">
        <v>65.400000000000006</v>
      </c>
      <c r="D46" s="16" t="s">
        <v>328</v>
      </c>
      <c r="E46" s="30">
        <v>5.2</v>
      </c>
      <c r="F46" s="30">
        <v>5.2</v>
      </c>
      <c r="G46" s="21">
        <f t="shared" si="1"/>
        <v>0</v>
      </c>
      <c r="H46" s="557">
        <f t="shared" si="2"/>
        <v>0.86240091444474887</v>
      </c>
      <c r="I46" s="29">
        <f>G9/C246*C46</f>
        <v>9.7269925918335096E-2</v>
      </c>
      <c r="J46" s="26">
        <f t="shared" si="0"/>
        <v>0.95967084036308392</v>
      </c>
      <c r="K46" s="4"/>
      <c r="L46" s="366"/>
    </row>
    <row r="47" spans="1:12" x14ac:dyDescent="0.25">
      <c r="A47" s="7">
        <v>31</v>
      </c>
      <c r="B47" s="17" t="s">
        <v>361</v>
      </c>
      <c r="C47" s="11">
        <v>93.9</v>
      </c>
      <c r="D47" s="16" t="s">
        <v>328</v>
      </c>
      <c r="E47" s="30">
        <v>7.2</v>
      </c>
      <c r="F47" s="30">
        <v>7.2</v>
      </c>
      <c r="G47" s="21">
        <f t="shared" si="1"/>
        <v>0</v>
      </c>
      <c r="H47" s="557">
        <f t="shared" si="2"/>
        <v>1.2382178267027817</v>
      </c>
      <c r="I47" s="29">
        <f>G9/C246*C47</f>
        <v>0.13965819638733434</v>
      </c>
      <c r="J47" s="26">
        <f t="shared" si="0"/>
        <v>1.3778760230901161</v>
      </c>
      <c r="K47" s="4"/>
      <c r="L47" s="366"/>
    </row>
    <row r="48" spans="1:12" x14ac:dyDescent="0.25">
      <c r="A48" s="7">
        <v>32</v>
      </c>
      <c r="B48" s="17" t="s">
        <v>363</v>
      </c>
      <c r="C48" s="11">
        <v>53</v>
      </c>
      <c r="D48" s="16" t="s">
        <v>328</v>
      </c>
      <c r="E48" s="30">
        <v>9.4</v>
      </c>
      <c r="F48" s="30">
        <v>10.1</v>
      </c>
      <c r="G48" s="21">
        <f t="shared" si="1"/>
        <v>0.69999999999999929</v>
      </c>
      <c r="H48" s="557"/>
      <c r="I48" s="29">
        <f>G9/C246*C48</f>
        <v>7.882730999498104E-2</v>
      </c>
      <c r="J48" s="26">
        <f t="shared" si="0"/>
        <v>0.77882730999498029</v>
      </c>
      <c r="K48" s="4"/>
      <c r="L48" s="366"/>
    </row>
    <row r="49" spans="1:12" x14ac:dyDescent="0.25">
      <c r="A49" s="7">
        <v>33</v>
      </c>
      <c r="B49" s="17" t="s">
        <v>364</v>
      </c>
      <c r="C49" s="11">
        <v>65.3</v>
      </c>
      <c r="D49" s="16" t="s">
        <v>328</v>
      </c>
      <c r="E49" s="30">
        <v>10.1</v>
      </c>
      <c r="F49" s="30">
        <v>11.4</v>
      </c>
      <c r="G49" s="21">
        <f t="shared" si="1"/>
        <v>1.3000000000000007</v>
      </c>
      <c r="H49" s="557"/>
      <c r="I49" s="29">
        <f>G9/C246*C49</f>
        <v>9.7121195144759642E-2</v>
      </c>
      <c r="J49" s="26">
        <f t="shared" si="0"/>
        <v>1.3971211951447604</v>
      </c>
      <c r="K49" s="4"/>
      <c r="L49" s="366"/>
    </row>
    <row r="50" spans="1:12" x14ac:dyDescent="0.25">
      <c r="A50" s="7">
        <v>34</v>
      </c>
      <c r="B50" s="17" t="s">
        <v>362</v>
      </c>
      <c r="C50" s="11">
        <v>94</v>
      </c>
      <c r="D50" s="16" t="s">
        <v>328</v>
      </c>
      <c r="E50" s="30">
        <v>16.2</v>
      </c>
      <c r="F50" s="30">
        <v>17.8</v>
      </c>
      <c r="G50" s="21">
        <f t="shared" si="1"/>
        <v>1.6000000000000014</v>
      </c>
      <c r="H50" s="557"/>
      <c r="I50" s="29">
        <f>G9/C246*C50</f>
        <v>0.13980692716090976</v>
      </c>
      <c r="J50" s="26">
        <f t="shared" si="0"/>
        <v>1.7398069271609111</v>
      </c>
      <c r="K50" s="4"/>
      <c r="L50" s="366"/>
    </row>
    <row r="51" spans="1:12" x14ac:dyDescent="0.25">
      <c r="A51" s="7">
        <v>35</v>
      </c>
      <c r="B51" s="17" t="s">
        <v>365</v>
      </c>
      <c r="C51" s="11">
        <v>52.8</v>
      </c>
      <c r="D51" s="16" t="s">
        <v>328</v>
      </c>
      <c r="E51" s="30">
        <v>8.6999999999999993</v>
      </c>
      <c r="F51" s="30">
        <v>9.1999999999999993</v>
      </c>
      <c r="G51" s="21">
        <f t="shared" si="1"/>
        <v>0.5</v>
      </c>
      <c r="H51" s="557"/>
      <c r="I51" s="29">
        <f>G9/C246*C51</f>
        <v>7.8529848447830161E-2</v>
      </c>
      <c r="J51" s="26">
        <f t="shared" si="0"/>
        <v>0.57852984844783018</v>
      </c>
      <c r="K51" s="4"/>
      <c r="L51" s="366"/>
    </row>
    <row r="52" spans="1:12" x14ac:dyDescent="0.25">
      <c r="A52" s="7">
        <v>36</v>
      </c>
      <c r="B52" s="17" t="s">
        <v>366</v>
      </c>
      <c r="C52" s="11">
        <v>64.900000000000006</v>
      </c>
      <c r="D52" s="16" t="s">
        <v>328</v>
      </c>
      <c r="E52" s="30">
        <v>5.8</v>
      </c>
      <c r="F52" s="30">
        <v>6.6</v>
      </c>
      <c r="G52" s="21">
        <f t="shared" si="1"/>
        <v>0.79999999999999982</v>
      </c>
      <c r="H52" s="557"/>
      <c r="I52" s="29">
        <f>G9/C246*C52</f>
        <v>9.6526272050457912E-2</v>
      </c>
      <c r="J52" s="26">
        <f t="shared" si="0"/>
        <v>0.89652627205045776</v>
      </c>
      <c r="K52" s="4"/>
      <c r="L52" s="366"/>
    </row>
    <row r="53" spans="1:12" x14ac:dyDescent="0.25">
      <c r="A53" s="7">
        <v>37</v>
      </c>
      <c r="B53" s="17" t="s">
        <v>367</v>
      </c>
      <c r="C53" s="11">
        <v>94.1</v>
      </c>
      <c r="D53" s="16" t="s">
        <v>328</v>
      </c>
      <c r="E53" s="30">
        <v>4.3</v>
      </c>
      <c r="F53" s="30">
        <v>4.9000000000000004</v>
      </c>
      <c r="G53" s="21">
        <f t="shared" si="1"/>
        <v>0.60000000000000053</v>
      </c>
      <c r="H53" s="557"/>
      <c r="I53" s="29">
        <f>G9/C246*C53</f>
        <v>0.13995565793448519</v>
      </c>
      <c r="J53" s="26">
        <f t="shared" si="0"/>
        <v>0.7399556579344857</v>
      </c>
      <c r="K53" s="4"/>
      <c r="L53" s="366"/>
    </row>
    <row r="54" spans="1:12" x14ac:dyDescent="0.25">
      <c r="A54" s="7">
        <v>38</v>
      </c>
      <c r="B54" s="17" t="s">
        <v>368</v>
      </c>
      <c r="C54" s="11">
        <v>52.7</v>
      </c>
      <c r="D54" s="16" t="s">
        <v>328</v>
      </c>
      <c r="E54" s="30">
        <v>5.3</v>
      </c>
      <c r="F54" s="30">
        <v>6.3</v>
      </c>
      <c r="G54" s="21">
        <f t="shared" si="1"/>
        <v>1</v>
      </c>
      <c r="H54" s="557"/>
      <c r="I54" s="29">
        <f>G9/C246*C54</f>
        <v>7.8381117674254736E-2</v>
      </c>
      <c r="J54" s="26">
        <f t="shared" si="0"/>
        <v>1.0783811176742548</v>
      </c>
      <c r="K54" s="4"/>
      <c r="L54" s="366"/>
    </row>
    <row r="55" spans="1:12" x14ac:dyDescent="0.25">
      <c r="A55" s="7">
        <v>39</v>
      </c>
      <c r="B55" s="17" t="s">
        <v>369</v>
      </c>
      <c r="C55" s="11">
        <v>65.2</v>
      </c>
      <c r="D55" s="16" t="s">
        <v>328</v>
      </c>
      <c r="E55" s="30">
        <v>6.3</v>
      </c>
      <c r="F55" s="30">
        <v>6.8</v>
      </c>
      <c r="G55" s="21">
        <f t="shared" si="1"/>
        <v>0.5</v>
      </c>
      <c r="H55" s="557"/>
      <c r="I55" s="29">
        <f>G9/C246*C55</f>
        <v>9.6972464371184217E-2</v>
      </c>
      <c r="J55" s="26">
        <f t="shared" si="0"/>
        <v>0.59697246437118423</v>
      </c>
      <c r="K55" s="4"/>
      <c r="L55" s="366"/>
    </row>
    <row r="56" spans="1:12" x14ac:dyDescent="0.25">
      <c r="A56" s="7">
        <v>40</v>
      </c>
      <c r="B56" s="17" t="s">
        <v>370</v>
      </c>
      <c r="C56" s="11">
        <v>94</v>
      </c>
      <c r="D56" s="16" t="s">
        <v>328</v>
      </c>
      <c r="E56" s="30">
        <v>14.4</v>
      </c>
      <c r="F56" s="30">
        <v>15.8</v>
      </c>
      <c r="G56" s="21">
        <f t="shared" si="1"/>
        <v>1.4000000000000004</v>
      </c>
      <c r="H56" s="557"/>
      <c r="I56" s="29">
        <f>G9/C246*C56</f>
        <v>0.13980692716090976</v>
      </c>
      <c r="J56" s="26">
        <f t="shared" si="0"/>
        <v>1.5398069271609101</v>
      </c>
      <c r="K56" s="4"/>
      <c r="L56" s="366"/>
    </row>
    <row r="57" spans="1:12" x14ac:dyDescent="0.25">
      <c r="A57" s="7">
        <v>41</v>
      </c>
      <c r="B57" s="17" t="s">
        <v>371</v>
      </c>
      <c r="C57" s="11">
        <v>52.8</v>
      </c>
      <c r="D57" s="16" t="s">
        <v>328</v>
      </c>
      <c r="E57" s="30">
        <v>2</v>
      </c>
      <c r="F57" s="30">
        <v>2.4</v>
      </c>
      <c r="G57" s="21">
        <f t="shared" si="1"/>
        <v>0.39999999999999991</v>
      </c>
      <c r="H57" s="557"/>
      <c r="I57" s="29">
        <f>G9/C246*C57</f>
        <v>7.8529848447830161E-2</v>
      </c>
      <c r="J57" s="26">
        <f t="shared" si="0"/>
        <v>0.47852984844783009</v>
      </c>
      <c r="K57" s="4"/>
      <c r="L57" s="366"/>
    </row>
    <row r="58" spans="1:12" x14ac:dyDescent="0.25">
      <c r="A58" s="7">
        <v>42</v>
      </c>
      <c r="B58" s="17" t="s">
        <v>372</v>
      </c>
      <c r="C58" s="11">
        <v>65.3</v>
      </c>
      <c r="D58" s="16" t="s">
        <v>328</v>
      </c>
      <c r="E58" s="30">
        <v>11.3</v>
      </c>
      <c r="F58" s="30">
        <v>12</v>
      </c>
      <c r="G58" s="21">
        <f t="shared" si="1"/>
        <v>0.69999999999999929</v>
      </c>
      <c r="H58" s="557"/>
      <c r="I58" s="29">
        <f>G9/C246*C58</f>
        <v>9.7121195144759642E-2</v>
      </c>
      <c r="J58" s="26">
        <f t="shared" si="0"/>
        <v>0.79712119514475899</v>
      </c>
      <c r="K58" s="4"/>
      <c r="L58" s="366"/>
    </row>
    <row r="59" spans="1:12" x14ac:dyDescent="0.25">
      <c r="A59" s="7">
        <v>43</v>
      </c>
      <c r="B59" s="17" t="s">
        <v>455</v>
      </c>
      <c r="C59" s="11">
        <v>69.099999999999994</v>
      </c>
      <c r="D59" s="16" t="s">
        <v>328</v>
      </c>
      <c r="E59" s="30">
        <v>13.9</v>
      </c>
      <c r="F59" s="30">
        <v>14.7</v>
      </c>
      <c r="G59" s="21">
        <f t="shared" si="1"/>
        <v>0.79999999999999893</v>
      </c>
      <c r="H59" s="557"/>
      <c r="I59" s="29">
        <f>G9/C246*C59</f>
        <v>0.1027729645406262</v>
      </c>
      <c r="J59" s="26">
        <f t="shared" si="0"/>
        <v>0.90277296454062517</v>
      </c>
      <c r="K59" s="4"/>
      <c r="L59" s="366"/>
    </row>
    <row r="60" spans="1:12" x14ac:dyDescent="0.25">
      <c r="A60" s="7">
        <v>44</v>
      </c>
      <c r="B60" s="17" t="s">
        <v>456</v>
      </c>
      <c r="C60" s="11">
        <v>42.6</v>
      </c>
      <c r="D60" s="16" t="s">
        <v>328</v>
      </c>
      <c r="E60" s="30">
        <v>10.5</v>
      </c>
      <c r="F60" s="30">
        <v>11.4</v>
      </c>
      <c r="G60" s="21">
        <f t="shared" si="1"/>
        <v>0.90000000000000036</v>
      </c>
      <c r="H60" s="557"/>
      <c r="I60" s="29">
        <f>G9/C246*C60</f>
        <v>6.3359309543135706E-2</v>
      </c>
      <c r="J60" s="26">
        <f t="shared" si="0"/>
        <v>0.96335930954313609</v>
      </c>
      <c r="K60" s="4"/>
      <c r="L60" s="366"/>
    </row>
    <row r="61" spans="1:12" x14ac:dyDescent="0.25">
      <c r="A61" s="7">
        <v>45</v>
      </c>
      <c r="B61" s="17" t="s">
        <v>457</v>
      </c>
      <c r="C61" s="11">
        <v>55.5</v>
      </c>
      <c r="D61" s="16" t="s">
        <v>328</v>
      </c>
      <c r="E61" s="30">
        <v>11.9</v>
      </c>
      <c r="F61" s="30">
        <v>12.7</v>
      </c>
      <c r="G61" s="21">
        <f t="shared" si="1"/>
        <v>0.79999999999999893</v>
      </c>
      <c r="H61" s="557"/>
      <c r="I61" s="29">
        <f>G9/C246*C61</f>
        <v>8.2545579334366931E-2</v>
      </c>
      <c r="J61" s="26">
        <f t="shared" si="0"/>
        <v>0.88254557933436584</v>
      </c>
      <c r="K61" s="4"/>
      <c r="L61" s="366"/>
    </row>
    <row r="62" spans="1:12" x14ac:dyDescent="0.25">
      <c r="A62" s="7">
        <v>46</v>
      </c>
      <c r="B62" s="17" t="s">
        <v>458</v>
      </c>
      <c r="C62" s="11">
        <v>58.9</v>
      </c>
      <c r="D62" s="16" t="s">
        <v>328</v>
      </c>
      <c r="E62" s="30">
        <v>15.3</v>
      </c>
      <c r="F62" s="30">
        <v>16.600000000000001</v>
      </c>
      <c r="G62" s="21">
        <f t="shared" si="1"/>
        <v>1.3000000000000007</v>
      </c>
      <c r="H62" s="557"/>
      <c r="I62" s="29">
        <f>G9/C246*C62</f>
        <v>8.7602425635931749E-2</v>
      </c>
      <c r="J62" s="26">
        <f t="shared" si="0"/>
        <v>1.3876024256359325</v>
      </c>
      <c r="K62" s="4"/>
      <c r="L62" s="366"/>
    </row>
    <row r="63" spans="1:12" x14ac:dyDescent="0.25">
      <c r="A63" s="7">
        <v>47</v>
      </c>
      <c r="B63" s="17" t="s">
        <v>459</v>
      </c>
      <c r="C63" s="11">
        <v>62.3</v>
      </c>
      <c r="D63" s="16" t="s">
        <v>328</v>
      </c>
      <c r="E63" s="30">
        <v>13.6</v>
      </c>
      <c r="F63" s="30">
        <v>15</v>
      </c>
      <c r="G63" s="21">
        <f t="shared" si="1"/>
        <v>1.4000000000000004</v>
      </c>
      <c r="H63" s="557"/>
      <c r="I63" s="29">
        <f>G9/C246*C63</f>
        <v>9.2659271937496568E-2</v>
      </c>
      <c r="J63" s="26">
        <f t="shared" si="0"/>
        <v>1.4926592719374969</v>
      </c>
      <c r="K63" s="4"/>
      <c r="L63" s="366"/>
    </row>
    <row r="64" spans="1:12" x14ac:dyDescent="0.25">
      <c r="A64" s="7">
        <v>48</v>
      </c>
      <c r="B64" s="17" t="s">
        <v>460</v>
      </c>
      <c r="C64" s="11">
        <v>68.7</v>
      </c>
      <c r="D64" s="16" t="s">
        <v>328</v>
      </c>
      <c r="E64" s="30">
        <v>9.9</v>
      </c>
      <c r="F64" s="30">
        <v>11.1</v>
      </c>
      <c r="G64" s="21">
        <f t="shared" si="1"/>
        <v>1.1999999999999993</v>
      </c>
      <c r="H64" s="557"/>
      <c r="I64" s="29">
        <f>G9/C246*C64</f>
        <v>0.10217804144632447</v>
      </c>
      <c r="J64" s="26">
        <f t="shared" si="0"/>
        <v>1.3021780414463238</v>
      </c>
      <c r="K64" s="4"/>
      <c r="L64" s="366"/>
    </row>
    <row r="65" spans="1:12" x14ac:dyDescent="0.25">
      <c r="A65" s="7">
        <v>49</v>
      </c>
      <c r="B65" s="17" t="s">
        <v>461</v>
      </c>
      <c r="C65" s="11">
        <v>42.7</v>
      </c>
      <c r="D65" s="16" t="s">
        <v>328</v>
      </c>
      <c r="E65" s="30">
        <v>2.2999999999999998</v>
      </c>
      <c r="F65" s="30">
        <v>2.4</v>
      </c>
      <c r="G65" s="21">
        <f t="shared" si="1"/>
        <v>0.10000000000000009</v>
      </c>
      <c r="H65" s="557"/>
      <c r="I65" s="29">
        <f>G9/C246*C65</f>
        <v>6.3508040316711145E-2</v>
      </c>
      <c r="J65" s="26">
        <f t="shared" si="0"/>
        <v>0.16350804031671123</v>
      </c>
      <c r="K65" s="4"/>
      <c r="L65" s="366"/>
    </row>
    <row r="66" spans="1:12" x14ac:dyDescent="0.25">
      <c r="A66" s="7">
        <v>50</v>
      </c>
      <c r="B66" s="17" t="s">
        <v>462</v>
      </c>
      <c r="C66" s="11">
        <v>55</v>
      </c>
      <c r="D66" s="16" t="s">
        <v>328</v>
      </c>
      <c r="E66" s="30">
        <v>9.4</v>
      </c>
      <c r="F66" s="30">
        <v>10.4</v>
      </c>
      <c r="G66" s="21">
        <f t="shared" si="1"/>
        <v>1</v>
      </c>
      <c r="H66" s="557"/>
      <c r="I66" s="29">
        <f>G9/C246*C66</f>
        <v>8.1801925466489747E-2</v>
      </c>
      <c r="J66" s="26">
        <f t="shared" si="0"/>
        <v>1.0818019254664897</v>
      </c>
      <c r="K66" s="4"/>
      <c r="L66" s="366"/>
    </row>
    <row r="67" spans="1:12" x14ac:dyDescent="0.25">
      <c r="A67" s="7">
        <v>51</v>
      </c>
      <c r="B67" s="17" t="s">
        <v>463</v>
      </c>
      <c r="C67" s="11">
        <v>59</v>
      </c>
      <c r="D67" s="16" t="s">
        <v>328</v>
      </c>
      <c r="E67" s="30">
        <v>6.4</v>
      </c>
      <c r="F67" s="30">
        <v>6.9</v>
      </c>
      <c r="G67" s="21">
        <f t="shared" si="1"/>
        <v>0.5</v>
      </c>
      <c r="H67" s="557"/>
      <c r="I67" s="29">
        <f>G9/C246*C67</f>
        <v>8.7751156409507189E-2</v>
      </c>
      <c r="J67" s="26">
        <f t="shared" si="0"/>
        <v>0.58775115640950715</v>
      </c>
      <c r="K67" s="4"/>
      <c r="L67" s="366"/>
    </row>
    <row r="68" spans="1:12" x14ac:dyDescent="0.25">
      <c r="A68" s="7">
        <v>52</v>
      </c>
      <c r="B68" s="17" t="s">
        <v>464</v>
      </c>
      <c r="C68" s="11">
        <v>62</v>
      </c>
      <c r="D68" s="16" t="s">
        <v>328</v>
      </c>
      <c r="E68" s="30">
        <v>12.4</v>
      </c>
      <c r="F68" s="30">
        <v>13.5</v>
      </c>
      <c r="G68" s="21">
        <f t="shared" si="1"/>
        <v>1.0999999999999996</v>
      </c>
      <c r="H68" s="557"/>
      <c r="I68" s="29">
        <f>G9/C246*C68</f>
        <v>9.2213079616770263E-2</v>
      </c>
      <c r="J68" s="26">
        <f t="shared" si="0"/>
        <v>1.1922130796167698</v>
      </c>
      <c r="K68" s="4"/>
      <c r="L68" s="366"/>
    </row>
    <row r="69" spans="1:12" x14ac:dyDescent="0.25">
      <c r="A69" s="7">
        <v>53</v>
      </c>
      <c r="B69" s="17" t="s">
        <v>465</v>
      </c>
      <c r="C69" s="11">
        <v>68.900000000000006</v>
      </c>
      <c r="D69" s="16" t="s">
        <v>328</v>
      </c>
      <c r="E69" s="30">
        <v>2.5</v>
      </c>
      <c r="F69" s="30">
        <v>2.5</v>
      </c>
      <c r="G69" s="21">
        <f t="shared" si="1"/>
        <v>0</v>
      </c>
      <c r="H69" s="557">
        <f t="shared" si="2"/>
        <v>0.90855386858170029</v>
      </c>
      <c r="I69" s="29">
        <f>G9/C246*C69</f>
        <v>0.10247550299347535</v>
      </c>
      <c r="J69" s="26">
        <f t="shared" si="0"/>
        <v>1.0110293715751757</v>
      </c>
      <c r="K69" s="4"/>
      <c r="L69" s="366"/>
    </row>
    <row r="70" spans="1:12" x14ac:dyDescent="0.25">
      <c r="A70" s="7">
        <v>54</v>
      </c>
      <c r="B70" s="17" t="s">
        <v>466</v>
      </c>
      <c r="C70" s="11">
        <v>42.8</v>
      </c>
      <c r="D70" s="16" t="s">
        <v>328</v>
      </c>
      <c r="E70" s="30">
        <v>7.6</v>
      </c>
      <c r="F70" s="30">
        <v>8.3000000000000007</v>
      </c>
      <c r="G70" s="21">
        <f t="shared" si="1"/>
        <v>0.70000000000000107</v>
      </c>
      <c r="H70" s="557"/>
      <c r="I70" s="29">
        <f>G9/C246*C70</f>
        <v>6.3656771090286571E-2</v>
      </c>
      <c r="J70" s="26">
        <f t="shared" si="0"/>
        <v>0.76365677109028762</v>
      </c>
      <c r="K70" s="4"/>
      <c r="L70" s="366"/>
    </row>
    <row r="71" spans="1:12" x14ac:dyDescent="0.25">
      <c r="A71" s="7">
        <v>55</v>
      </c>
      <c r="B71" s="17" t="s">
        <v>467</v>
      </c>
      <c r="C71" s="11">
        <v>55.2</v>
      </c>
      <c r="D71" s="16" t="s">
        <v>328</v>
      </c>
      <c r="E71" s="30">
        <v>3.6</v>
      </c>
      <c r="F71" s="30">
        <v>3.6</v>
      </c>
      <c r="G71" s="21">
        <f t="shared" si="1"/>
        <v>0</v>
      </c>
      <c r="H71" s="557">
        <f t="shared" si="2"/>
        <v>0.7278980195313477</v>
      </c>
      <c r="I71" s="29">
        <f>G9/C246*C71</f>
        <v>8.2099387013640626E-2</v>
      </c>
      <c r="J71" s="26">
        <f t="shared" si="0"/>
        <v>0.80999740654498831</v>
      </c>
      <c r="K71" s="4"/>
      <c r="L71" s="366"/>
    </row>
    <row r="72" spans="1:12" x14ac:dyDescent="0.25">
      <c r="A72" s="7">
        <v>56</v>
      </c>
      <c r="B72" s="17" t="s">
        <v>468</v>
      </c>
      <c r="C72" s="11">
        <v>59.3</v>
      </c>
      <c r="D72" s="16" t="s">
        <v>328</v>
      </c>
      <c r="E72" s="30">
        <v>9.1</v>
      </c>
      <c r="F72" s="30">
        <v>10</v>
      </c>
      <c r="G72" s="21">
        <f t="shared" si="1"/>
        <v>0.90000000000000036</v>
      </c>
      <c r="H72" s="557"/>
      <c r="I72" s="29">
        <f>G9/C246*C72</f>
        <v>8.8197348730233494E-2</v>
      </c>
      <c r="J72" s="26">
        <f t="shared" si="0"/>
        <v>0.98819734873023379</v>
      </c>
      <c r="K72" s="4"/>
      <c r="L72" s="366"/>
    </row>
    <row r="73" spans="1:12" x14ac:dyDescent="0.25">
      <c r="A73" s="7">
        <v>57</v>
      </c>
      <c r="B73" s="17" t="s">
        <v>469</v>
      </c>
      <c r="C73" s="11">
        <v>62.2</v>
      </c>
      <c r="D73" s="16" t="s">
        <v>328</v>
      </c>
      <c r="E73" s="30">
        <v>14.5</v>
      </c>
      <c r="F73" s="30">
        <v>15.6</v>
      </c>
      <c r="G73" s="21">
        <f t="shared" si="1"/>
        <v>1.0999999999999996</v>
      </c>
      <c r="H73" s="557"/>
      <c r="I73" s="29">
        <f>G9/C246*C73</f>
        <v>9.2510541163921142E-2</v>
      </c>
      <c r="J73" s="26">
        <f t="shared" si="0"/>
        <v>1.1925105411639207</v>
      </c>
      <c r="K73" s="4"/>
      <c r="L73" s="366"/>
    </row>
    <row r="74" spans="1:12" x14ac:dyDescent="0.25">
      <c r="A74" s="7">
        <v>58</v>
      </c>
      <c r="B74" s="17" t="s">
        <v>470</v>
      </c>
      <c r="C74" s="11">
        <v>69.099999999999994</v>
      </c>
      <c r="D74" s="16" t="s">
        <v>328</v>
      </c>
      <c r="E74" s="30">
        <v>3.2</v>
      </c>
      <c r="F74" s="30">
        <v>3.9</v>
      </c>
      <c r="G74" s="21">
        <f t="shared" si="1"/>
        <v>0.69999999999999973</v>
      </c>
      <c r="H74" s="557"/>
      <c r="I74" s="29">
        <f>G9/C246*C74</f>
        <v>0.1027729645406262</v>
      </c>
      <c r="J74" s="26">
        <f t="shared" si="0"/>
        <v>0.80277296454062597</v>
      </c>
      <c r="K74" s="4"/>
      <c r="L74" s="366"/>
    </row>
    <row r="75" spans="1:12" x14ac:dyDescent="0.25">
      <c r="A75" s="7">
        <v>59</v>
      </c>
      <c r="B75" s="17" t="s">
        <v>471</v>
      </c>
      <c r="C75" s="11">
        <v>42.5</v>
      </c>
      <c r="D75" s="16" t="s">
        <v>328</v>
      </c>
      <c r="E75" s="30">
        <v>10.199999999999999</v>
      </c>
      <c r="F75" s="30">
        <v>11</v>
      </c>
      <c r="G75" s="21">
        <f t="shared" si="1"/>
        <v>0.80000000000000071</v>
      </c>
      <c r="H75" s="557"/>
      <c r="I75" s="29">
        <f>G9/C246*C75</f>
        <v>6.3210578769560266E-2</v>
      </c>
      <c r="J75" s="26">
        <f t="shared" si="0"/>
        <v>0.86321057876956098</v>
      </c>
      <c r="K75" s="4"/>
      <c r="L75" s="366"/>
    </row>
    <row r="76" spans="1:12" x14ac:dyDescent="0.25">
      <c r="A76" s="7">
        <v>60</v>
      </c>
      <c r="B76" s="17" t="s">
        <v>472</v>
      </c>
      <c r="C76" s="11">
        <v>55.4</v>
      </c>
      <c r="D76" s="16" t="s">
        <v>328</v>
      </c>
      <c r="E76" s="30">
        <v>7.6</v>
      </c>
      <c r="F76" s="30">
        <v>8.5</v>
      </c>
      <c r="G76" s="21">
        <f t="shared" si="1"/>
        <v>0.90000000000000036</v>
      </c>
      <c r="H76" s="557"/>
      <c r="I76" s="29">
        <f>G9/C246*C76</f>
        <v>8.2396848560791491E-2</v>
      </c>
      <c r="J76" s="26">
        <f t="shared" si="0"/>
        <v>0.9823968485607919</v>
      </c>
      <c r="K76" s="4"/>
      <c r="L76" s="366"/>
    </row>
    <row r="77" spans="1:12" x14ac:dyDescent="0.25">
      <c r="A77" s="7">
        <v>61</v>
      </c>
      <c r="B77" s="17" t="s">
        <v>473</v>
      </c>
      <c r="C77" s="11">
        <v>58.8</v>
      </c>
      <c r="D77" s="16" t="s">
        <v>328</v>
      </c>
      <c r="E77" s="30">
        <v>4.2</v>
      </c>
      <c r="F77" s="30">
        <v>4.4000000000000004</v>
      </c>
      <c r="G77" s="21">
        <f t="shared" si="1"/>
        <v>0.20000000000000018</v>
      </c>
      <c r="H77" s="557"/>
      <c r="I77" s="29">
        <f>G9/C246*C77</f>
        <v>8.745369486235631E-2</v>
      </c>
      <c r="J77" s="26">
        <f t="shared" si="0"/>
        <v>0.2874536948623565</v>
      </c>
      <c r="K77" s="4"/>
      <c r="L77" s="366"/>
    </row>
    <row r="78" spans="1:12" x14ac:dyDescent="0.25">
      <c r="A78" s="7">
        <v>62</v>
      </c>
      <c r="B78" s="17" t="s">
        <v>474</v>
      </c>
      <c r="C78" s="11">
        <v>62.1</v>
      </c>
      <c r="D78" s="16" t="s">
        <v>328</v>
      </c>
      <c r="E78" s="30">
        <v>7</v>
      </c>
      <c r="F78" s="30">
        <v>7</v>
      </c>
      <c r="G78" s="21">
        <f t="shared" si="1"/>
        <v>0</v>
      </c>
      <c r="H78" s="557">
        <f t="shared" si="2"/>
        <v>0.81888527197276606</v>
      </c>
      <c r="I78" s="29">
        <f>G9/C246*C78</f>
        <v>9.2361810390345703E-2</v>
      </c>
      <c r="J78" s="26">
        <f t="shared" si="0"/>
        <v>0.9112470823631118</v>
      </c>
      <c r="K78" s="4"/>
      <c r="L78" s="366"/>
    </row>
    <row r="79" spans="1:12" x14ac:dyDescent="0.25">
      <c r="A79" s="7">
        <v>63</v>
      </c>
      <c r="B79" s="17" t="s">
        <v>475</v>
      </c>
      <c r="C79" s="11">
        <v>69</v>
      </c>
      <c r="D79" s="16" t="s">
        <v>328</v>
      </c>
      <c r="E79" s="30">
        <v>14.9</v>
      </c>
      <c r="F79" s="30">
        <v>15.9</v>
      </c>
      <c r="G79" s="21">
        <f t="shared" si="1"/>
        <v>1</v>
      </c>
      <c r="H79" s="557"/>
      <c r="I79" s="29">
        <f>G9/C246*C79</f>
        <v>0.10262423376705078</v>
      </c>
      <c r="J79" s="26">
        <f t="shared" si="0"/>
        <v>1.1026242337670509</v>
      </c>
      <c r="K79" s="4"/>
      <c r="L79" s="366"/>
    </row>
    <row r="80" spans="1:12" x14ac:dyDescent="0.25">
      <c r="A80" s="7">
        <v>64</v>
      </c>
      <c r="B80" s="17" t="s">
        <v>476</v>
      </c>
      <c r="C80" s="11">
        <v>42.2</v>
      </c>
      <c r="D80" s="16" t="s">
        <v>328</v>
      </c>
      <c r="E80" s="30">
        <v>5.4</v>
      </c>
      <c r="F80" s="30">
        <v>5.9</v>
      </c>
      <c r="G80" s="21">
        <f t="shared" si="1"/>
        <v>0.5</v>
      </c>
      <c r="H80" s="557"/>
      <c r="I80" s="29">
        <f>G9/C246*C80</f>
        <v>6.2764386448833961E-2</v>
      </c>
      <c r="J80" s="26">
        <f t="shared" si="0"/>
        <v>0.56276438644883398</v>
      </c>
      <c r="K80" s="4"/>
      <c r="L80" s="366"/>
    </row>
    <row r="81" spans="1:12" x14ac:dyDescent="0.25">
      <c r="A81" s="7">
        <v>65</v>
      </c>
      <c r="B81" s="17" t="s">
        <v>477</v>
      </c>
      <c r="C81" s="11">
        <v>55.5</v>
      </c>
      <c r="D81" s="16" t="s">
        <v>328</v>
      </c>
      <c r="E81" s="30">
        <v>6.5</v>
      </c>
      <c r="F81" s="30">
        <v>7</v>
      </c>
      <c r="G81" s="21">
        <f t="shared" si="1"/>
        <v>0.5</v>
      </c>
      <c r="H81" s="557"/>
      <c r="I81" s="29">
        <f>G9/C246*C81</f>
        <v>8.2545579334366931E-2</v>
      </c>
      <c r="J81" s="26">
        <f t="shared" si="0"/>
        <v>0.5825455793343669</v>
      </c>
      <c r="K81" s="4"/>
      <c r="L81" s="366"/>
    </row>
    <row r="82" spans="1:12" x14ac:dyDescent="0.25">
      <c r="A82" s="7">
        <v>66</v>
      </c>
      <c r="B82" s="17" t="s">
        <v>478</v>
      </c>
      <c r="C82" s="11">
        <v>59.3</v>
      </c>
      <c r="D82" s="16" t="s">
        <v>328</v>
      </c>
      <c r="E82" s="30">
        <v>10.7</v>
      </c>
      <c r="F82" s="30">
        <v>11.6</v>
      </c>
      <c r="G82" s="21">
        <f t="shared" si="1"/>
        <v>0.90000000000000036</v>
      </c>
      <c r="H82" s="557"/>
      <c r="I82" s="29">
        <f>G9/C246*C82</f>
        <v>8.8197348730233494E-2</v>
      </c>
      <c r="J82" s="26">
        <f t="shared" ref="J82:J145" si="3">G82+I82+H82</f>
        <v>0.98819734873023379</v>
      </c>
      <c r="K82" s="4"/>
      <c r="L82" s="366"/>
    </row>
    <row r="83" spans="1:12" x14ac:dyDescent="0.25">
      <c r="A83" s="7">
        <v>67</v>
      </c>
      <c r="B83" s="17" t="s">
        <v>479</v>
      </c>
      <c r="C83" s="11">
        <v>62.6</v>
      </c>
      <c r="D83" s="16" t="s">
        <v>328</v>
      </c>
      <c r="E83" s="30">
        <v>18.399999999999999</v>
      </c>
      <c r="F83" s="30">
        <v>19.899999999999999</v>
      </c>
      <c r="G83" s="21">
        <f t="shared" ref="G83:G146" si="4">F83-E83</f>
        <v>1.5</v>
      </c>
      <c r="H83" s="557"/>
      <c r="I83" s="29">
        <f>G9/C246*C83</f>
        <v>9.3105464258222886E-2</v>
      </c>
      <c r="J83" s="26">
        <f t="shared" si="3"/>
        <v>1.593105464258223</v>
      </c>
      <c r="K83" s="4"/>
      <c r="L83" s="366"/>
    </row>
    <row r="84" spans="1:12" x14ac:dyDescent="0.25">
      <c r="A84" s="7">
        <v>68</v>
      </c>
      <c r="B84" s="17" t="s">
        <v>480</v>
      </c>
      <c r="C84" s="11">
        <v>69.2</v>
      </c>
      <c r="D84" s="16" t="s">
        <v>328</v>
      </c>
      <c r="E84" s="30">
        <v>9.6999999999999993</v>
      </c>
      <c r="F84" s="30">
        <v>10.7</v>
      </c>
      <c r="G84" s="21">
        <f t="shared" si="4"/>
        <v>1</v>
      </c>
      <c r="H84" s="557"/>
      <c r="I84" s="29">
        <f>G9/C246*C84</f>
        <v>0.10292169531420166</v>
      </c>
      <c r="J84" s="26">
        <f t="shared" si="3"/>
        <v>1.1029216953142016</v>
      </c>
      <c r="K84" s="4"/>
      <c r="L84" s="366"/>
    </row>
    <row r="85" spans="1:12" x14ac:dyDescent="0.25">
      <c r="A85" s="7">
        <v>69</v>
      </c>
      <c r="B85" s="17" t="s">
        <v>481</v>
      </c>
      <c r="C85" s="11">
        <v>42.3</v>
      </c>
      <c r="D85" s="16" t="s">
        <v>328</v>
      </c>
      <c r="E85" s="30">
        <v>8.1</v>
      </c>
      <c r="F85" s="30">
        <v>8.8000000000000007</v>
      </c>
      <c r="G85" s="21">
        <f t="shared" si="4"/>
        <v>0.70000000000000107</v>
      </c>
      <c r="H85" s="557"/>
      <c r="I85" s="29">
        <f>G9/C246*C85</f>
        <v>6.2913117222409387E-2</v>
      </c>
      <c r="J85" s="26">
        <f t="shared" si="3"/>
        <v>0.7629131172224104</v>
      </c>
      <c r="K85" s="4"/>
      <c r="L85" s="366"/>
    </row>
    <row r="86" spans="1:12" x14ac:dyDescent="0.25">
      <c r="A86" s="7">
        <v>70</v>
      </c>
      <c r="B86" s="17" t="s">
        <v>482</v>
      </c>
      <c r="C86" s="11">
        <v>54.9</v>
      </c>
      <c r="D86" s="16" t="s">
        <v>328</v>
      </c>
      <c r="E86" s="30">
        <v>12.8</v>
      </c>
      <c r="F86" s="30">
        <v>13.9</v>
      </c>
      <c r="G86" s="21">
        <f t="shared" si="4"/>
        <v>1.0999999999999996</v>
      </c>
      <c r="H86" s="557"/>
      <c r="I86" s="29">
        <f>G9/C246*C86</f>
        <v>8.1653194692914308E-2</v>
      </c>
      <c r="J86" s="26">
        <f t="shared" si="3"/>
        <v>1.1816531946929139</v>
      </c>
      <c r="K86" s="4"/>
      <c r="L86" s="366"/>
    </row>
    <row r="87" spans="1:12" x14ac:dyDescent="0.25">
      <c r="A87" s="7">
        <v>71</v>
      </c>
      <c r="B87" s="17" t="s">
        <v>483</v>
      </c>
      <c r="C87" s="11">
        <v>58.9</v>
      </c>
      <c r="D87" s="16" t="s">
        <v>328</v>
      </c>
      <c r="E87" s="30">
        <v>6</v>
      </c>
      <c r="F87" s="30">
        <v>6</v>
      </c>
      <c r="G87" s="21">
        <f t="shared" si="4"/>
        <v>0</v>
      </c>
      <c r="H87" s="557">
        <f t="shared" ref="H87:H148" si="5">C87*(G$8/E$15)</f>
        <v>0.77668828533326761</v>
      </c>
      <c r="I87" s="29">
        <f>G9/C246*C87</f>
        <v>8.7602425635931749E-2</v>
      </c>
      <c r="J87" s="26">
        <f t="shared" si="3"/>
        <v>0.8642907109691994</v>
      </c>
      <c r="K87" s="4"/>
      <c r="L87" s="366"/>
    </row>
    <row r="88" spans="1:12" x14ac:dyDescent="0.25">
      <c r="A88" s="7">
        <v>72</v>
      </c>
      <c r="B88" s="17" t="s">
        <v>484</v>
      </c>
      <c r="C88" s="11">
        <v>62.2</v>
      </c>
      <c r="D88" s="16" t="s">
        <v>328</v>
      </c>
      <c r="E88" s="30">
        <v>8.6999999999999993</v>
      </c>
      <c r="F88" s="30">
        <v>9.1999999999999993</v>
      </c>
      <c r="G88" s="21">
        <f t="shared" si="4"/>
        <v>0.5</v>
      </c>
      <c r="H88" s="557"/>
      <c r="I88" s="29">
        <f>G9/C246*C88</f>
        <v>9.2510541163921142E-2</v>
      </c>
      <c r="J88" s="26">
        <f t="shared" si="3"/>
        <v>0.5925105411639211</v>
      </c>
      <c r="K88" s="4"/>
      <c r="L88" s="366"/>
    </row>
    <row r="89" spans="1:12" x14ac:dyDescent="0.25">
      <c r="A89" s="7">
        <v>73</v>
      </c>
      <c r="B89" s="17" t="s">
        <v>485</v>
      </c>
      <c r="C89" s="11">
        <v>68.8</v>
      </c>
      <c r="D89" s="16" t="s">
        <v>328</v>
      </c>
      <c r="E89" s="30">
        <v>11.9</v>
      </c>
      <c r="F89" s="30">
        <v>13.1</v>
      </c>
      <c r="G89" s="21">
        <f t="shared" si="4"/>
        <v>1.1999999999999993</v>
      </c>
      <c r="H89" s="557"/>
      <c r="I89" s="29">
        <f>G9/C246*C89</f>
        <v>0.1023267722198999</v>
      </c>
      <c r="J89" s="26">
        <f t="shared" si="3"/>
        <v>1.3023267722198992</v>
      </c>
      <c r="K89" s="4"/>
      <c r="L89" s="366"/>
    </row>
    <row r="90" spans="1:12" x14ac:dyDescent="0.25">
      <c r="A90" s="7">
        <v>74</v>
      </c>
      <c r="B90" s="17" t="s">
        <v>486</v>
      </c>
      <c r="C90" s="11">
        <v>42.7</v>
      </c>
      <c r="D90" s="16" t="s">
        <v>328</v>
      </c>
      <c r="E90" s="30">
        <v>7.3</v>
      </c>
      <c r="F90" s="30">
        <v>8.1</v>
      </c>
      <c r="G90" s="21">
        <f t="shared" si="4"/>
        <v>0.79999999999999982</v>
      </c>
      <c r="H90" s="557"/>
      <c r="I90" s="29">
        <f>G9/C246*C90</f>
        <v>6.3508040316711145E-2</v>
      </c>
      <c r="J90" s="26">
        <f t="shared" si="3"/>
        <v>0.86350804031671102</v>
      </c>
      <c r="K90" s="4"/>
      <c r="L90" s="366"/>
    </row>
    <row r="91" spans="1:12" x14ac:dyDescent="0.25">
      <c r="A91" s="7">
        <v>75</v>
      </c>
      <c r="B91" s="17" t="s">
        <v>487</v>
      </c>
      <c r="C91" s="11">
        <v>54.7</v>
      </c>
      <c r="D91" s="16" t="s">
        <v>328</v>
      </c>
      <c r="E91" s="30">
        <v>7.1</v>
      </c>
      <c r="F91" s="30">
        <v>8.1999999999999993</v>
      </c>
      <c r="G91" s="21">
        <f t="shared" si="4"/>
        <v>1.0999999999999996</v>
      </c>
      <c r="H91" s="557"/>
      <c r="I91" s="29">
        <f>G9/C246*C91</f>
        <v>8.1355733145763443E-2</v>
      </c>
      <c r="J91" s="26">
        <f t="shared" si="3"/>
        <v>1.1813557331457631</v>
      </c>
      <c r="K91" s="4"/>
      <c r="L91" s="366"/>
    </row>
    <row r="92" spans="1:12" x14ac:dyDescent="0.25">
      <c r="A92" s="7">
        <v>76</v>
      </c>
      <c r="B92" s="17" t="s">
        <v>488</v>
      </c>
      <c r="C92" s="11">
        <v>59.4</v>
      </c>
      <c r="D92" s="16" t="s">
        <v>328</v>
      </c>
      <c r="E92" s="30">
        <v>5.8</v>
      </c>
      <c r="F92" s="30">
        <v>6.6</v>
      </c>
      <c r="G92" s="21">
        <f t="shared" si="4"/>
        <v>0.79999999999999982</v>
      </c>
      <c r="H92" s="557"/>
      <c r="I92" s="29">
        <f>G9/C246*C92</f>
        <v>8.8346079503808933E-2</v>
      </c>
      <c r="J92" s="26">
        <f t="shared" si="3"/>
        <v>0.88834607950380873</v>
      </c>
      <c r="K92" s="4"/>
      <c r="L92" s="366"/>
    </row>
    <row r="93" spans="1:12" x14ac:dyDescent="0.25">
      <c r="A93" s="7">
        <v>77</v>
      </c>
      <c r="B93" s="17" t="s">
        <v>489</v>
      </c>
      <c r="C93" s="11">
        <v>62.1</v>
      </c>
      <c r="D93" s="16" t="s">
        <v>328</v>
      </c>
      <c r="E93" s="30">
        <v>13.5</v>
      </c>
      <c r="F93" s="30">
        <v>14.6</v>
      </c>
      <c r="G93" s="21">
        <f t="shared" si="4"/>
        <v>1.0999999999999996</v>
      </c>
      <c r="H93" s="557"/>
      <c r="I93" s="29">
        <f>G9/C246*C93</f>
        <v>9.2361810390345703E-2</v>
      </c>
      <c r="J93" s="26">
        <f t="shared" si="3"/>
        <v>1.1923618103903453</v>
      </c>
      <c r="K93" s="4"/>
      <c r="L93" s="366"/>
    </row>
    <row r="94" spans="1:12" x14ac:dyDescent="0.25">
      <c r="A94" s="7">
        <v>78</v>
      </c>
      <c r="B94" s="17" t="s">
        <v>490</v>
      </c>
      <c r="C94" s="11">
        <v>69.099999999999994</v>
      </c>
      <c r="D94" s="16" t="s">
        <v>328</v>
      </c>
      <c r="E94" s="30">
        <v>6.7</v>
      </c>
      <c r="F94" s="30">
        <v>6.7</v>
      </c>
      <c r="G94" s="21">
        <f t="shared" si="4"/>
        <v>0</v>
      </c>
      <c r="H94" s="557"/>
      <c r="I94" s="29">
        <f>G9/C246*C94</f>
        <v>0.1027729645406262</v>
      </c>
      <c r="J94" s="26">
        <f t="shared" si="3"/>
        <v>0.1027729645406262</v>
      </c>
      <c r="K94" s="4"/>
      <c r="L94" s="366"/>
    </row>
    <row r="95" spans="1:12" x14ac:dyDescent="0.25">
      <c r="A95" s="7">
        <v>79</v>
      </c>
      <c r="B95" s="17" t="s">
        <v>491</v>
      </c>
      <c r="C95" s="11">
        <v>42.1</v>
      </c>
      <c r="D95" s="16" t="s">
        <v>328</v>
      </c>
      <c r="E95" s="30">
        <v>3</v>
      </c>
      <c r="F95" s="30">
        <v>3.2</v>
      </c>
      <c r="G95" s="21">
        <f t="shared" si="4"/>
        <v>0.20000000000000018</v>
      </c>
      <c r="H95" s="557"/>
      <c r="I95" s="29">
        <f>G9/C246*C95</f>
        <v>6.2615655675258522E-2</v>
      </c>
      <c r="J95" s="26">
        <f t="shared" si="3"/>
        <v>0.26261565567525869</v>
      </c>
      <c r="K95" s="4"/>
      <c r="L95" s="366"/>
    </row>
    <row r="96" spans="1:12" x14ac:dyDescent="0.25">
      <c r="A96" s="7">
        <v>80</v>
      </c>
      <c r="B96" s="17" t="s">
        <v>492</v>
      </c>
      <c r="C96" s="11">
        <v>55</v>
      </c>
      <c r="D96" s="16" t="s">
        <v>328</v>
      </c>
      <c r="E96" s="30">
        <v>8.5</v>
      </c>
      <c r="F96" s="30">
        <v>8.6</v>
      </c>
      <c r="G96" s="21">
        <f t="shared" si="4"/>
        <v>9.9999999999999645E-2</v>
      </c>
      <c r="H96" s="557"/>
      <c r="I96" s="29">
        <f>G9/C246*C96</f>
        <v>8.1801925466489747E-2</v>
      </c>
      <c r="J96" s="26">
        <f t="shared" si="3"/>
        <v>0.18180192546648938</v>
      </c>
      <c r="K96" s="4"/>
      <c r="L96" s="366"/>
    </row>
    <row r="97" spans="1:12" x14ac:dyDescent="0.25">
      <c r="A97" s="7">
        <v>81</v>
      </c>
      <c r="B97" s="17" t="s">
        <v>493</v>
      </c>
      <c r="C97" s="11">
        <v>59.3</v>
      </c>
      <c r="D97" s="16" t="s">
        <v>328</v>
      </c>
      <c r="E97" s="30">
        <v>3.5</v>
      </c>
      <c r="F97" s="30">
        <v>3.5</v>
      </c>
      <c r="G97" s="21">
        <f t="shared" si="4"/>
        <v>0</v>
      </c>
      <c r="H97" s="557">
        <f t="shared" si="5"/>
        <v>0.78196290866320495</v>
      </c>
      <c r="I97" s="29">
        <f>G9/C246*C97</f>
        <v>8.8197348730233494E-2</v>
      </c>
      <c r="J97" s="26">
        <f t="shared" si="3"/>
        <v>0.87016025739343839</v>
      </c>
      <c r="K97" s="4"/>
      <c r="L97" s="366"/>
    </row>
    <row r="98" spans="1:12" x14ac:dyDescent="0.25">
      <c r="A98" s="7">
        <v>82</v>
      </c>
      <c r="B98" s="17" t="s">
        <v>494</v>
      </c>
      <c r="C98" s="11">
        <v>62.6</v>
      </c>
      <c r="D98" s="16" t="s">
        <v>328</v>
      </c>
      <c r="E98" s="30">
        <v>10.199999999999999</v>
      </c>
      <c r="F98" s="30">
        <v>11.2</v>
      </c>
      <c r="G98" s="21">
        <f t="shared" si="4"/>
        <v>1</v>
      </c>
      <c r="H98" s="557"/>
      <c r="I98" s="29">
        <f>G9/C246*C98</f>
        <v>9.3105464258222886E-2</v>
      </c>
      <c r="J98" s="26">
        <f t="shared" si="3"/>
        <v>1.093105464258223</v>
      </c>
      <c r="K98" s="4"/>
      <c r="L98" s="366"/>
    </row>
    <row r="99" spans="1:12" x14ac:dyDescent="0.25">
      <c r="A99" s="7">
        <v>83</v>
      </c>
      <c r="B99" s="17" t="s">
        <v>495</v>
      </c>
      <c r="C99" s="11">
        <v>68.5</v>
      </c>
      <c r="D99" s="16" t="s">
        <v>328</v>
      </c>
      <c r="E99" s="30">
        <v>2.7</v>
      </c>
      <c r="F99" s="30">
        <v>2.7</v>
      </c>
      <c r="G99" s="21">
        <f t="shared" si="4"/>
        <v>0</v>
      </c>
      <c r="H99" s="557">
        <f t="shared" si="5"/>
        <v>0.90327924525176295</v>
      </c>
      <c r="I99" s="29">
        <f>G9/C246*C99</f>
        <v>0.1018805798991736</v>
      </c>
      <c r="J99" s="26">
        <f t="shared" si="3"/>
        <v>1.0051598251509366</v>
      </c>
      <c r="K99" s="4"/>
      <c r="L99" s="4"/>
    </row>
    <row r="100" spans="1:12" x14ac:dyDescent="0.25">
      <c r="A100" s="7">
        <v>84</v>
      </c>
      <c r="B100" s="17" t="s">
        <v>496</v>
      </c>
      <c r="C100" s="11">
        <v>42.2</v>
      </c>
      <c r="D100" s="16" t="s">
        <v>328</v>
      </c>
      <c r="E100" s="30">
        <v>3.5</v>
      </c>
      <c r="F100" s="30">
        <v>4.2</v>
      </c>
      <c r="G100" s="21">
        <f t="shared" si="4"/>
        <v>0.70000000000000018</v>
      </c>
      <c r="H100" s="557"/>
      <c r="I100" s="29">
        <f>G9/C246*C100</f>
        <v>6.2764386448833961E-2</v>
      </c>
      <c r="J100" s="26">
        <f t="shared" si="3"/>
        <v>0.76276438644883415</v>
      </c>
      <c r="K100" s="4"/>
      <c r="L100" s="366"/>
    </row>
    <row r="101" spans="1:12" x14ac:dyDescent="0.25">
      <c r="A101" s="7">
        <v>85</v>
      </c>
      <c r="B101" s="109" t="s">
        <v>497</v>
      </c>
      <c r="C101" s="11">
        <v>54.9</v>
      </c>
      <c r="D101" s="16" t="s">
        <v>328</v>
      </c>
      <c r="E101" s="30">
        <v>8</v>
      </c>
      <c r="F101" s="30">
        <v>8.6999999999999993</v>
      </c>
      <c r="G101" s="21">
        <f t="shared" si="4"/>
        <v>0.69999999999999929</v>
      </c>
      <c r="H101" s="557"/>
      <c r="I101" s="29">
        <f>G9/C246*C101</f>
        <v>8.1653194692914308E-2</v>
      </c>
      <c r="J101" s="26">
        <f t="shared" si="3"/>
        <v>0.78165319469291361</v>
      </c>
      <c r="K101" s="4"/>
      <c r="L101" s="366"/>
    </row>
    <row r="102" spans="1:12" x14ac:dyDescent="0.25">
      <c r="A102" s="7">
        <v>86</v>
      </c>
      <c r="B102" s="17" t="s">
        <v>498</v>
      </c>
      <c r="C102" s="11">
        <v>59.2</v>
      </c>
      <c r="D102" s="16" t="s">
        <v>328</v>
      </c>
      <c r="E102" s="30">
        <v>1.7</v>
      </c>
      <c r="F102" s="30">
        <v>2.2000000000000002</v>
      </c>
      <c r="G102" s="21">
        <f t="shared" si="4"/>
        <v>0.50000000000000022</v>
      </c>
      <c r="H102" s="557"/>
      <c r="I102" s="29">
        <f>G9/C246*C102</f>
        <v>8.8048617956658068E-2</v>
      </c>
      <c r="J102" s="26">
        <f t="shared" si="3"/>
        <v>0.5880486179566583</v>
      </c>
      <c r="K102" s="4"/>
      <c r="L102" s="366"/>
    </row>
    <row r="103" spans="1:12" x14ac:dyDescent="0.25">
      <c r="A103" s="7">
        <v>87</v>
      </c>
      <c r="B103" s="17" t="s">
        <v>499</v>
      </c>
      <c r="C103" s="11">
        <v>62.9</v>
      </c>
      <c r="D103" s="16" t="s">
        <v>328</v>
      </c>
      <c r="E103" s="30">
        <v>14</v>
      </c>
      <c r="F103" s="30">
        <v>15.2</v>
      </c>
      <c r="G103" s="21">
        <f t="shared" si="4"/>
        <v>1.1999999999999993</v>
      </c>
      <c r="H103" s="557"/>
      <c r="I103" s="29">
        <f>G9/C246*C103</f>
        <v>9.3551656578949191E-2</v>
      </c>
      <c r="J103" s="26">
        <f t="shared" si="3"/>
        <v>1.2935516565789484</v>
      </c>
      <c r="K103" s="4"/>
      <c r="L103" s="366"/>
    </row>
    <row r="104" spans="1:12" x14ac:dyDescent="0.25">
      <c r="A104" s="7">
        <v>88</v>
      </c>
      <c r="B104" s="17" t="s">
        <v>500</v>
      </c>
      <c r="C104" s="11">
        <v>68.900000000000006</v>
      </c>
      <c r="D104" s="16" t="s">
        <v>328</v>
      </c>
      <c r="E104" s="30">
        <v>13.4</v>
      </c>
      <c r="F104" s="30">
        <v>14.4</v>
      </c>
      <c r="G104" s="21">
        <f t="shared" si="4"/>
        <v>1</v>
      </c>
      <c r="H104" s="557"/>
      <c r="I104" s="29">
        <f>G9/C246*C104</f>
        <v>0.10247550299347535</v>
      </c>
      <c r="J104" s="26">
        <f t="shared" si="3"/>
        <v>1.1024755029934754</v>
      </c>
      <c r="K104" s="4"/>
      <c r="L104" s="366"/>
    </row>
    <row r="105" spans="1:12" x14ac:dyDescent="0.25">
      <c r="A105" s="7">
        <v>89</v>
      </c>
      <c r="B105" s="17" t="s">
        <v>501</v>
      </c>
      <c r="C105" s="11">
        <v>42.3</v>
      </c>
      <c r="D105" s="16" t="s">
        <v>328</v>
      </c>
      <c r="E105" s="30">
        <v>7.5</v>
      </c>
      <c r="F105" s="30">
        <v>8.1999999999999993</v>
      </c>
      <c r="G105" s="21">
        <f t="shared" si="4"/>
        <v>0.69999999999999929</v>
      </c>
      <c r="H105" s="557"/>
      <c r="I105" s="29">
        <f>G9/C246*C105</f>
        <v>6.2913117222409387E-2</v>
      </c>
      <c r="J105" s="26">
        <f t="shared" si="3"/>
        <v>0.76291311722240862</v>
      </c>
      <c r="K105" s="4"/>
      <c r="L105" s="366"/>
    </row>
    <row r="106" spans="1:12" x14ac:dyDescent="0.25">
      <c r="A106" s="7">
        <v>90</v>
      </c>
      <c r="B106" s="17" t="s">
        <v>502</v>
      </c>
      <c r="C106" s="11">
        <v>55.4</v>
      </c>
      <c r="D106" s="16" t="s">
        <v>328</v>
      </c>
      <c r="E106" s="30">
        <v>8.1</v>
      </c>
      <c r="F106" s="30">
        <v>8.6</v>
      </c>
      <c r="G106" s="21">
        <f t="shared" si="4"/>
        <v>0.5</v>
      </c>
      <c r="H106" s="557"/>
      <c r="I106" s="29">
        <f>G9/C246*C106</f>
        <v>8.2396848560791491E-2</v>
      </c>
      <c r="J106" s="26">
        <f t="shared" si="3"/>
        <v>0.58239684856079155</v>
      </c>
      <c r="K106" s="4"/>
      <c r="L106" s="366"/>
    </row>
    <row r="107" spans="1:12" x14ac:dyDescent="0.25">
      <c r="A107" s="7">
        <v>91</v>
      </c>
      <c r="B107" s="17" t="s">
        <v>503</v>
      </c>
      <c r="C107" s="11">
        <v>59.2</v>
      </c>
      <c r="D107" s="16" t="s">
        <v>328</v>
      </c>
      <c r="E107" s="30">
        <v>7.4</v>
      </c>
      <c r="F107" s="30">
        <v>7.8</v>
      </c>
      <c r="G107" s="21">
        <f t="shared" si="4"/>
        <v>0.39999999999999947</v>
      </c>
      <c r="H107" s="557"/>
      <c r="I107" s="29">
        <f>G9/C246*C107</f>
        <v>8.8048617956658068E-2</v>
      </c>
      <c r="J107" s="26">
        <f t="shared" si="3"/>
        <v>0.48804861795665755</v>
      </c>
      <c r="K107" s="4"/>
      <c r="L107" s="366"/>
    </row>
    <row r="108" spans="1:12" x14ac:dyDescent="0.25">
      <c r="A108" s="7">
        <v>92</v>
      </c>
      <c r="B108" s="17" t="s">
        <v>504</v>
      </c>
      <c r="C108" s="11">
        <v>62.6</v>
      </c>
      <c r="D108" s="16" t="s">
        <v>328</v>
      </c>
      <c r="E108" s="30">
        <v>6.9</v>
      </c>
      <c r="F108" s="30">
        <v>7.2</v>
      </c>
      <c r="G108" s="21">
        <f t="shared" si="4"/>
        <v>0.29999999999999982</v>
      </c>
      <c r="H108" s="557"/>
      <c r="I108" s="29">
        <f>G9/C246*C108</f>
        <v>9.3105464258222886E-2</v>
      </c>
      <c r="J108" s="26">
        <f t="shared" si="3"/>
        <v>0.39310546425822268</v>
      </c>
      <c r="K108" s="4"/>
      <c r="L108" s="366"/>
    </row>
    <row r="109" spans="1:12" x14ac:dyDescent="0.25">
      <c r="A109" s="7">
        <v>93</v>
      </c>
      <c r="B109" s="17" t="s">
        <v>505</v>
      </c>
      <c r="C109" s="11">
        <v>69.099999999999994</v>
      </c>
      <c r="D109" s="16" t="s">
        <v>328</v>
      </c>
      <c r="E109" s="30">
        <v>7.2</v>
      </c>
      <c r="F109" s="30">
        <v>7.3</v>
      </c>
      <c r="G109" s="21">
        <f t="shared" si="4"/>
        <v>9.9999999999999645E-2</v>
      </c>
      <c r="H109" s="557"/>
      <c r="I109" s="29">
        <f>G9/C246*C109</f>
        <v>0.1027729645406262</v>
      </c>
      <c r="J109" s="26">
        <f t="shared" si="3"/>
        <v>0.20277296454062585</v>
      </c>
      <c r="K109" s="4"/>
      <c r="L109" s="366"/>
    </row>
    <row r="110" spans="1:12" x14ac:dyDescent="0.25">
      <c r="A110" s="7">
        <v>94</v>
      </c>
      <c r="B110" s="17" t="s">
        <v>506</v>
      </c>
      <c r="C110" s="11">
        <v>42.4</v>
      </c>
      <c r="D110" s="16" t="s">
        <v>328</v>
      </c>
      <c r="E110" s="30">
        <v>2.5</v>
      </c>
      <c r="F110" s="30">
        <v>2.5</v>
      </c>
      <c r="G110" s="21">
        <f t="shared" si="4"/>
        <v>0</v>
      </c>
      <c r="H110" s="557">
        <f t="shared" si="5"/>
        <v>0.55911007297335391</v>
      </c>
      <c r="I110" s="29">
        <f>G9/C246*C110</f>
        <v>6.3061847995984827E-2</v>
      </c>
      <c r="J110" s="26">
        <f t="shared" si="3"/>
        <v>0.62217192096933871</v>
      </c>
      <c r="K110" s="4"/>
      <c r="L110" s="366"/>
    </row>
    <row r="111" spans="1:12" x14ac:dyDescent="0.25">
      <c r="A111" s="7">
        <v>95</v>
      </c>
      <c r="B111" s="17" t="s">
        <v>507</v>
      </c>
      <c r="C111" s="11">
        <v>55.1</v>
      </c>
      <c r="D111" s="16" t="s">
        <v>328</v>
      </c>
      <c r="E111" s="30">
        <v>6.2</v>
      </c>
      <c r="F111" s="30">
        <v>6.8</v>
      </c>
      <c r="G111" s="21">
        <f t="shared" si="4"/>
        <v>0.59999999999999964</v>
      </c>
      <c r="H111" s="557"/>
      <c r="I111" s="29">
        <f>G9/C246*C111</f>
        <v>8.1950656240065187E-2</v>
      </c>
      <c r="J111" s="26">
        <f t="shared" si="3"/>
        <v>0.68195065624006479</v>
      </c>
      <c r="K111" s="4"/>
      <c r="L111" s="366"/>
    </row>
    <row r="112" spans="1:12" x14ac:dyDescent="0.25">
      <c r="A112" s="7">
        <v>96</v>
      </c>
      <c r="B112" s="17" t="s">
        <v>508</v>
      </c>
      <c r="C112" s="11">
        <v>59.5</v>
      </c>
      <c r="D112" s="16" t="s">
        <v>328</v>
      </c>
      <c r="E112" s="30">
        <v>2.1</v>
      </c>
      <c r="F112" s="30">
        <v>2.1</v>
      </c>
      <c r="G112" s="21">
        <f t="shared" si="4"/>
        <v>0</v>
      </c>
      <c r="H112" s="557">
        <f t="shared" si="5"/>
        <v>0.78460022032817356</v>
      </c>
      <c r="I112" s="29">
        <f>G9/C246*C112</f>
        <v>8.8494810277384373E-2</v>
      </c>
      <c r="J112" s="26">
        <f t="shared" si="3"/>
        <v>0.87309503060555793</v>
      </c>
      <c r="K112" s="4"/>
      <c r="L112" s="366"/>
    </row>
    <row r="113" spans="1:12" x14ac:dyDescent="0.25">
      <c r="A113" s="7">
        <v>97</v>
      </c>
      <c r="B113" s="17" t="s">
        <v>509</v>
      </c>
      <c r="C113" s="11">
        <v>62.8</v>
      </c>
      <c r="D113" s="16" t="s">
        <v>328</v>
      </c>
      <c r="E113" s="30">
        <v>9.8000000000000007</v>
      </c>
      <c r="F113" s="30">
        <v>11</v>
      </c>
      <c r="G113" s="21">
        <f t="shared" si="4"/>
        <v>1.1999999999999993</v>
      </c>
      <c r="H113" s="557"/>
      <c r="I113" s="29">
        <f>G9/C246*C113</f>
        <v>9.3402925805373752E-2</v>
      </c>
      <c r="J113" s="26">
        <f t="shared" si="3"/>
        <v>1.293402925805373</v>
      </c>
      <c r="K113" s="4"/>
      <c r="L113" s="366"/>
    </row>
    <row r="114" spans="1:12" x14ac:dyDescent="0.25">
      <c r="A114" s="7">
        <v>98</v>
      </c>
      <c r="B114" s="17" t="s">
        <v>510</v>
      </c>
      <c r="C114" s="11">
        <v>68.8</v>
      </c>
      <c r="D114" s="16" t="s">
        <v>328</v>
      </c>
      <c r="E114" s="30">
        <v>8.1999999999999993</v>
      </c>
      <c r="F114" s="30">
        <v>9</v>
      </c>
      <c r="G114" s="21">
        <f t="shared" si="4"/>
        <v>0.80000000000000071</v>
      </c>
      <c r="H114" s="557"/>
      <c r="I114" s="29">
        <f>G9/C246*C114</f>
        <v>0.1023267722198999</v>
      </c>
      <c r="J114" s="26">
        <f t="shared" si="3"/>
        <v>0.90232677221990065</v>
      </c>
      <c r="K114" s="4"/>
      <c r="L114" s="366"/>
    </row>
    <row r="115" spans="1:12" x14ac:dyDescent="0.25">
      <c r="A115" s="7">
        <v>99</v>
      </c>
      <c r="B115" s="17" t="s">
        <v>511</v>
      </c>
      <c r="C115" s="11">
        <v>42.2</v>
      </c>
      <c r="D115" s="16" t="s">
        <v>328</v>
      </c>
      <c r="E115" s="30">
        <v>5.9</v>
      </c>
      <c r="F115" s="30">
        <v>6.6</v>
      </c>
      <c r="G115" s="21">
        <f t="shared" si="4"/>
        <v>0.69999999999999929</v>
      </c>
      <c r="H115" s="557"/>
      <c r="I115" s="29">
        <f>G9/C246*C115</f>
        <v>6.2764386448833961E-2</v>
      </c>
      <c r="J115" s="26">
        <f t="shared" si="3"/>
        <v>0.76276438644883326</v>
      </c>
      <c r="K115" s="4"/>
      <c r="L115" s="366"/>
    </row>
    <row r="116" spans="1:12" x14ac:dyDescent="0.25">
      <c r="A116" s="7">
        <v>100</v>
      </c>
      <c r="B116" s="17" t="s">
        <v>512</v>
      </c>
      <c r="C116" s="11">
        <v>55.2</v>
      </c>
      <c r="D116" s="16" t="s">
        <v>328</v>
      </c>
      <c r="E116" s="30">
        <v>4.9000000000000004</v>
      </c>
      <c r="F116" s="30">
        <v>5.7</v>
      </c>
      <c r="G116" s="21">
        <f t="shared" si="4"/>
        <v>0.79999999999999982</v>
      </c>
      <c r="H116" s="557"/>
      <c r="I116" s="29">
        <f>G9/C246*C116</f>
        <v>8.2099387013640626E-2</v>
      </c>
      <c r="J116" s="26">
        <f t="shared" si="3"/>
        <v>0.88209938701364043</v>
      </c>
      <c r="K116" s="4"/>
      <c r="L116" s="366"/>
    </row>
    <row r="117" spans="1:12" x14ac:dyDescent="0.25">
      <c r="A117" s="7">
        <v>101</v>
      </c>
      <c r="B117" s="17" t="s">
        <v>513</v>
      </c>
      <c r="C117" s="11">
        <v>58.1</v>
      </c>
      <c r="D117" s="16" t="s">
        <v>328</v>
      </c>
      <c r="E117" s="30">
        <v>5.9</v>
      </c>
      <c r="F117" s="30">
        <v>6.1</v>
      </c>
      <c r="G117" s="21">
        <f t="shared" si="4"/>
        <v>0.19999999999999929</v>
      </c>
      <c r="H117" s="557"/>
      <c r="I117" s="29">
        <f>G9/C246*C117</f>
        <v>8.6412579447328261E-2</v>
      </c>
      <c r="J117" s="26">
        <f t="shared" si="3"/>
        <v>0.28641257944732756</v>
      </c>
      <c r="K117" s="4"/>
      <c r="L117" s="4"/>
    </row>
    <row r="118" spans="1:12" x14ac:dyDescent="0.25">
      <c r="A118" s="7">
        <v>102</v>
      </c>
      <c r="B118" s="17" t="s">
        <v>514</v>
      </c>
      <c r="C118" s="11">
        <v>61.9</v>
      </c>
      <c r="D118" s="16" t="s">
        <v>328</v>
      </c>
      <c r="E118" s="30">
        <v>10.1</v>
      </c>
      <c r="F118" s="30">
        <v>10.9</v>
      </c>
      <c r="G118" s="21">
        <f t="shared" si="4"/>
        <v>0.80000000000000071</v>
      </c>
      <c r="H118" s="557"/>
      <c r="I118" s="29">
        <f>G9/C246*C118</f>
        <v>9.2064348843194824E-2</v>
      </c>
      <c r="J118" s="26">
        <f t="shared" si="3"/>
        <v>0.89206434884319552</v>
      </c>
      <c r="K118" s="4"/>
      <c r="L118" s="366"/>
    </row>
    <row r="119" spans="1:12" x14ac:dyDescent="0.25">
      <c r="A119" s="7">
        <v>103</v>
      </c>
      <c r="B119" s="17" t="s">
        <v>515</v>
      </c>
      <c r="C119" s="11">
        <v>69.3</v>
      </c>
      <c r="D119" s="16" t="s">
        <v>328</v>
      </c>
      <c r="E119" s="30">
        <v>1.2</v>
      </c>
      <c r="F119" s="30">
        <v>1.3</v>
      </c>
      <c r="G119" s="21">
        <f t="shared" si="4"/>
        <v>0.10000000000000009</v>
      </c>
      <c r="H119" s="557"/>
      <c r="I119" s="29">
        <f>G9/C246*C119</f>
        <v>0.10307042608777708</v>
      </c>
      <c r="J119" s="26">
        <f t="shared" si="3"/>
        <v>0.20307042608777717</v>
      </c>
      <c r="K119" s="4"/>
      <c r="L119" s="366"/>
    </row>
    <row r="120" spans="1:12" x14ac:dyDescent="0.25">
      <c r="A120" s="7">
        <v>104</v>
      </c>
      <c r="B120" s="17" t="s">
        <v>516</v>
      </c>
      <c r="C120" s="11">
        <v>42.4</v>
      </c>
      <c r="D120" s="16" t="s">
        <v>328</v>
      </c>
      <c r="E120" s="30">
        <v>0</v>
      </c>
      <c r="F120" s="30">
        <v>0</v>
      </c>
      <c r="G120" s="21">
        <f t="shared" si="4"/>
        <v>0</v>
      </c>
      <c r="H120" s="557">
        <f t="shared" si="5"/>
        <v>0.55911007297335391</v>
      </c>
      <c r="I120" s="29">
        <f>G9/C246*C120</f>
        <v>6.3061847995984827E-2</v>
      </c>
      <c r="J120" s="26">
        <f t="shared" si="3"/>
        <v>0.62217192096933871</v>
      </c>
      <c r="K120" s="4"/>
      <c r="L120" s="366"/>
    </row>
    <row r="121" spans="1:12" x14ac:dyDescent="0.25">
      <c r="A121" s="7">
        <v>105</v>
      </c>
      <c r="B121" s="17" t="s">
        <v>517</v>
      </c>
      <c r="C121" s="11">
        <v>55</v>
      </c>
      <c r="D121" s="16" t="s">
        <v>328</v>
      </c>
      <c r="E121" s="30">
        <v>6.2</v>
      </c>
      <c r="F121" s="30">
        <v>6.4</v>
      </c>
      <c r="G121" s="21">
        <f t="shared" si="4"/>
        <v>0.20000000000000018</v>
      </c>
      <c r="H121" s="557"/>
      <c r="I121" s="29">
        <f>G9/C246*C121</f>
        <v>8.1801925466489747E-2</v>
      </c>
      <c r="J121" s="26">
        <f t="shared" si="3"/>
        <v>0.28180192546648991</v>
      </c>
      <c r="K121" s="4"/>
      <c r="L121" s="366"/>
    </row>
    <row r="122" spans="1:12" x14ac:dyDescent="0.25">
      <c r="A122" s="7">
        <v>106</v>
      </c>
      <c r="B122" s="17" t="s">
        <v>518</v>
      </c>
      <c r="C122" s="11">
        <v>59.2</v>
      </c>
      <c r="D122" s="16" t="s">
        <v>328</v>
      </c>
      <c r="E122" s="30">
        <v>14.3</v>
      </c>
      <c r="F122" s="30">
        <v>15.7</v>
      </c>
      <c r="G122" s="21">
        <f t="shared" si="4"/>
        <v>1.3999999999999986</v>
      </c>
      <c r="H122" s="557"/>
      <c r="I122" s="29">
        <f>G9/C246*C122</f>
        <v>8.8048617956658068E-2</v>
      </c>
      <c r="J122" s="26">
        <f t="shared" si="3"/>
        <v>1.4880486179566565</v>
      </c>
      <c r="K122" s="4"/>
      <c r="L122" s="366"/>
    </row>
    <row r="123" spans="1:12" x14ac:dyDescent="0.25">
      <c r="A123" s="7">
        <v>107</v>
      </c>
      <c r="B123" s="17" t="s">
        <v>519</v>
      </c>
      <c r="C123" s="11">
        <v>62.8</v>
      </c>
      <c r="D123" s="16" t="s">
        <v>328</v>
      </c>
      <c r="E123" s="30">
        <v>12.7</v>
      </c>
      <c r="F123" s="30">
        <v>13.9</v>
      </c>
      <c r="G123" s="21">
        <f t="shared" si="4"/>
        <v>1.2000000000000011</v>
      </c>
      <c r="H123" s="557"/>
      <c r="I123" s="29">
        <f>G9/C246*C123</f>
        <v>9.3402925805373752E-2</v>
      </c>
      <c r="J123" s="26">
        <f t="shared" si="3"/>
        <v>1.2934029258053747</v>
      </c>
      <c r="K123" s="4"/>
      <c r="L123" s="366"/>
    </row>
    <row r="124" spans="1:12" x14ac:dyDescent="0.25">
      <c r="A124" s="7">
        <v>108</v>
      </c>
      <c r="B124" s="17" t="s">
        <v>514</v>
      </c>
      <c r="C124" s="11">
        <v>68.599999999999994</v>
      </c>
      <c r="D124" s="16" t="s">
        <v>328</v>
      </c>
      <c r="E124" s="30">
        <v>10.5</v>
      </c>
      <c r="F124" s="30">
        <v>11.6</v>
      </c>
      <c r="G124" s="21">
        <f t="shared" si="4"/>
        <v>1.0999999999999996</v>
      </c>
      <c r="H124" s="557"/>
      <c r="I124" s="29">
        <f>G9/C246*C124</f>
        <v>0.10202931067274902</v>
      </c>
      <c r="J124" s="26">
        <f t="shared" si="3"/>
        <v>1.2020293106727487</v>
      </c>
      <c r="K124" s="4"/>
      <c r="L124" s="366"/>
    </row>
    <row r="125" spans="1:12" x14ac:dyDescent="0.25">
      <c r="A125" s="7">
        <v>109</v>
      </c>
      <c r="B125" s="17" t="s">
        <v>520</v>
      </c>
      <c r="C125" s="11">
        <v>42.5</v>
      </c>
      <c r="D125" s="16" t="s">
        <v>328</v>
      </c>
      <c r="E125" s="30">
        <v>4.5999999999999996</v>
      </c>
      <c r="F125" s="30">
        <v>4.5999999999999996</v>
      </c>
      <c r="G125" s="21">
        <f t="shared" si="4"/>
        <v>0</v>
      </c>
      <c r="H125" s="557">
        <f t="shared" si="5"/>
        <v>0.56042872880583827</v>
      </c>
      <c r="I125" s="29">
        <f>G9/C246*C125</f>
        <v>6.3210578769560266E-2</v>
      </c>
      <c r="J125" s="26">
        <f t="shared" si="3"/>
        <v>0.62363930757539854</v>
      </c>
      <c r="K125" s="4"/>
      <c r="L125" s="366"/>
    </row>
    <row r="126" spans="1:12" x14ac:dyDescent="0.25">
      <c r="A126" s="7">
        <v>110</v>
      </c>
      <c r="B126" s="17" t="s">
        <v>521</v>
      </c>
      <c r="C126" s="11">
        <v>54.1</v>
      </c>
      <c r="D126" s="16" t="s">
        <v>328</v>
      </c>
      <c r="E126" s="30">
        <v>13.9</v>
      </c>
      <c r="F126" s="30">
        <v>15.2</v>
      </c>
      <c r="G126" s="21">
        <f t="shared" si="4"/>
        <v>1.2999999999999989</v>
      </c>
      <c r="H126" s="557"/>
      <c r="I126" s="29">
        <f>G9/C246*C126</f>
        <v>8.0463348504310833E-2</v>
      </c>
      <c r="J126" s="26">
        <f t="shared" si="3"/>
        <v>1.3804633485043099</v>
      </c>
      <c r="K126" s="4"/>
      <c r="L126" s="366"/>
    </row>
    <row r="127" spans="1:12" x14ac:dyDescent="0.25">
      <c r="A127" s="7">
        <v>111</v>
      </c>
      <c r="B127" s="17" t="s">
        <v>373</v>
      </c>
      <c r="C127" s="11">
        <v>54.3</v>
      </c>
      <c r="D127" s="16" t="s">
        <v>328</v>
      </c>
      <c r="E127" s="30">
        <v>6.7</v>
      </c>
      <c r="F127" s="30">
        <v>7.9</v>
      </c>
      <c r="G127" s="21">
        <f t="shared" si="4"/>
        <v>1.2000000000000002</v>
      </c>
      <c r="H127" s="557"/>
      <c r="I127" s="29">
        <f>G9/C246*C127</f>
        <v>8.0760810051461698E-2</v>
      </c>
      <c r="J127" s="26">
        <f t="shared" si="3"/>
        <v>1.2807608100514618</v>
      </c>
      <c r="K127" s="4"/>
      <c r="L127" s="366"/>
    </row>
    <row r="128" spans="1:12" x14ac:dyDescent="0.25">
      <c r="A128" s="7">
        <v>112</v>
      </c>
      <c r="B128" s="17" t="s">
        <v>374</v>
      </c>
      <c r="C128" s="11">
        <v>52</v>
      </c>
      <c r="D128" s="16" t="s">
        <v>328</v>
      </c>
      <c r="E128" s="30">
        <v>9</v>
      </c>
      <c r="F128" s="30">
        <v>10</v>
      </c>
      <c r="G128" s="21">
        <f t="shared" si="4"/>
        <v>1</v>
      </c>
      <c r="H128" s="557"/>
      <c r="I128" s="29">
        <f>G9/C246*C128</f>
        <v>7.7340002259226673E-2</v>
      </c>
      <c r="J128" s="26">
        <f t="shared" si="3"/>
        <v>1.0773400022592268</v>
      </c>
      <c r="K128" s="4"/>
      <c r="L128" s="366"/>
    </row>
    <row r="129" spans="1:12" x14ac:dyDescent="0.25">
      <c r="A129" s="7">
        <v>113</v>
      </c>
      <c r="B129" s="17" t="s">
        <v>375</v>
      </c>
      <c r="C129" s="11">
        <v>46.8</v>
      </c>
      <c r="D129" s="16" t="s">
        <v>328</v>
      </c>
      <c r="E129" s="30">
        <v>11.5</v>
      </c>
      <c r="F129" s="30">
        <v>12.6</v>
      </c>
      <c r="G129" s="21">
        <f t="shared" si="4"/>
        <v>1.0999999999999996</v>
      </c>
      <c r="H129" s="557"/>
      <c r="I129" s="29">
        <f>G9/C246*C129</f>
        <v>6.9606002033303999E-2</v>
      </c>
      <c r="J129" s="26">
        <f t="shared" si="3"/>
        <v>1.1696060020333037</v>
      </c>
      <c r="K129" s="4"/>
      <c r="L129" s="366"/>
    </row>
    <row r="130" spans="1:12" x14ac:dyDescent="0.25">
      <c r="A130" s="7">
        <v>114</v>
      </c>
      <c r="B130" s="17" t="s">
        <v>376</v>
      </c>
      <c r="C130" s="11">
        <v>73.3</v>
      </c>
      <c r="D130" s="16" t="s">
        <v>328</v>
      </c>
      <c r="E130" s="30">
        <v>8.1</v>
      </c>
      <c r="F130" s="30">
        <v>8.9</v>
      </c>
      <c r="G130" s="21">
        <f t="shared" si="4"/>
        <v>0.80000000000000071</v>
      </c>
      <c r="H130" s="557"/>
      <c r="I130" s="29">
        <f>G9/C246*C130</f>
        <v>0.10901965703079453</v>
      </c>
      <c r="J130" s="26">
        <f t="shared" si="3"/>
        <v>0.90901965703079524</v>
      </c>
      <c r="K130" s="4"/>
      <c r="L130" s="366"/>
    </row>
    <row r="131" spans="1:12" x14ac:dyDescent="0.25">
      <c r="A131" s="7">
        <v>115</v>
      </c>
      <c r="B131" s="17" t="s">
        <v>377</v>
      </c>
      <c r="C131" s="11">
        <v>54.3</v>
      </c>
      <c r="D131" s="16" t="s">
        <v>328</v>
      </c>
      <c r="E131" s="30">
        <v>9.4</v>
      </c>
      <c r="F131" s="30">
        <v>10.199999999999999</v>
      </c>
      <c r="G131" s="21">
        <f t="shared" si="4"/>
        <v>0.79999999999999893</v>
      </c>
      <c r="H131" s="557"/>
      <c r="I131" s="29">
        <f>G9/C246*C131</f>
        <v>8.0760810051461698E-2</v>
      </c>
      <c r="J131" s="26">
        <f t="shared" si="3"/>
        <v>0.88076081005146067</v>
      </c>
      <c r="K131" s="4"/>
      <c r="L131" s="366"/>
    </row>
    <row r="132" spans="1:12" x14ac:dyDescent="0.25">
      <c r="A132" s="7">
        <v>116</v>
      </c>
      <c r="B132" s="17" t="s">
        <v>378</v>
      </c>
      <c r="C132" s="11">
        <v>51.8</v>
      </c>
      <c r="D132" s="16" t="s">
        <v>328</v>
      </c>
      <c r="E132" s="30">
        <v>7.8</v>
      </c>
      <c r="F132" s="30">
        <v>8.5</v>
      </c>
      <c r="G132" s="21">
        <f t="shared" si="4"/>
        <v>0.70000000000000018</v>
      </c>
      <c r="H132" s="557"/>
      <c r="I132" s="29">
        <f>G9/C246*C132</f>
        <v>7.7042540712075794E-2</v>
      </c>
      <c r="J132" s="26">
        <f t="shared" si="3"/>
        <v>0.77704254071207601</v>
      </c>
      <c r="K132" s="4"/>
      <c r="L132" s="366"/>
    </row>
    <row r="133" spans="1:12" x14ac:dyDescent="0.25">
      <c r="A133" s="7">
        <v>117</v>
      </c>
      <c r="B133" s="17" t="s">
        <v>379</v>
      </c>
      <c r="C133" s="11">
        <v>47.2</v>
      </c>
      <c r="D133" s="16" t="s">
        <v>328</v>
      </c>
      <c r="E133" s="30">
        <v>11.1</v>
      </c>
      <c r="F133" s="30">
        <v>12.3</v>
      </c>
      <c r="G133" s="21">
        <f t="shared" si="4"/>
        <v>1.2000000000000011</v>
      </c>
      <c r="H133" s="557"/>
      <c r="I133" s="29">
        <f>G9/C246*C133</f>
        <v>7.0200925127605757E-2</v>
      </c>
      <c r="J133" s="26">
        <f t="shared" si="3"/>
        <v>1.2702009251276067</v>
      </c>
      <c r="K133" s="4"/>
      <c r="L133" s="366"/>
    </row>
    <row r="134" spans="1:12" x14ac:dyDescent="0.25">
      <c r="A134" s="7">
        <v>118</v>
      </c>
      <c r="B134" s="17" t="s">
        <v>380</v>
      </c>
      <c r="C134" s="11">
        <v>72.8</v>
      </c>
      <c r="D134" s="16" t="s">
        <v>328</v>
      </c>
      <c r="E134" s="30">
        <v>12.5</v>
      </c>
      <c r="F134" s="30">
        <v>13.5</v>
      </c>
      <c r="G134" s="21">
        <f t="shared" si="4"/>
        <v>1</v>
      </c>
      <c r="H134" s="557"/>
      <c r="I134" s="29">
        <f>G9/C246*C134</f>
        <v>0.10827600316291734</v>
      </c>
      <c r="J134" s="26">
        <f t="shared" si="3"/>
        <v>1.1082760031629173</v>
      </c>
      <c r="K134" s="4"/>
      <c r="L134" s="366"/>
    </row>
    <row r="135" spans="1:12" x14ac:dyDescent="0.25">
      <c r="A135" s="7">
        <v>119</v>
      </c>
      <c r="B135" s="17" t="s">
        <v>381</v>
      </c>
      <c r="C135" s="11">
        <v>54.2</v>
      </c>
      <c r="D135" s="16" t="s">
        <v>328</v>
      </c>
      <c r="E135" s="30">
        <v>13.2</v>
      </c>
      <c r="F135" s="30">
        <v>14.5</v>
      </c>
      <c r="G135" s="21">
        <f t="shared" si="4"/>
        <v>1.3000000000000007</v>
      </c>
      <c r="H135" s="557"/>
      <c r="I135" s="29">
        <f>G9/C246*C135</f>
        <v>8.0612079277886273E-2</v>
      </c>
      <c r="J135" s="26">
        <f t="shared" si="3"/>
        <v>1.3806120792778871</v>
      </c>
      <c r="K135" s="4"/>
      <c r="L135" s="366"/>
    </row>
    <row r="136" spans="1:12" x14ac:dyDescent="0.25">
      <c r="A136" s="7">
        <v>120</v>
      </c>
      <c r="B136" s="17" t="s">
        <v>382</v>
      </c>
      <c r="C136" s="11">
        <v>51.9</v>
      </c>
      <c r="D136" s="16" t="s">
        <v>328</v>
      </c>
      <c r="E136" s="30">
        <v>5.0999999999999996</v>
      </c>
      <c r="F136" s="30">
        <v>5.0999999999999996</v>
      </c>
      <c r="G136" s="21">
        <f t="shared" si="4"/>
        <v>0</v>
      </c>
      <c r="H136" s="557">
        <f t="shared" si="5"/>
        <v>0.68438237705936489</v>
      </c>
      <c r="I136" s="29">
        <f>G9/C246*C136</f>
        <v>7.7191271485651233E-2</v>
      </c>
      <c r="J136" s="26">
        <f t="shared" si="3"/>
        <v>0.76157364854501608</v>
      </c>
      <c r="K136" s="4"/>
      <c r="L136" s="366"/>
    </row>
    <row r="137" spans="1:12" x14ac:dyDescent="0.25">
      <c r="A137" s="7">
        <v>121</v>
      </c>
      <c r="B137" s="17" t="s">
        <v>383</v>
      </c>
      <c r="C137" s="11">
        <v>47.2</v>
      </c>
      <c r="D137" s="16" t="s">
        <v>328</v>
      </c>
      <c r="E137" s="30">
        <v>4.9000000000000004</v>
      </c>
      <c r="F137" s="30">
        <v>5.3</v>
      </c>
      <c r="G137" s="21">
        <f t="shared" si="4"/>
        <v>0.39999999999999947</v>
      </c>
      <c r="H137" s="557"/>
      <c r="I137" s="29">
        <f>G9/C246*C137</f>
        <v>7.0200925127605757E-2</v>
      </c>
      <c r="J137" s="26">
        <f t="shared" si="3"/>
        <v>0.47020092512760525</v>
      </c>
      <c r="K137" s="4"/>
      <c r="L137" s="366"/>
    </row>
    <row r="138" spans="1:12" x14ac:dyDescent="0.25">
      <c r="A138" s="7">
        <v>122</v>
      </c>
      <c r="B138" s="17" t="s">
        <v>384</v>
      </c>
      <c r="C138" s="11">
        <v>72.7</v>
      </c>
      <c r="D138" s="16" t="s">
        <v>328</v>
      </c>
      <c r="E138" s="30">
        <v>2.2000000000000002</v>
      </c>
      <c r="F138" s="30">
        <v>2.2000000000000002</v>
      </c>
      <c r="G138" s="21">
        <f t="shared" si="4"/>
        <v>0</v>
      </c>
      <c r="H138" s="557">
        <f t="shared" si="5"/>
        <v>0.95866279021610457</v>
      </c>
      <c r="I138" s="29">
        <f>G9/C246*C138</f>
        <v>0.10812727238934192</v>
      </c>
      <c r="J138" s="26">
        <f t="shared" si="3"/>
        <v>1.0667900626054465</v>
      </c>
      <c r="K138" s="4"/>
      <c r="L138" s="366"/>
    </row>
    <row r="139" spans="1:12" x14ac:dyDescent="0.25">
      <c r="A139" s="7">
        <v>123</v>
      </c>
      <c r="B139" s="17" t="s">
        <v>385</v>
      </c>
      <c r="C139" s="11">
        <v>54.3</v>
      </c>
      <c r="D139" s="16" t="s">
        <v>328</v>
      </c>
      <c r="E139" s="30">
        <v>4.5999999999999996</v>
      </c>
      <c r="F139" s="30">
        <v>4.5999999999999996</v>
      </c>
      <c r="G139" s="21">
        <f t="shared" si="4"/>
        <v>0</v>
      </c>
      <c r="H139" s="557">
        <f t="shared" si="5"/>
        <v>0.71603011703898867</v>
      </c>
      <c r="I139" s="29">
        <f>G9/C246*C139</f>
        <v>8.0760810051461698E-2</v>
      </c>
      <c r="J139" s="26">
        <f t="shared" si="3"/>
        <v>0.79679092709045041</v>
      </c>
      <c r="K139" s="4"/>
      <c r="L139" s="366"/>
    </row>
    <row r="140" spans="1:12" x14ac:dyDescent="0.25">
      <c r="A140" s="7">
        <v>124</v>
      </c>
      <c r="B140" s="17" t="s">
        <v>386</v>
      </c>
      <c r="C140" s="11">
        <v>52.1</v>
      </c>
      <c r="D140" s="16" t="s">
        <v>328</v>
      </c>
      <c r="E140" s="30">
        <v>7.2</v>
      </c>
      <c r="F140" s="30">
        <v>7.9</v>
      </c>
      <c r="G140" s="21">
        <f t="shared" si="4"/>
        <v>0.70000000000000018</v>
      </c>
      <c r="H140" s="557"/>
      <c r="I140" s="29">
        <f>G9/C246*C140</f>
        <v>7.7488733032802112E-2</v>
      </c>
      <c r="J140" s="26">
        <f t="shared" si="3"/>
        <v>0.7774887330328023</v>
      </c>
      <c r="K140" s="4"/>
      <c r="L140" s="366"/>
    </row>
    <row r="141" spans="1:12" x14ac:dyDescent="0.25">
      <c r="A141" s="7">
        <v>125</v>
      </c>
      <c r="B141" s="17" t="s">
        <v>387</v>
      </c>
      <c r="C141" s="11">
        <v>47.2</v>
      </c>
      <c r="D141" s="16" t="s">
        <v>328</v>
      </c>
      <c r="E141" s="30">
        <v>10.199999999999999</v>
      </c>
      <c r="F141" s="30">
        <v>11.1</v>
      </c>
      <c r="G141" s="21">
        <f t="shared" si="4"/>
        <v>0.90000000000000036</v>
      </c>
      <c r="H141" s="557"/>
      <c r="I141" s="29">
        <f>G9/C246*C141</f>
        <v>7.0200925127605757E-2</v>
      </c>
      <c r="J141" s="26">
        <f t="shared" si="3"/>
        <v>0.97020092512760614</v>
      </c>
      <c r="K141" s="4"/>
      <c r="L141" s="366"/>
    </row>
    <row r="142" spans="1:12" x14ac:dyDescent="0.25">
      <c r="A142" s="7">
        <v>126</v>
      </c>
      <c r="B142" s="17" t="s">
        <v>388</v>
      </c>
      <c r="C142" s="11">
        <v>72.400000000000006</v>
      </c>
      <c r="D142" s="16" t="s">
        <v>328</v>
      </c>
      <c r="E142" s="30">
        <v>9.1</v>
      </c>
      <c r="F142" s="30">
        <v>9.5</v>
      </c>
      <c r="G142" s="21">
        <f t="shared" si="4"/>
        <v>0.40000000000000036</v>
      </c>
      <c r="H142" s="557"/>
      <c r="I142" s="29">
        <f>G9/C246*C142</f>
        <v>0.10768108006861561</v>
      </c>
      <c r="J142" s="26">
        <f t="shared" si="3"/>
        <v>0.50768108006861601</v>
      </c>
      <c r="K142" s="4"/>
      <c r="L142" s="366"/>
    </row>
    <row r="143" spans="1:12" x14ac:dyDescent="0.25">
      <c r="A143" s="7">
        <v>127</v>
      </c>
      <c r="B143" s="17" t="s">
        <v>389</v>
      </c>
      <c r="C143" s="11">
        <v>54.3</v>
      </c>
      <c r="D143" s="16" t="s">
        <v>328</v>
      </c>
      <c r="E143" s="30">
        <v>8.6</v>
      </c>
      <c r="F143" s="30">
        <v>9.4</v>
      </c>
      <c r="G143" s="21">
        <f t="shared" si="4"/>
        <v>0.80000000000000071</v>
      </c>
      <c r="H143" s="557"/>
      <c r="I143" s="29">
        <f>G9/C246*C143</f>
        <v>8.0760810051461698E-2</v>
      </c>
      <c r="J143" s="26">
        <f t="shared" si="3"/>
        <v>0.88076081005146245</v>
      </c>
      <c r="K143" s="4"/>
      <c r="L143" s="366"/>
    </row>
    <row r="144" spans="1:12" x14ac:dyDescent="0.25">
      <c r="A144" s="7">
        <v>128</v>
      </c>
      <c r="B144" s="17" t="s">
        <v>390</v>
      </c>
      <c r="C144" s="11">
        <v>51.8</v>
      </c>
      <c r="D144" s="16" t="s">
        <v>328</v>
      </c>
      <c r="E144" s="30">
        <v>3.8</v>
      </c>
      <c r="F144" s="30">
        <v>3.8</v>
      </c>
      <c r="G144" s="21">
        <f t="shared" si="4"/>
        <v>0</v>
      </c>
      <c r="H144" s="557">
        <f t="shared" si="5"/>
        <v>0.68306372122688053</v>
      </c>
      <c r="I144" s="29">
        <f>G9/C246*C144</f>
        <v>7.7042540712075794E-2</v>
      </c>
      <c r="J144" s="26">
        <f t="shared" si="3"/>
        <v>0.76010626193895636</v>
      </c>
      <c r="K144" s="4"/>
      <c r="L144" s="366"/>
    </row>
    <row r="145" spans="1:12" x14ac:dyDescent="0.25">
      <c r="A145" s="7">
        <v>129</v>
      </c>
      <c r="B145" s="17" t="s">
        <v>391</v>
      </c>
      <c r="C145" s="11">
        <v>48</v>
      </c>
      <c r="D145" s="16" t="s">
        <v>328</v>
      </c>
      <c r="E145" s="30">
        <v>4.8</v>
      </c>
      <c r="F145" s="30">
        <v>4.8</v>
      </c>
      <c r="G145" s="21">
        <f t="shared" si="4"/>
        <v>0</v>
      </c>
      <c r="H145" s="557">
        <f t="shared" si="5"/>
        <v>0.63295479959247625</v>
      </c>
      <c r="I145" s="29">
        <f>G9/C246*C145</f>
        <v>7.1390771316209245E-2</v>
      </c>
      <c r="J145" s="26">
        <f t="shared" si="3"/>
        <v>0.70434557090868544</v>
      </c>
      <c r="K145" s="4"/>
      <c r="L145" s="366"/>
    </row>
    <row r="146" spans="1:12" x14ac:dyDescent="0.25">
      <c r="A146" s="7">
        <v>130</v>
      </c>
      <c r="B146" s="17" t="s">
        <v>392</v>
      </c>
      <c r="C146" s="11">
        <v>73</v>
      </c>
      <c r="D146" s="16" t="s">
        <v>328</v>
      </c>
      <c r="E146" s="30">
        <v>10.3</v>
      </c>
      <c r="F146" s="30">
        <v>11.1</v>
      </c>
      <c r="G146" s="21">
        <f t="shared" si="4"/>
        <v>0.79999999999999893</v>
      </c>
      <c r="H146" s="557"/>
      <c r="I146" s="29">
        <f>G9/C246*C146</f>
        <v>0.10857346471006822</v>
      </c>
      <c r="J146" s="26">
        <f t="shared" ref="J146:J209" si="6">G146+I146+H146</f>
        <v>0.90857346471006717</v>
      </c>
      <c r="K146" s="4"/>
      <c r="L146" s="366"/>
    </row>
    <row r="147" spans="1:12" x14ac:dyDescent="0.25">
      <c r="A147" s="7">
        <v>131</v>
      </c>
      <c r="B147" s="17" t="s">
        <v>393</v>
      </c>
      <c r="C147" s="11">
        <v>54.8</v>
      </c>
      <c r="D147" s="16" t="s">
        <v>328</v>
      </c>
      <c r="E147" s="30">
        <v>3.6</v>
      </c>
      <c r="F147" s="30">
        <v>4.5</v>
      </c>
      <c r="G147" s="21">
        <f t="shared" ref="G147:G210" si="7">F147-E147</f>
        <v>0.89999999999999991</v>
      </c>
      <c r="H147" s="557"/>
      <c r="I147" s="29">
        <f>G9/C246*C147</f>
        <v>8.1504463919338882E-2</v>
      </c>
      <c r="J147" s="26">
        <f t="shared" si="6"/>
        <v>0.98150446391933877</v>
      </c>
      <c r="K147" s="4"/>
      <c r="L147" s="366"/>
    </row>
    <row r="148" spans="1:12" x14ac:dyDescent="0.25">
      <c r="A148" s="7">
        <v>132</v>
      </c>
      <c r="B148" s="17" t="s">
        <v>394</v>
      </c>
      <c r="C148" s="11">
        <v>52.6</v>
      </c>
      <c r="D148" s="16" t="s">
        <v>328</v>
      </c>
      <c r="E148" s="30">
        <v>2.1</v>
      </c>
      <c r="F148" s="30">
        <v>2.1</v>
      </c>
      <c r="G148" s="21">
        <f t="shared" si="7"/>
        <v>0</v>
      </c>
      <c r="H148" s="557">
        <f t="shared" si="5"/>
        <v>0.69361296788675519</v>
      </c>
      <c r="I148" s="29">
        <f>G9/C246*C148</f>
        <v>7.8232386900679296E-2</v>
      </c>
      <c r="J148" s="26">
        <f t="shared" si="6"/>
        <v>0.77184535478743443</v>
      </c>
      <c r="K148" s="4"/>
      <c r="L148" s="366"/>
    </row>
    <row r="149" spans="1:12" x14ac:dyDescent="0.25">
      <c r="A149" s="7">
        <v>133</v>
      </c>
      <c r="B149" s="17" t="s">
        <v>395</v>
      </c>
      <c r="C149" s="11">
        <v>47.6</v>
      </c>
      <c r="D149" s="16" t="s">
        <v>328</v>
      </c>
      <c r="E149" s="30">
        <v>6.3</v>
      </c>
      <c r="F149" s="30">
        <v>7</v>
      </c>
      <c r="G149" s="21">
        <f t="shared" si="7"/>
        <v>0.70000000000000018</v>
      </c>
      <c r="H149" s="557"/>
      <c r="I149" s="29">
        <f>G9/C246*C149</f>
        <v>7.0795848221907501E-2</v>
      </c>
      <c r="J149" s="26">
        <f t="shared" si="6"/>
        <v>0.77079584822190772</v>
      </c>
      <c r="K149" s="57"/>
      <c r="L149" s="366"/>
    </row>
    <row r="150" spans="1:12" x14ac:dyDescent="0.25">
      <c r="A150" s="7">
        <v>134</v>
      </c>
      <c r="B150" s="17" t="s">
        <v>396</v>
      </c>
      <c r="C150" s="11">
        <v>73</v>
      </c>
      <c r="D150" s="16" t="s">
        <v>328</v>
      </c>
      <c r="E150" s="30">
        <v>6.9</v>
      </c>
      <c r="F150" s="30">
        <v>8.1</v>
      </c>
      <c r="G150" s="21">
        <f t="shared" si="7"/>
        <v>1.1999999999999993</v>
      </c>
      <c r="H150" s="557"/>
      <c r="I150" s="29">
        <f>G9/C246*C150</f>
        <v>0.10857346471006822</v>
      </c>
      <c r="J150" s="26">
        <f t="shared" si="6"/>
        <v>1.3085734647100675</v>
      </c>
      <c r="K150" s="57"/>
      <c r="L150" s="366"/>
    </row>
    <row r="151" spans="1:12" x14ac:dyDescent="0.25">
      <c r="A151" s="7">
        <v>135</v>
      </c>
      <c r="B151" s="17" t="s">
        <v>397</v>
      </c>
      <c r="C151" s="11">
        <v>54.9</v>
      </c>
      <c r="D151" s="16" t="s">
        <v>328</v>
      </c>
      <c r="E151" s="30">
        <v>10</v>
      </c>
      <c r="F151" s="30">
        <v>10.9</v>
      </c>
      <c r="G151" s="21">
        <f t="shared" si="7"/>
        <v>0.90000000000000036</v>
      </c>
      <c r="H151" s="557"/>
      <c r="I151" s="29">
        <f>G9/C246*C151</f>
        <v>8.1653194692914308E-2</v>
      </c>
      <c r="J151" s="26">
        <f t="shared" si="6"/>
        <v>0.98165319469291468</v>
      </c>
      <c r="K151" s="57"/>
      <c r="L151" s="366"/>
    </row>
    <row r="152" spans="1:12" x14ac:dyDescent="0.25">
      <c r="A152" s="7">
        <v>136</v>
      </c>
      <c r="B152" s="17" t="s">
        <v>398</v>
      </c>
      <c r="C152" s="11">
        <v>52.3</v>
      </c>
      <c r="D152" s="16" t="s">
        <v>328</v>
      </c>
      <c r="E152" s="30">
        <v>7</v>
      </c>
      <c r="F152" s="30">
        <v>7.2</v>
      </c>
      <c r="G152" s="21">
        <f t="shared" si="7"/>
        <v>0.20000000000000018</v>
      </c>
      <c r="H152" s="557"/>
      <c r="I152" s="29">
        <f>G9/C246*C152</f>
        <v>7.7786194579952977E-2</v>
      </c>
      <c r="J152" s="26">
        <f t="shared" si="6"/>
        <v>0.27778619457995313</v>
      </c>
      <c r="K152" s="57"/>
      <c r="L152" s="366"/>
    </row>
    <row r="153" spans="1:12" x14ac:dyDescent="0.25">
      <c r="A153" s="7">
        <v>137</v>
      </c>
      <c r="B153" s="17" t="s">
        <v>399</v>
      </c>
      <c r="C153" s="11">
        <v>47.6</v>
      </c>
      <c r="D153" s="16" t="s">
        <v>328</v>
      </c>
      <c r="E153" s="30">
        <v>11.2</v>
      </c>
      <c r="F153" s="30">
        <v>12.4</v>
      </c>
      <c r="G153" s="21">
        <f t="shared" si="7"/>
        <v>1.2000000000000011</v>
      </c>
      <c r="H153" s="557"/>
      <c r="I153" s="29">
        <f>G9/C246*C153</f>
        <v>7.0795848221907501E-2</v>
      </c>
      <c r="J153" s="26">
        <f t="shared" si="6"/>
        <v>1.2707958482219086</v>
      </c>
      <c r="K153" s="57"/>
      <c r="L153" s="366"/>
    </row>
    <row r="154" spans="1:12" x14ac:dyDescent="0.25">
      <c r="A154" s="7">
        <v>138</v>
      </c>
      <c r="B154" s="17" t="s">
        <v>400</v>
      </c>
      <c r="C154" s="11">
        <v>72.8</v>
      </c>
      <c r="D154" s="16" t="s">
        <v>328</v>
      </c>
      <c r="E154" s="30">
        <v>10.9</v>
      </c>
      <c r="F154" s="30">
        <v>12.1</v>
      </c>
      <c r="G154" s="21">
        <f t="shared" si="7"/>
        <v>1.1999999999999993</v>
      </c>
      <c r="H154" s="557"/>
      <c r="I154" s="29">
        <f>G9/C246*C154</f>
        <v>0.10827600316291734</v>
      </c>
      <c r="J154" s="26">
        <f t="shared" si="6"/>
        <v>1.3082760031629166</v>
      </c>
      <c r="K154" s="57"/>
      <c r="L154" s="366"/>
    </row>
    <row r="155" spans="1:12" x14ac:dyDescent="0.25">
      <c r="A155" s="7">
        <v>139</v>
      </c>
      <c r="B155" s="17" t="s">
        <v>401</v>
      </c>
      <c r="C155" s="11">
        <v>54.9</v>
      </c>
      <c r="D155" s="16" t="s">
        <v>328</v>
      </c>
      <c r="E155" s="30">
        <v>5.4</v>
      </c>
      <c r="F155" s="30">
        <v>5.4</v>
      </c>
      <c r="G155" s="21">
        <f t="shared" si="7"/>
        <v>0</v>
      </c>
      <c r="H155" s="557">
        <f t="shared" ref="H155:H211" si="8">C155*(G$8/E$15)</f>
        <v>0.72394205203389461</v>
      </c>
      <c r="I155" s="29">
        <f>G9/C246*C155</f>
        <v>8.1653194692914308E-2</v>
      </c>
      <c r="J155" s="26">
        <f t="shared" si="6"/>
        <v>0.80559524672680893</v>
      </c>
      <c r="K155" s="4"/>
      <c r="L155" s="366"/>
    </row>
    <row r="156" spans="1:12" x14ac:dyDescent="0.25">
      <c r="A156" s="7">
        <v>140</v>
      </c>
      <c r="B156" s="17" t="s">
        <v>402</v>
      </c>
      <c r="C156" s="11">
        <v>52.4</v>
      </c>
      <c r="D156" s="16" t="s">
        <v>328</v>
      </c>
      <c r="E156" s="30">
        <v>2</v>
      </c>
      <c r="F156" s="30">
        <v>2.9</v>
      </c>
      <c r="G156" s="21">
        <f t="shared" si="7"/>
        <v>0.89999999999999991</v>
      </c>
      <c r="H156" s="557"/>
      <c r="I156" s="29">
        <f>G9/C246*C156</f>
        <v>7.7934925353528417E-2</v>
      </c>
      <c r="J156" s="26">
        <f t="shared" si="6"/>
        <v>0.97793492535352833</v>
      </c>
      <c r="K156" s="4"/>
      <c r="L156" s="366"/>
    </row>
    <row r="157" spans="1:12" x14ac:dyDescent="0.25">
      <c r="A157" s="7">
        <v>141</v>
      </c>
      <c r="B157" s="17" t="s">
        <v>403</v>
      </c>
      <c r="C157" s="11">
        <v>47.2</v>
      </c>
      <c r="D157" s="16" t="s">
        <v>328</v>
      </c>
      <c r="E157" s="30">
        <v>5.6</v>
      </c>
      <c r="F157" s="30">
        <v>6.2</v>
      </c>
      <c r="G157" s="21">
        <f t="shared" si="7"/>
        <v>0.60000000000000053</v>
      </c>
      <c r="H157" s="557"/>
      <c r="I157" s="29">
        <f>G9/C246*C157</f>
        <v>7.0200925127605757E-2</v>
      </c>
      <c r="J157" s="26">
        <f t="shared" si="6"/>
        <v>0.67020092512760632</v>
      </c>
      <c r="K157" s="4"/>
      <c r="L157" s="366"/>
    </row>
    <row r="158" spans="1:12" x14ac:dyDescent="0.25">
      <c r="A158" s="7">
        <v>142</v>
      </c>
      <c r="B158" s="17" t="s">
        <v>404</v>
      </c>
      <c r="C158" s="11">
        <v>72.5</v>
      </c>
      <c r="D158" s="16" t="s">
        <v>328</v>
      </c>
      <c r="E158" s="30">
        <v>8.4</v>
      </c>
      <c r="F158" s="30">
        <v>9.4</v>
      </c>
      <c r="G158" s="21">
        <f t="shared" si="7"/>
        <v>1</v>
      </c>
      <c r="H158" s="557"/>
      <c r="I158" s="29">
        <f>G9/C246*C158</f>
        <v>0.10782981084219104</v>
      </c>
      <c r="J158" s="26">
        <f t="shared" si="6"/>
        <v>1.1078298108421911</v>
      </c>
      <c r="K158" s="4"/>
      <c r="L158" s="366"/>
    </row>
    <row r="159" spans="1:12" x14ac:dyDescent="0.25">
      <c r="A159" s="7">
        <v>143</v>
      </c>
      <c r="B159" s="17" t="s">
        <v>405</v>
      </c>
      <c r="C159" s="11">
        <v>54.8</v>
      </c>
      <c r="D159" s="16" t="s">
        <v>328</v>
      </c>
      <c r="E159" s="30">
        <v>7.3</v>
      </c>
      <c r="F159" s="30">
        <v>7.3</v>
      </c>
      <c r="G159" s="21">
        <f t="shared" si="7"/>
        <v>0</v>
      </c>
      <c r="H159" s="557">
        <f t="shared" si="8"/>
        <v>0.72262339620141025</v>
      </c>
      <c r="I159" s="29">
        <f>G9/C246*C159</f>
        <v>8.1504463919338882E-2</v>
      </c>
      <c r="J159" s="26">
        <f t="shared" si="6"/>
        <v>0.80412786012074911</v>
      </c>
      <c r="K159" s="4"/>
      <c r="L159" s="366"/>
    </row>
    <row r="160" spans="1:12" x14ac:dyDescent="0.25">
      <c r="A160" s="7">
        <v>144</v>
      </c>
      <c r="B160" s="17" t="s">
        <v>406</v>
      </c>
      <c r="C160" s="11">
        <v>51.9</v>
      </c>
      <c r="D160" s="16" t="s">
        <v>328</v>
      </c>
      <c r="E160" s="30">
        <v>4.8</v>
      </c>
      <c r="F160" s="30">
        <v>5.3</v>
      </c>
      <c r="G160" s="21">
        <f t="shared" si="7"/>
        <v>0.5</v>
      </c>
      <c r="H160" s="557"/>
      <c r="I160" s="29">
        <f>G9/C246*C160</f>
        <v>7.7191271485651233E-2</v>
      </c>
      <c r="J160" s="26">
        <f t="shared" si="6"/>
        <v>0.57719127148565119</v>
      </c>
      <c r="K160" s="4"/>
      <c r="L160" s="366"/>
    </row>
    <row r="161" spans="1:12" x14ac:dyDescent="0.25">
      <c r="A161" s="7">
        <v>145</v>
      </c>
      <c r="B161" s="17" t="s">
        <v>407</v>
      </c>
      <c r="C161" s="11">
        <v>47</v>
      </c>
      <c r="D161" s="16" t="s">
        <v>328</v>
      </c>
      <c r="E161" s="30">
        <v>9</v>
      </c>
      <c r="F161" s="30">
        <v>9.8000000000000007</v>
      </c>
      <c r="G161" s="21">
        <f t="shared" si="7"/>
        <v>0.80000000000000071</v>
      </c>
      <c r="H161" s="557"/>
      <c r="I161" s="29">
        <f>G9/C246*C161</f>
        <v>6.9903463580454878E-2</v>
      </c>
      <c r="J161" s="26">
        <f t="shared" si="6"/>
        <v>0.86990346358045556</v>
      </c>
      <c r="K161" s="4"/>
      <c r="L161" s="366"/>
    </row>
    <row r="162" spans="1:12" x14ac:dyDescent="0.25">
      <c r="A162" s="39">
        <v>146</v>
      </c>
      <c r="B162" s="17" t="s">
        <v>408</v>
      </c>
      <c r="C162" s="11">
        <v>73.2</v>
      </c>
      <c r="D162" s="16" t="s">
        <v>328</v>
      </c>
      <c r="E162" s="30">
        <v>2.4</v>
      </c>
      <c r="F162" s="30">
        <v>2.4</v>
      </c>
      <c r="G162" s="21">
        <f t="shared" si="7"/>
        <v>0</v>
      </c>
      <c r="H162" s="557">
        <f t="shared" si="8"/>
        <v>0.96525606937852626</v>
      </c>
      <c r="I162" s="29">
        <f>G9/C246*C162</f>
        <v>0.10887092625721909</v>
      </c>
      <c r="J162" s="26">
        <f t="shared" si="6"/>
        <v>1.0741269956357453</v>
      </c>
      <c r="K162" s="4"/>
      <c r="L162" s="366"/>
    </row>
    <row r="163" spans="1:12" x14ac:dyDescent="0.25">
      <c r="A163" s="7">
        <v>147</v>
      </c>
      <c r="B163" s="17" t="s">
        <v>409</v>
      </c>
      <c r="C163" s="11">
        <v>54.7</v>
      </c>
      <c r="D163" s="16" t="s">
        <v>328</v>
      </c>
      <c r="E163" s="30">
        <v>12.2</v>
      </c>
      <c r="F163" s="30">
        <v>13.3</v>
      </c>
      <c r="G163" s="21">
        <f t="shared" si="7"/>
        <v>1.1000000000000014</v>
      </c>
      <c r="H163" s="557"/>
      <c r="I163" s="29">
        <f>G9/C246*C163</f>
        <v>8.1355733145763443E-2</v>
      </c>
      <c r="J163" s="26">
        <f t="shared" si="6"/>
        <v>1.1813557331457649</v>
      </c>
      <c r="K163" s="4"/>
      <c r="L163" s="366"/>
    </row>
    <row r="164" spans="1:12" x14ac:dyDescent="0.25">
      <c r="A164" s="7">
        <v>148</v>
      </c>
      <c r="B164" s="17" t="s">
        <v>410</v>
      </c>
      <c r="C164" s="11">
        <v>52.4</v>
      </c>
      <c r="D164" s="16" t="s">
        <v>328</v>
      </c>
      <c r="E164" s="30">
        <v>5.7</v>
      </c>
      <c r="F164" s="30">
        <v>6.3</v>
      </c>
      <c r="G164" s="21">
        <f t="shared" si="7"/>
        <v>0.59999999999999964</v>
      </c>
      <c r="H164" s="557"/>
      <c r="I164" s="29">
        <f>G9/C246*C164</f>
        <v>7.7934925353528417E-2</v>
      </c>
      <c r="J164" s="26">
        <f t="shared" si="6"/>
        <v>0.67793492535352806</v>
      </c>
      <c r="K164" s="4"/>
      <c r="L164" s="366"/>
    </row>
    <row r="165" spans="1:12" x14ac:dyDescent="0.25">
      <c r="A165" s="7">
        <v>149</v>
      </c>
      <c r="B165" s="17" t="s">
        <v>411</v>
      </c>
      <c r="C165" s="11">
        <v>47.4</v>
      </c>
      <c r="D165" s="16" t="s">
        <v>328</v>
      </c>
      <c r="E165" s="30">
        <v>6.5</v>
      </c>
      <c r="F165" s="30">
        <v>7.2</v>
      </c>
      <c r="G165" s="21">
        <f t="shared" si="7"/>
        <v>0.70000000000000018</v>
      </c>
      <c r="H165" s="557"/>
      <c r="I165" s="29">
        <f>G9/C246*C165</f>
        <v>7.0498386674756622E-2</v>
      </c>
      <c r="J165" s="26">
        <f t="shared" si="6"/>
        <v>0.77049838667475679</v>
      </c>
      <c r="K165" s="4"/>
      <c r="L165" s="366"/>
    </row>
    <row r="166" spans="1:12" x14ac:dyDescent="0.25">
      <c r="A166" s="7">
        <v>150</v>
      </c>
      <c r="B166" s="17" t="s">
        <v>412</v>
      </c>
      <c r="C166" s="11">
        <v>73.2</v>
      </c>
      <c r="D166" s="16" t="s">
        <v>328</v>
      </c>
      <c r="E166" s="30">
        <v>14.7</v>
      </c>
      <c r="F166" s="30">
        <v>15.9</v>
      </c>
      <c r="G166" s="21">
        <f t="shared" si="7"/>
        <v>1.2000000000000011</v>
      </c>
      <c r="H166" s="557"/>
      <c r="I166" s="29">
        <f>G9/C246*C166</f>
        <v>0.10887092625721909</v>
      </c>
      <c r="J166" s="26">
        <f t="shared" si="6"/>
        <v>1.3088709262572202</v>
      </c>
      <c r="K166" s="4"/>
      <c r="L166" s="366"/>
    </row>
    <row r="167" spans="1:12" x14ac:dyDescent="0.25">
      <c r="A167" s="7">
        <v>151</v>
      </c>
      <c r="B167" s="17" t="s">
        <v>526</v>
      </c>
      <c r="C167" s="11">
        <v>39.299999999999997</v>
      </c>
      <c r="D167" s="16" t="s">
        <v>328</v>
      </c>
      <c r="E167" s="30">
        <v>9.1</v>
      </c>
      <c r="F167" s="30">
        <v>9.9</v>
      </c>
      <c r="G167" s="21">
        <f t="shared" si="7"/>
        <v>0.80000000000000071</v>
      </c>
      <c r="H167" s="557"/>
      <c r="I167" s="29">
        <f>G9/C246*C167</f>
        <v>5.8451194015146313E-2</v>
      </c>
      <c r="J167" s="26">
        <f t="shared" si="6"/>
        <v>0.85845119401514702</v>
      </c>
      <c r="K167" s="4"/>
      <c r="L167" s="366"/>
    </row>
    <row r="168" spans="1:12" x14ac:dyDescent="0.25">
      <c r="A168" s="7">
        <v>152</v>
      </c>
      <c r="B168" s="17" t="s">
        <v>527</v>
      </c>
      <c r="C168" s="11">
        <v>67.099999999999994</v>
      </c>
      <c r="D168" s="16" t="s">
        <v>328</v>
      </c>
      <c r="E168" s="30">
        <v>10.4</v>
      </c>
      <c r="F168" s="30">
        <v>11.2</v>
      </c>
      <c r="G168" s="21">
        <f t="shared" si="7"/>
        <v>0.79999999999999893</v>
      </c>
      <c r="H168" s="557"/>
      <c r="I168" s="29">
        <f>G9/C246*C168</f>
        <v>9.9798349069117484E-2</v>
      </c>
      <c r="J168" s="26">
        <f t="shared" si="6"/>
        <v>0.89979834906911638</v>
      </c>
      <c r="K168" s="4"/>
      <c r="L168" s="366"/>
    </row>
    <row r="169" spans="1:12" x14ac:dyDescent="0.25">
      <c r="A169" s="7">
        <v>153</v>
      </c>
      <c r="B169" s="17" t="s">
        <v>528</v>
      </c>
      <c r="C169" s="11">
        <v>99.4</v>
      </c>
      <c r="D169" s="16" t="s">
        <v>328</v>
      </c>
      <c r="E169" s="30">
        <v>22.9</v>
      </c>
      <c r="F169" s="30">
        <v>24.6</v>
      </c>
      <c r="G169" s="21">
        <f t="shared" si="7"/>
        <v>1.7000000000000028</v>
      </c>
      <c r="H169" s="557"/>
      <c r="I169" s="29">
        <f>G9/C246*C169</f>
        <v>0.14783838893398329</v>
      </c>
      <c r="J169" s="26">
        <f t="shared" si="6"/>
        <v>1.8478383889339862</v>
      </c>
      <c r="K169" s="4"/>
      <c r="L169" s="366"/>
    </row>
    <row r="170" spans="1:12" x14ac:dyDescent="0.25">
      <c r="A170" s="7">
        <v>154</v>
      </c>
      <c r="B170" s="17" t="s">
        <v>529</v>
      </c>
      <c r="C170" s="11">
        <v>39.6</v>
      </c>
      <c r="D170" s="16" t="s">
        <v>328</v>
      </c>
      <c r="E170" s="30">
        <v>2.6</v>
      </c>
      <c r="F170" s="30">
        <v>2.7</v>
      </c>
      <c r="G170" s="21">
        <f t="shared" si="7"/>
        <v>0.10000000000000009</v>
      </c>
      <c r="H170" s="557"/>
      <c r="I170" s="29">
        <f>G9/C246*C170</f>
        <v>5.8897386335872624E-2</v>
      </c>
      <c r="J170" s="26">
        <f t="shared" si="6"/>
        <v>0.15889738633587272</v>
      </c>
      <c r="K170" s="4"/>
      <c r="L170" s="366"/>
    </row>
    <row r="171" spans="1:12" x14ac:dyDescent="0.25">
      <c r="A171" s="7">
        <v>155</v>
      </c>
      <c r="B171" s="17" t="s">
        <v>530</v>
      </c>
      <c r="C171" s="11">
        <v>67</v>
      </c>
      <c r="D171" s="16" t="s">
        <v>328</v>
      </c>
      <c r="E171" s="30">
        <v>11.4</v>
      </c>
      <c r="F171" s="30">
        <v>12.5</v>
      </c>
      <c r="G171" s="21">
        <f t="shared" si="7"/>
        <v>1.0999999999999996</v>
      </c>
      <c r="H171" s="557"/>
      <c r="I171" s="29">
        <f>G9/C246*C171</f>
        <v>9.9649618295542058E-2</v>
      </c>
      <c r="J171" s="26">
        <f t="shared" si="6"/>
        <v>1.1996496182955416</v>
      </c>
      <c r="K171" s="4"/>
      <c r="L171" s="366"/>
    </row>
    <row r="172" spans="1:12" x14ac:dyDescent="0.25">
      <c r="A172" s="7">
        <v>156</v>
      </c>
      <c r="B172" s="17" t="s">
        <v>531</v>
      </c>
      <c r="C172" s="11">
        <v>98.8</v>
      </c>
      <c r="D172" s="16" t="s">
        <v>328</v>
      </c>
      <c r="E172" s="30">
        <v>12.1</v>
      </c>
      <c r="F172" s="30">
        <v>12.6</v>
      </c>
      <c r="G172" s="21">
        <f t="shared" si="7"/>
        <v>0.5</v>
      </c>
      <c r="H172" s="557"/>
      <c r="I172" s="29">
        <f>G9/C246*C172</f>
        <v>0.14694600429253069</v>
      </c>
      <c r="J172" s="26">
        <f t="shared" si="6"/>
        <v>0.64694600429253069</v>
      </c>
      <c r="K172" s="4"/>
      <c r="L172" s="366"/>
    </row>
    <row r="173" spans="1:12" x14ac:dyDescent="0.25">
      <c r="A173" s="7">
        <v>157</v>
      </c>
      <c r="B173" s="17" t="s">
        <v>532</v>
      </c>
      <c r="C173" s="11">
        <v>39.4</v>
      </c>
      <c r="D173" s="16" t="s">
        <v>328</v>
      </c>
      <c r="E173" s="30">
        <v>5.5</v>
      </c>
      <c r="F173" s="30">
        <v>5.9</v>
      </c>
      <c r="G173" s="21">
        <f t="shared" si="7"/>
        <v>0.40000000000000036</v>
      </c>
      <c r="H173" s="557"/>
      <c r="I173" s="29">
        <f>G9/C246*C173</f>
        <v>5.8599924788721745E-2</v>
      </c>
      <c r="J173" s="26">
        <f t="shared" si="6"/>
        <v>0.45859992478872208</v>
      </c>
      <c r="K173" s="4"/>
      <c r="L173" s="366"/>
    </row>
    <row r="174" spans="1:12" x14ac:dyDescent="0.25">
      <c r="A174" s="7">
        <v>158</v>
      </c>
      <c r="B174" s="17" t="s">
        <v>533</v>
      </c>
      <c r="C174" s="11">
        <v>67.5</v>
      </c>
      <c r="D174" s="16" t="s">
        <v>328</v>
      </c>
      <c r="E174" s="30">
        <v>7.3</v>
      </c>
      <c r="F174" s="30">
        <v>7.6</v>
      </c>
      <c r="G174" s="21">
        <f t="shared" si="7"/>
        <v>0.29999999999999982</v>
      </c>
      <c r="H174" s="557"/>
      <c r="I174" s="29">
        <f>G9/C246*C174</f>
        <v>0.10039327216341924</v>
      </c>
      <c r="J174" s="26">
        <f t="shared" si="6"/>
        <v>0.40039327216341908</v>
      </c>
      <c r="K174" s="4"/>
      <c r="L174" s="366"/>
    </row>
    <row r="175" spans="1:12" x14ac:dyDescent="0.25">
      <c r="A175" s="7">
        <v>159</v>
      </c>
      <c r="B175" s="17" t="s">
        <v>534</v>
      </c>
      <c r="C175" s="11">
        <v>99.1</v>
      </c>
      <c r="D175" s="16" t="s">
        <v>328</v>
      </c>
      <c r="E175" s="30">
        <v>8</v>
      </c>
      <c r="F175" s="30">
        <v>9.3000000000000007</v>
      </c>
      <c r="G175" s="21">
        <f t="shared" si="7"/>
        <v>1.3000000000000007</v>
      </c>
      <c r="H175" s="557"/>
      <c r="I175" s="29">
        <f>G9/C246*C175</f>
        <v>0.14739219661325698</v>
      </c>
      <c r="J175" s="26">
        <f t="shared" si="6"/>
        <v>1.4473921966132577</v>
      </c>
      <c r="K175" s="4"/>
      <c r="L175" s="366"/>
    </row>
    <row r="176" spans="1:12" x14ac:dyDescent="0.25">
      <c r="A176" s="7">
        <v>160</v>
      </c>
      <c r="B176" s="17" t="s">
        <v>535</v>
      </c>
      <c r="C176" s="11">
        <v>40.1</v>
      </c>
      <c r="D176" s="16" t="s">
        <v>328</v>
      </c>
      <c r="E176" s="30">
        <v>6</v>
      </c>
      <c r="F176" s="30">
        <v>6.9</v>
      </c>
      <c r="G176" s="21">
        <f t="shared" si="7"/>
        <v>0.90000000000000036</v>
      </c>
      <c r="H176" s="557"/>
      <c r="I176" s="29">
        <f>G9/C246*C176</f>
        <v>5.9641040203749801E-2</v>
      </c>
      <c r="J176" s="26">
        <f t="shared" si="6"/>
        <v>0.95964104020375018</v>
      </c>
      <c r="K176" s="4"/>
      <c r="L176" s="366"/>
    </row>
    <row r="177" spans="1:12" x14ac:dyDescent="0.25">
      <c r="A177" s="7">
        <v>161</v>
      </c>
      <c r="B177" s="17" t="s">
        <v>536</v>
      </c>
      <c r="C177" s="11">
        <v>67.099999999999994</v>
      </c>
      <c r="D177" s="16" t="s">
        <v>328</v>
      </c>
      <c r="E177" s="30">
        <v>3.3</v>
      </c>
      <c r="F177" s="30">
        <v>4.2</v>
      </c>
      <c r="G177" s="21">
        <f t="shared" si="7"/>
        <v>0.90000000000000036</v>
      </c>
      <c r="H177" s="557"/>
      <c r="I177" s="29">
        <f>G9/C246*C177</f>
        <v>9.9798349069117484E-2</v>
      </c>
      <c r="J177" s="26">
        <f t="shared" si="6"/>
        <v>0.9997983490691178</v>
      </c>
      <c r="K177" s="4"/>
      <c r="L177" s="366"/>
    </row>
    <row r="178" spans="1:12" x14ac:dyDescent="0.25">
      <c r="A178" s="7">
        <v>162</v>
      </c>
      <c r="B178" s="17" t="s">
        <v>537</v>
      </c>
      <c r="C178" s="11">
        <v>99.1</v>
      </c>
      <c r="D178" s="16" t="s">
        <v>328</v>
      </c>
      <c r="E178" s="30">
        <v>19.899999999999999</v>
      </c>
      <c r="F178" s="30">
        <v>20.9</v>
      </c>
      <c r="G178" s="21">
        <f t="shared" si="7"/>
        <v>1</v>
      </c>
      <c r="H178" s="557"/>
      <c r="I178" s="29">
        <f>G9/C246*C178</f>
        <v>0.14739219661325698</v>
      </c>
      <c r="J178" s="26">
        <f t="shared" si="6"/>
        <v>1.147392196613257</v>
      </c>
      <c r="K178" s="4"/>
      <c r="L178" s="366"/>
    </row>
    <row r="179" spans="1:12" x14ac:dyDescent="0.25">
      <c r="A179" s="7">
        <v>163</v>
      </c>
      <c r="B179" s="17" t="s">
        <v>538</v>
      </c>
      <c r="C179" s="11">
        <v>39.4</v>
      </c>
      <c r="D179" s="16" t="s">
        <v>328</v>
      </c>
      <c r="E179" s="30">
        <v>5.9</v>
      </c>
      <c r="F179" s="30">
        <v>6.2</v>
      </c>
      <c r="G179" s="21">
        <f t="shared" si="7"/>
        <v>0.29999999999999982</v>
      </c>
      <c r="H179" s="557"/>
      <c r="I179" s="29">
        <f>G9/C246*C179</f>
        <v>5.8599924788721745E-2</v>
      </c>
      <c r="J179" s="26">
        <f t="shared" si="6"/>
        <v>0.35859992478872155</v>
      </c>
      <c r="K179" s="4"/>
      <c r="L179" s="366"/>
    </row>
    <row r="180" spans="1:12" x14ac:dyDescent="0.25">
      <c r="A180" s="7">
        <v>164</v>
      </c>
      <c r="B180" s="17" t="s">
        <v>539</v>
      </c>
      <c r="C180" s="11">
        <v>67.2</v>
      </c>
      <c r="D180" s="16" t="s">
        <v>328</v>
      </c>
      <c r="E180" s="30">
        <v>0.7</v>
      </c>
      <c r="F180" s="30">
        <v>0.7</v>
      </c>
      <c r="G180" s="21">
        <f t="shared" si="7"/>
        <v>0</v>
      </c>
      <c r="H180" s="557">
        <f t="shared" si="8"/>
        <v>0.8861367194294667</v>
      </c>
      <c r="I180" s="29">
        <f>G9/C246*C180</f>
        <v>9.9947079842692937E-2</v>
      </c>
      <c r="J180" s="26">
        <f t="shared" si="6"/>
        <v>0.98608379927215961</v>
      </c>
      <c r="K180" s="4"/>
      <c r="L180" s="366"/>
    </row>
    <row r="181" spans="1:12" x14ac:dyDescent="0.25">
      <c r="A181" s="7">
        <v>165</v>
      </c>
      <c r="B181" s="17" t="s">
        <v>540</v>
      </c>
      <c r="C181" s="11">
        <v>99.5</v>
      </c>
      <c r="D181" s="16" t="s">
        <v>328</v>
      </c>
      <c r="E181" s="30">
        <v>19.399999999999999</v>
      </c>
      <c r="F181" s="30">
        <v>21.2</v>
      </c>
      <c r="G181" s="21">
        <f t="shared" si="7"/>
        <v>1.8000000000000007</v>
      </c>
      <c r="H181" s="557"/>
      <c r="I181" s="29">
        <f>G9/C246*C181</f>
        <v>0.14798711970755873</v>
      </c>
      <c r="J181" s="26">
        <f t="shared" si="6"/>
        <v>1.9479871197075593</v>
      </c>
      <c r="K181" s="4"/>
      <c r="L181" s="366"/>
    </row>
    <row r="182" spans="1:12" x14ac:dyDescent="0.25">
      <c r="A182" s="7">
        <v>166</v>
      </c>
      <c r="B182" s="17" t="s">
        <v>541</v>
      </c>
      <c r="C182" s="11">
        <v>39.4</v>
      </c>
      <c r="D182" s="16" t="s">
        <v>328</v>
      </c>
      <c r="E182" s="30">
        <v>5.9</v>
      </c>
      <c r="F182" s="30">
        <v>6.6</v>
      </c>
      <c r="G182" s="21">
        <f t="shared" si="7"/>
        <v>0.69999999999999929</v>
      </c>
      <c r="H182" s="557"/>
      <c r="I182" s="29">
        <f>G9/C246*C182</f>
        <v>5.8599924788721745E-2</v>
      </c>
      <c r="J182" s="26">
        <f t="shared" si="6"/>
        <v>0.75859992478872107</v>
      </c>
      <c r="K182" s="4"/>
      <c r="L182" s="366"/>
    </row>
    <row r="183" spans="1:12" x14ac:dyDescent="0.25">
      <c r="A183" s="7">
        <v>167</v>
      </c>
      <c r="B183" s="17" t="s">
        <v>542</v>
      </c>
      <c r="C183" s="11">
        <v>67.3</v>
      </c>
      <c r="D183" s="16" t="s">
        <v>328</v>
      </c>
      <c r="E183" s="30">
        <v>10.3</v>
      </c>
      <c r="F183" s="30">
        <v>11.1</v>
      </c>
      <c r="G183" s="21">
        <f t="shared" si="7"/>
        <v>0.79999999999999893</v>
      </c>
      <c r="H183" s="557"/>
      <c r="I183" s="29">
        <f>G9/C246*C183</f>
        <v>0.10009581061626836</v>
      </c>
      <c r="J183" s="26">
        <f t="shared" si="6"/>
        <v>0.90009581061626731</v>
      </c>
      <c r="K183" s="4"/>
      <c r="L183" s="366"/>
    </row>
    <row r="184" spans="1:12" x14ac:dyDescent="0.25">
      <c r="A184" s="7">
        <v>168</v>
      </c>
      <c r="B184" s="17" t="s">
        <v>543</v>
      </c>
      <c r="C184" s="11">
        <v>99.4</v>
      </c>
      <c r="D184" s="16" t="s">
        <v>328</v>
      </c>
      <c r="E184" s="30">
        <v>6.1</v>
      </c>
      <c r="F184" s="30">
        <v>6.9</v>
      </c>
      <c r="G184" s="21">
        <f t="shared" si="7"/>
        <v>0.80000000000000071</v>
      </c>
      <c r="H184" s="557"/>
      <c r="I184" s="29">
        <f>G9/C246*C184</f>
        <v>0.14783838893398329</v>
      </c>
      <c r="J184" s="26">
        <f t="shared" si="6"/>
        <v>0.94783838893398398</v>
      </c>
      <c r="K184" s="4"/>
      <c r="L184" s="366"/>
    </row>
    <row r="185" spans="1:12" x14ac:dyDescent="0.25">
      <c r="A185" s="7">
        <v>169</v>
      </c>
      <c r="B185" s="17" t="s">
        <v>544</v>
      </c>
      <c r="C185" s="11">
        <v>39.5</v>
      </c>
      <c r="D185" s="16" t="s">
        <v>328</v>
      </c>
      <c r="E185" s="30">
        <v>1</v>
      </c>
      <c r="F185" s="30">
        <v>1</v>
      </c>
      <c r="G185" s="21">
        <f t="shared" si="7"/>
        <v>0</v>
      </c>
      <c r="H185" s="557">
        <f t="shared" si="8"/>
        <v>0.52086905383130855</v>
      </c>
      <c r="I185" s="29">
        <f>G9/C246*C185</f>
        <v>5.8748655562297185E-2</v>
      </c>
      <c r="J185" s="26">
        <f t="shared" si="6"/>
        <v>0.57961770939360568</v>
      </c>
      <c r="K185" s="4"/>
      <c r="L185" s="366"/>
    </row>
    <row r="186" spans="1:12" x14ac:dyDescent="0.25">
      <c r="A186" s="7">
        <v>170</v>
      </c>
      <c r="B186" s="17" t="s">
        <v>545</v>
      </c>
      <c r="C186" s="11">
        <v>67.400000000000006</v>
      </c>
      <c r="D186" s="16" t="s">
        <v>328</v>
      </c>
      <c r="E186" s="30">
        <v>2.8</v>
      </c>
      <c r="F186" s="30">
        <v>3.4</v>
      </c>
      <c r="G186" s="21">
        <f t="shared" si="7"/>
        <v>0.60000000000000009</v>
      </c>
      <c r="H186" s="557"/>
      <c r="I186" s="29">
        <f>G9/C246*C186</f>
        <v>0.10024454138984382</v>
      </c>
      <c r="J186" s="26">
        <f t="shared" si="6"/>
        <v>0.70024454138984393</v>
      </c>
      <c r="K186" s="4"/>
      <c r="L186" s="366"/>
    </row>
    <row r="187" spans="1:12" x14ac:dyDescent="0.25">
      <c r="A187" s="7">
        <v>171</v>
      </c>
      <c r="B187" s="17" t="s">
        <v>546</v>
      </c>
      <c r="C187" s="11">
        <v>99.5</v>
      </c>
      <c r="D187" s="16" t="s">
        <v>328</v>
      </c>
      <c r="E187" s="30">
        <v>16.5</v>
      </c>
      <c r="F187" s="30">
        <v>17.8</v>
      </c>
      <c r="G187" s="21">
        <f t="shared" si="7"/>
        <v>1.3000000000000007</v>
      </c>
      <c r="H187" s="557"/>
      <c r="I187" s="29">
        <f>G9/C246*C187</f>
        <v>0.14798711970755873</v>
      </c>
      <c r="J187" s="26">
        <f t="shared" si="6"/>
        <v>1.4479871197075593</v>
      </c>
      <c r="K187" s="4"/>
      <c r="L187" s="366"/>
    </row>
    <row r="188" spans="1:12" x14ac:dyDescent="0.25">
      <c r="A188" s="7">
        <v>172</v>
      </c>
      <c r="B188" s="17" t="s">
        <v>547</v>
      </c>
      <c r="C188" s="11">
        <v>39.5</v>
      </c>
      <c r="D188" s="16" t="s">
        <v>328</v>
      </c>
      <c r="E188" s="30">
        <v>7.8</v>
      </c>
      <c r="F188" s="30">
        <v>8.5</v>
      </c>
      <c r="G188" s="21">
        <f t="shared" si="7"/>
        <v>0.70000000000000018</v>
      </c>
      <c r="H188" s="557"/>
      <c r="I188" s="29">
        <f>G9/C246*C188</f>
        <v>5.8748655562297185E-2</v>
      </c>
      <c r="J188" s="26">
        <f t="shared" si="6"/>
        <v>0.75874865556229731</v>
      </c>
      <c r="K188" s="4"/>
      <c r="L188" s="366"/>
    </row>
    <row r="189" spans="1:12" x14ac:dyDescent="0.25">
      <c r="A189" s="7">
        <v>173</v>
      </c>
      <c r="B189" s="17" t="s">
        <v>548</v>
      </c>
      <c r="C189" s="11">
        <v>67.8</v>
      </c>
      <c r="D189" s="16" t="s">
        <v>328</v>
      </c>
      <c r="E189" s="30">
        <v>11.9</v>
      </c>
      <c r="F189" s="30">
        <v>13</v>
      </c>
      <c r="G189" s="21">
        <f t="shared" si="7"/>
        <v>1.0999999999999996</v>
      </c>
      <c r="H189" s="557"/>
      <c r="I189" s="29">
        <f>G9/C246*C189</f>
        <v>0.10083946448414555</v>
      </c>
      <c r="J189" s="26">
        <f t="shared" si="6"/>
        <v>1.2008394644841451</v>
      </c>
      <c r="K189" s="4"/>
      <c r="L189" s="366"/>
    </row>
    <row r="190" spans="1:12" x14ac:dyDescent="0.25">
      <c r="A190" s="7">
        <v>174</v>
      </c>
      <c r="B190" s="17" t="s">
        <v>549</v>
      </c>
      <c r="C190" s="11">
        <v>99.3</v>
      </c>
      <c r="D190" s="16" t="s">
        <v>328</v>
      </c>
      <c r="E190" s="30">
        <v>17.7</v>
      </c>
      <c r="F190" s="30">
        <v>19.3</v>
      </c>
      <c r="G190" s="21">
        <f t="shared" si="7"/>
        <v>1.6000000000000014</v>
      </c>
      <c r="H190" s="557"/>
      <c r="I190" s="29">
        <f>G9/C246*C190</f>
        <v>0.14768965816040786</v>
      </c>
      <c r="J190" s="26">
        <f t="shared" si="6"/>
        <v>1.7476896581604093</v>
      </c>
      <c r="K190" s="4"/>
      <c r="L190" s="366"/>
    </row>
    <row r="191" spans="1:12" x14ac:dyDescent="0.25">
      <c r="A191" s="7">
        <v>175</v>
      </c>
      <c r="B191" s="17" t="s">
        <v>550</v>
      </c>
      <c r="C191" s="11">
        <v>39.6</v>
      </c>
      <c r="D191" s="16" t="s">
        <v>328</v>
      </c>
      <c r="E191" s="30">
        <v>7.5</v>
      </c>
      <c r="F191" s="30">
        <v>8.5</v>
      </c>
      <c r="G191" s="21">
        <f t="shared" si="7"/>
        <v>1</v>
      </c>
      <c r="H191" s="557"/>
      <c r="I191" s="29">
        <f>G9/C246*C191</f>
        <v>5.8897386335872624E-2</v>
      </c>
      <c r="J191" s="26">
        <f t="shared" si="6"/>
        <v>1.0588973863358726</v>
      </c>
      <c r="K191" s="4"/>
      <c r="L191" s="58"/>
    </row>
    <row r="192" spans="1:12" x14ac:dyDescent="0.25">
      <c r="A192" s="7">
        <v>176</v>
      </c>
      <c r="B192" s="17" t="s">
        <v>615</v>
      </c>
      <c r="C192" s="11">
        <v>68.099999999999994</v>
      </c>
      <c r="D192" s="16" t="s">
        <v>328</v>
      </c>
      <c r="E192" s="30">
        <v>8.6</v>
      </c>
      <c r="F192" s="30">
        <v>9.1</v>
      </c>
      <c r="G192" s="21">
        <f t="shared" si="7"/>
        <v>0.5</v>
      </c>
      <c r="H192" s="557"/>
      <c r="I192" s="29">
        <f>G9/C246*C192</f>
        <v>0.10128565680487185</v>
      </c>
      <c r="J192" s="26">
        <f t="shared" si="6"/>
        <v>0.60128565680487189</v>
      </c>
      <c r="K192" s="4"/>
      <c r="L192" s="58"/>
    </row>
    <row r="193" spans="1:12" x14ac:dyDescent="0.25">
      <c r="A193" s="7">
        <v>177</v>
      </c>
      <c r="B193" s="17" t="s">
        <v>551</v>
      </c>
      <c r="C193" s="11">
        <v>99.4</v>
      </c>
      <c r="D193" s="16" t="s">
        <v>328</v>
      </c>
      <c r="E193" s="30">
        <v>5.0999999999999996</v>
      </c>
      <c r="F193" s="30">
        <v>6.1</v>
      </c>
      <c r="G193" s="21">
        <f t="shared" si="7"/>
        <v>1</v>
      </c>
      <c r="H193" s="557"/>
      <c r="I193" s="29">
        <f>G9/C246*C193</f>
        <v>0.14783838893398329</v>
      </c>
      <c r="J193" s="26">
        <f t="shared" si="6"/>
        <v>1.1478383889339834</v>
      </c>
      <c r="K193" s="4"/>
      <c r="L193" s="58"/>
    </row>
    <row r="194" spans="1:12" x14ac:dyDescent="0.25">
      <c r="A194" s="7">
        <v>178</v>
      </c>
      <c r="B194" s="17" t="s">
        <v>413</v>
      </c>
      <c r="C194" s="11">
        <v>42.3</v>
      </c>
      <c r="D194" s="16" t="s">
        <v>328</v>
      </c>
      <c r="E194" s="30">
        <v>1</v>
      </c>
      <c r="F194" s="30">
        <v>1</v>
      </c>
      <c r="G194" s="21">
        <f t="shared" si="7"/>
        <v>0</v>
      </c>
      <c r="H194" s="557">
        <f t="shared" si="8"/>
        <v>0.55779141714086966</v>
      </c>
      <c r="I194" s="29">
        <f>G9/C246*C194</f>
        <v>6.2913117222409387E-2</v>
      </c>
      <c r="J194" s="26">
        <f t="shared" si="6"/>
        <v>0.6207045343632791</v>
      </c>
      <c r="K194" s="4"/>
      <c r="L194" s="58"/>
    </row>
    <row r="195" spans="1:12" x14ac:dyDescent="0.25">
      <c r="A195" s="7">
        <v>179</v>
      </c>
      <c r="B195" s="17" t="s">
        <v>414</v>
      </c>
      <c r="C195" s="11">
        <v>68.900000000000006</v>
      </c>
      <c r="D195" s="16" t="s">
        <v>328</v>
      </c>
      <c r="E195" s="30">
        <v>7.7</v>
      </c>
      <c r="F195" s="30">
        <v>7.7</v>
      </c>
      <c r="G195" s="21">
        <f t="shared" si="7"/>
        <v>0</v>
      </c>
      <c r="H195" s="557">
        <f t="shared" si="8"/>
        <v>0.90855386858170029</v>
      </c>
      <c r="I195" s="29">
        <f>G9/C246*C195</f>
        <v>0.10247550299347535</v>
      </c>
      <c r="J195" s="26">
        <f t="shared" si="6"/>
        <v>1.0110293715751757</v>
      </c>
      <c r="K195" s="4"/>
      <c r="L195" s="58"/>
    </row>
    <row r="196" spans="1:12" x14ac:dyDescent="0.25">
      <c r="A196" s="7">
        <v>180</v>
      </c>
      <c r="B196" s="17" t="s">
        <v>415</v>
      </c>
      <c r="C196" s="11">
        <v>99.3</v>
      </c>
      <c r="D196" s="16" t="s">
        <v>328</v>
      </c>
      <c r="E196" s="30">
        <v>21.1</v>
      </c>
      <c r="F196" s="30">
        <v>22.6</v>
      </c>
      <c r="G196" s="21">
        <f t="shared" si="7"/>
        <v>1.5</v>
      </c>
      <c r="H196" s="557"/>
      <c r="I196" s="29">
        <f>G9/C246*C196</f>
        <v>0.14768965816040786</v>
      </c>
      <c r="J196" s="26">
        <f t="shared" si="6"/>
        <v>1.6476896581604079</v>
      </c>
      <c r="K196" s="57"/>
      <c r="L196" s="58"/>
    </row>
    <row r="197" spans="1:12" x14ac:dyDescent="0.25">
      <c r="A197" s="7">
        <v>181</v>
      </c>
      <c r="B197" s="17" t="s">
        <v>416</v>
      </c>
      <c r="C197" s="11">
        <v>42.4</v>
      </c>
      <c r="D197" s="16" t="s">
        <v>328</v>
      </c>
      <c r="E197" s="30">
        <v>7.7</v>
      </c>
      <c r="F197" s="30">
        <v>8.5</v>
      </c>
      <c r="G197" s="21">
        <f t="shared" si="7"/>
        <v>0.79999999999999982</v>
      </c>
      <c r="H197" s="557"/>
      <c r="I197" s="29">
        <f>G9/C246*C197</f>
        <v>6.3061847995984827E-2</v>
      </c>
      <c r="J197" s="26">
        <f t="shared" si="6"/>
        <v>0.86306184799598462</v>
      </c>
      <c r="K197" s="57"/>
      <c r="L197" s="58"/>
    </row>
    <row r="198" spans="1:12" x14ac:dyDescent="0.25">
      <c r="A198" s="7">
        <v>182</v>
      </c>
      <c r="B198" s="17" t="s">
        <v>417</v>
      </c>
      <c r="C198" s="11">
        <v>69.3</v>
      </c>
      <c r="D198" s="16" t="s">
        <v>328</v>
      </c>
      <c r="E198" s="30">
        <v>4.9000000000000004</v>
      </c>
      <c r="F198" s="30">
        <v>5</v>
      </c>
      <c r="G198" s="21">
        <f t="shared" si="7"/>
        <v>9.9999999999999645E-2</v>
      </c>
      <c r="H198" s="557"/>
      <c r="I198" s="29">
        <f>G9/C246*C198</f>
        <v>0.10307042608777708</v>
      </c>
      <c r="J198" s="26">
        <f t="shared" si="6"/>
        <v>0.20307042608777673</v>
      </c>
      <c r="K198" s="57"/>
      <c r="L198" s="368"/>
    </row>
    <row r="199" spans="1:12" x14ac:dyDescent="0.25">
      <c r="A199" s="7">
        <v>183</v>
      </c>
      <c r="B199" s="17" t="s">
        <v>418</v>
      </c>
      <c r="C199" s="11">
        <v>99.3</v>
      </c>
      <c r="D199" s="16" t="s">
        <v>328</v>
      </c>
      <c r="E199" s="30">
        <v>9.3000000000000007</v>
      </c>
      <c r="F199" s="30">
        <v>10.8</v>
      </c>
      <c r="G199" s="21">
        <f t="shared" si="7"/>
        <v>1.5</v>
      </c>
      <c r="H199" s="557"/>
      <c r="I199" s="29">
        <f>G9/C246*C199</f>
        <v>0.14768965816040786</v>
      </c>
      <c r="J199" s="26">
        <f t="shared" si="6"/>
        <v>1.6476896581604079</v>
      </c>
      <c r="K199" s="57"/>
      <c r="L199" s="58"/>
    </row>
    <row r="200" spans="1:12" x14ac:dyDescent="0.25">
      <c r="A200" s="7">
        <v>184</v>
      </c>
      <c r="B200" s="17" t="s">
        <v>419</v>
      </c>
      <c r="C200" s="11">
        <v>42.3</v>
      </c>
      <c r="D200" s="16" t="s">
        <v>328</v>
      </c>
      <c r="E200" s="30">
        <v>3.3</v>
      </c>
      <c r="F200" s="30">
        <v>3.6</v>
      </c>
      <c r="G200" s="21">
        <f t="shared" si="7"/>
        <v>0.30000000000000027</v>
      </c>
      <c r="H200" s="557"/>
      <c r="I200" s="29">
        <f>G9/C246*C200</f>
        <v>6.2913117222409387E-2</v>
      </c>
      <c r="J200" s="26">
        <f t="shared" si="6"/>
        <v>0.36291311722240965</v>
      </c>
      <c r="K200" s="57"/>
      <c r="L200" s="366"/>
    </row>
    <row r="201" spans="1:12" x14ac:dyDescent="0.25">
      <c r="A201" s="7">
        <v>185</v>
      </c>
      <c r="B201" s="17" t="s">
        <v>420</v>
      </c>
      <c r="C201" s="11">
        <v>68.599999999999994</v>
      </c>
      <c r="D201" s="16" t="s">
        <v>328</v>
      </c>
      <c r="E201" s="30">
        <v>8.4</v>
      </c>
      <c r="F201" s="30">
        <v>8.6999999999999993</v>
      </c>
      <c r="G201" s="21">
        <f t="shared" si="7"/>
        <v>0.29999999999999893</v>
      </c>
      <c r="H201" s="557"/>
      <c r="I201" s="29">
        <f>G9/C246*C201</f>
        <v>0.10202931067274902</v>
      </c>
      <c r="J201" s="26">
        <f t="shared" si="6"/>
        <v>0.40202931067274794</v>
      </c>
      <c r="K201" s="57"/>
      <c r="L201" s="366"/>
    </row>
    <row r="202" spans="1:12" x14ac:dyDescent="0.25">
      <c r="A202" s="7">
        <v>186</v>
      </c>
      <c r="B202" s="17" t="s">
        <v>421</v>
      </c>
      <c r="C202" s="11">
        <v>99.4</v>
      </c>
      <c r="D202" s="16" t="s">
        <v>328</v>
      </c>
      <c r="E202" s="30">
        <v>18.7</v>
      </c>
      <c r="F202" s="30">
        <v>20.3</v>
      </c>
      <c r="G202" s="21">
        <f t="shared" si="7"/>
        <v>1.6000000000000014</v>
      </c>
      <c r="H202" s="557"/>
      <c r="I202" s="29">
        <f>G9/C246*C202</f>
        <v>0.14783838893398329</v>
      </c>
      <c r="J202" s="26">
        <f t="shared" si="6"/>
        <v>1.7478383889339848</v>
      </c>
      <c r="K202" s="57"/>
      <c r="L202" s="366"/>
    </row>
    <row r="203" spans="1:12" x14ac:dyDescent="0.25">
      <c r="A203" s="7">
        <v>187</v>
      </c>
      <c r="B203" s="17" t="s">
        <v>422</v>
      </c>
      <c r="C203" s="11">
        <v>42.4</v>
      </c>
      <c r="D203" s="16" t="s">
        <v>328</v>
      </c>
      <c r="E203" s="30">
        <v>4.9000000000000004</v>
      </c>
      <c r="F203" s="30">
        <v>5.7</v>
      </c>
      <c r="G203" s="21">
        <f t="shared" si="7"/>
        <v>0.79999999999999982</v>
      </c>
      <c r="H203" s="557"/>
      <c r="I203" s="29">
        <f>G9/C246*C203</f>
        <v>6.3061847995984827E-2</v>
      </c>
      <c r="J203" s="26">
        <f t="shared" si="6"/>
        <v>0.86306184799598462</v>
      </c>
      <c r="K203" s="57"/>
      <c r="L203" s="366"/>
    </row>
    <row r="204" spans="1:12" x14ac:dyDescent="0.25">
      <c r="A204" s="7">
        <v>188</v>
      </c>
      <c r="B204" s="17" t="s">
        <v>423</v>
      </c>
      <c r="C204" s="11">
        <v>69.3</v>
      </c>
      <c r="D204" s="16" t="s">
        <v>328</v>
      </c>
      <c r="E204" s="30">
        <v>9.1999999999999993</v>
      </c>
      <c r="F204" s="30">
        <v>10.4</v>
      </c>
      <c r="G204" s="21">
        <f t="shared" si="7"/>
        <v>1.2000000000000011</v>
      </c>
      <c r="H204" s="557"/>
      <c r="I204" s="29">
        <f>G9/C246*C204</f>
        <v>0.10307042608777708</v>
      </c>
      <c r="J204" s="26">
        <f t="shared" si="6"/>
        <v>1.3030704260877781</v>
      </c>
      <c r="K204" s="57"/>
      <c r="L204" s="366"/>
    </row>
    <row r="205" spans="1:12" x14ac:dyDescent="0.25">
      <c r="A205" s="7">
        <v>189</v>
      </c>
      <c r="B205" s="17" t="s">
        <v>424</v>
      </c>
      <c r="C205" s="11">
        <v>99.1</v>
      </c>
      <c r="D205" s="16" t="s">
        <v>328</v>
      </c>
      <c r="E205" s="30">
        <v>4.8</v>
      </c>
      <c r="F205" s="30">
        <v>4.8</v>
      </c>
      <c r="G205" s="21">
        <f t="shared" si="7"/>
        <v>0</v>
      </c>
      <c r="H205" s="557">
        <f t="shared" si="8"/>
        <v>1.3067879299919665</v>
      </c>
      <c r="I205" s="29">
        <f>G9/C246*C205</f>
        <v>0.14739219661325698</v>
      </c>
      <c r="J205" s="26">
        <f t="shared" si="6"/>
        <v>1.4541801266052234</v>
      </c>
      <c r="K205" s="4"/>
      <c r="L205" s="366"/>
    </row>
    <row r="206" spans="1:12" x14ac:dyDescent="0.25">
      <c r="A206" s="7">
        <v>190</v>
      </c>
      <c r="B206" s="17" t="s">
        <v>425</v>
      </c>
      <c r="C206" s="11">
        <v>42.6</v>
      </c>
      <c r="D206" s="16" t="s">
        <v>328</v>
      </c>
      <c r="E206" s="30">
        <v>7</v>
      </c>
      <c r="F206" s="30">
        <v>7.4</v>
      </c>
      <c r="G206" s="21">
        <f t="shared" si="7"/>
        <v>0.40000000000000036</v>
      </c>
      <c r="H206" s="557"/>
      <c r="I206" s="29">
        <f>G9/C246*C206</f>
        <v>6.3359309543135706E-2</v>
      </c>
      <c r="J206" s="26">
        <f t="shared" si="6"/>
        <v>0.46335930954313609</v>
      </c>
      <c r="K206" s="57"/>
      <c r="L206" s="366"/>
    </row>
    <row r="207" spans="1:12" x14ac:dyDescent="0.25">
      <c r="A207" s="7">
        <v>191</v>
      </c>
      <c r="B207" s="17" t="s">
        <v>426</v>
      </c>
      <c r="C207" s="11">
        <v>69.2</v>
      </c>
      <c r="D207" s="16" t="s">
        <v>328</v>
      </c>
      <c r="E207" s="30">
        <v>11.5</v>
      </c>
      <c r="F207" s="30">
        <v>12.3</v>
      </c>
      <c r="G207" s="21">
        <f t="shared" si="7"/>
        <v>0.80000000000000071</v>
      </c>
      <c r="H207" s="557"/>
      <c r="I207" s="29">
        <f>G9/C246*C207</f>
        <v>0.10292169531420166</v>
      </c>
      <c r="J207" s="26">
        <f t="shared" si="6"/>
        <v>0.90292169531420241</v>
      </c>
      <c r="K207" s="57"/>
      <c r="L207" s="366"/>
    </row>
    <row r="208" spans="1:12" x14ac:dyDescent="0.25">
      <c r="A208" s="7">
        <v>192</v>
      </c>
      <c r="B208" s="17" t="s">
        <v>427</v>
      </c>
      <c r="C208" s="11">
        <v>99</v>
      </c>
      <c r="D208" s="16" t="s">
        <v>328</v>
      </c>
      <c r="E208" s="30">
        <v>6.8</v>
      </c>
      <c r="F208" s="30">
        <v>6.9</v>
      </c>
      <c r="G208" s="21">
        <f t="shared" si="7"/>
        <v>0.10000000000000053</v>
      </c>
      <c r="H208" s="557"/>
      <c r="I208" s="29">
        <f>G9/C246*C208</f>
        <v>0.14724346583968156</v>
      </c>
      <c r="J208" s="26">
        <f t="shared" si="6"/>
        <v>0.2472434658396821</v>
      </c>
      <c r="K208" s="57"/>
      <c r="L208" s="366"/>
    </row>
    <row r="209" spans="1:12" x14ac:dyDescent="0.25">
      <c r="A209" s="7">
        <v>193</v>
      </c>
      <c r="B209" s="17" t="s">
        <v>592</v>
      </c>
      <c r="C209" s="11">
        <v>42.4</v>
      </c>
      <c r="D209" s="16" t="s">
        <v>328</v>
      </c>
      <c r="E209" s="30">
        <v>0.4</v>
      </c>
      <c r="F209" s="30">
        <v>0.4</v>
      </c>
      <c r="G209" s="21">
        <f t="shared" si="7"/>
        <v>0</v>
      </c>
      <c r="H209" s="557">
        <f t="shared" si="8"/>
        <v>0.55911007297335391</v>
      </c>
      <c r="I209" s="29">
        <f>G9/C246*C209</f>
        <v>6.3061847995984827E-2</v>
      </c>
      <c r="J209" s="26">
        <f t="shared" si="6"/>
        <v>0.62217192096933871</v>
      </c>
      <c r="K209" s="4"/>
      <c r="L209" s="366"/>
    </row>
    <row r="210" spans="1:12" x14ac:dyDescent="0.25">
      <c r="A210" s="7">
        <v>194</v>
      </c>
      <c r="B210" s="17" t="s">
        <v>593</v>
      </c>
      <c r="C210" s="11">
        <v>68.8</v>
      </c>
      <c r="D210" s="16" t="s">
        <v>328</v>
      </c>
      <c r="E210" s="30">
        <v>5.3</v>
      </c>
      <c r="F210" s="30">
        <v>5.3</v>
      </c>
      <c r="G210" s="21">
        <f t="shared" si="7"/>
        <v>0</v>
      </c>
      <c r="H210" s="557">
        <f t="shared" si="8"/>
        <v>0.90723521274921581</v>
      </c>
      <c r="I210" s="29">
        <f>G9/C246*C210</f>
        <v>0.1023267722198999</v>
      </c>
      <c r="J210" s="26">
        <f t="shared" ref="J210:J245" si="9">G210+I210+H210</f>
        <v>1.0095619849691158</v>
      </c>
      <c r="K210" s="4"/>
      <c r="L210" s="366"/>
    </row>
    <row r="211" spans="1:12" x14ac:dyDescent="0.25">
      <c r="A211" s="7">
        <v>195</v>
      </c>
      <c r="B211" s="17" t="s">
        <v>594</v>
      </c>
      <c r="C211" s="11">
        <v>100.7</v>
      </c>
      <c r="D211" s="16" t="s">
        <v>328</v>
      </c>
      <c r="E211" s="30">
        <v>13.6</v>
      </c>
      <c r="F211" s="30">
        <v>13.6</v>
      </c>
      <c r="G211" s="21">
        <f t="shared" ref="G211:G245" si="10">F211-E211</f>
        <v>0</v>
      </c>
      <c r="H211" s="557">
        <f t="shared" si="8"/>
        <v>1.3278864233117158</v>
      </c>
      <c r="I211" s="29">
        <f>G9/C246*C211</f>
        <v>0.14977188899046398</v>
      </c>
      <c r="J211" s="26">
        <f t="shared" si="9"/>
        <v>1.4776583123021798</v>
      </c>
      <c r="K211" s="4"/>
      <c r="L211" s="366"/>
    </row>
    <row r="212" spans="1:12" x14ac:dyDescent="0.25">
      <c r="A212" s="7">
        <v>196</v>
      </c>
      <c r="B212" s="17" t="s">
        <v>428</v>
      </c>
      <c r="C212" s="11">
        <v>42.6</v>
      </c>
      <c r="D212" s="16" t="s">
        <v>328</v>
      </c>
      <c r="E212" s="30">
        <v>11.5</v>
      </c>
      <c r="F212" s="30">
        <v>12</v>
      </c>
      <c r="G212" s="21">
        <f t="shared" si="10"/>
        <v>0.5</v>
      </c>
      <c r="H212" s="557"/>
      <c r="I212" s="29">
        <f>G9/C246*C212</f>
        <v>6.3359309543135706E-2</v>
      </c>
      <c r="J212" s="26">
        <f t="shared" si="9"/>
        <v>0.56335930954313573</v>
      </c>
      <c r="K212" s="57"/>
      <c r="L212" s="366"/>
    </row>
    <row r="213" spans="1:12" x14ac:dyDescent="0.25">
      <c r="A213" s="7">
        <v>197</v>
      </c>
      <c r="B213" s="17" t="s">
        <v>429</v>
      </c>
      <c r="C213" s="11">
        <v>69.2</v>
      </c>
      <c r="D213" s="16" t="s">
        <v>328</v>
      </c>
      <c r="E213" s="30">
        <v>12.5</v>
      </c>
      <c r="F213" s="30">
        <v>13</v>
      </c>
      <c r="G213" s="21">
        <f t="shared" si="10"/>
        <v>0.5</v>
      </c>
      <c r="H213" s="557"/>
      <c r="I213" s="29">
        <f>G9/C246*C213</f>
        <v>0.10292169531420166</v>
      </c>
      <c r="J213" s="26">
        <f t="shared" si="9"/>
        <v>0.6029216953142017</v>
      </c>
      <c r="K213" s="57"/>
      <c r="L213" s="366"/>
    </row>
    <row r="214" spans="1:12" x14ac:dyDescent="0.25">
      <c r="A214" s="7">
        <v>198</v>
      </c>
      <c r="B214" s="17" t="s">
        <v>430</v>
      </c>
      <c r="C214" s="11">
        <v>99.5</v>
      </c>
      <c r="D214" s="16" t="s">
        <v>328</v>
      </c>
      <c r="E214" s="30">
        <v>11.4</v>
      </c>
      <c r="F214" s="30">
        <v>12.8</v>
      </c>
      <c r="G214" s="21">
        <f t="shared" si="10"/>
        <v>1.4000000000000004</v>
      </c>
      <c r="H214" s="557"/>
      <c r="I214" s="29">
        <f>G9/C246*C214</f>
        <v>0.14798711970755873</v>
      </c>
      <c r="J214" s="26">
        <f t="shared" si="9"/>
        <v>1.547987119707559</v>
      </c>
      <c r="K214" s="57"/>
      <c r="L214" s="366"/>
    </row>
    <row r="215" spans="1:12" x14ac:dyDescent="0.25">
      <c r="A215" s="7">
        <v>199</v>
      </c>
      <c r="B215" s="17" t="s">
        <v>431</v>
      </c>
      <c r="C215" s="11">
        <v>42.6</v>
      </c>
      <c r="D215" s="16" t="s">
        <v>328</v>
      </c>
      <c r="E215" s="30">
        <v>8</v>
      </c>
      <c r="F215" s="30">
        <v>8.9</v>
      </c>
      <c r="G215" s="21">
        <f t="shared" si="10"/>
        <v>0.90000000000000036</v>
      </c>
      <c r="H215" s="557"/>
      <c r="I215" s="29">
        <f>G9/C246*C215</f>
        <v>6.3359309543135706E-2</v>
      </c>
      <c r="J215" s="26">
        <f t="shared" si="9"/>
        <v>0.96335930954313609</v>
      </c>
      <c r="K215" s="57"/>
      <c r="L215" s="366"/>
    </row>
    <row r="216" spans="1:12" x14ac:dyDescent="0.25">
      <c r="A216" s="7">
        <v>200</v>
      </c>
      <c r="B216" s="17" t="s">
        <v>432</v>
      </c>
      <c r="C216" s="11">
        <v>68.8</v>
      </c>
      <c r="D216" s="16" t="s">
        <v>328</v>
      </c>
      <c r="E216" s="30">
        <v>6.6</v>
      </c>
      <c r="F216" s="30">
        <v>7.3</v>
      </c>
      <c r="G216" s="21">
        <f t="shared" si="10"/>
        <v>0.70000000000000018</v>
      </c>
      <c r="H216" s="557"/>
      <c r="I216" s="29">
        <f>G9/C246*C216</f>
        <v>0.1023267722198999</v>
      </c>
      <c r="J216" s="26">
        <f t="shared" si="9"/>
        <v>0.80232677221990012</v>
      </c>
      <c r="K216" s="57"/>
      <c r="L216" s="366"/>
    </row>
    <row r="217" spans="1:12" x14ac:dyDescent="0.25">
      <c r="A217" s="7">
        <v>201</v>
      </c>
      <c r="B217" s="17" t="s">
        <v>433</v>
      </c>
      <c r="C217" s="11">
        <v>99.3</v>
      </c>
      <c r="D217" s="16" t="s">
        <v>328</v>
      </c>
      <c r="E217" s="30">
        <v>12.5</v>
      </c>
      <c r="F217" s="30">
        <v>12.7</v>
      </c>
      <c r="G217" s="21">
        <f t="shared" si="10"/>
        <v>0.19999999999999929</v>
      </c>
      <c r="H217" s="557"/>
      <c r="I217" s="29">
        <f>G9/C246*C217</f>
        <v>0.14768965816040786</v>
      </c>
      <c r="J217" s="26">
        <f t="shared" si="9"/>
        <v>0.34768965816040714</v>
      </c>
      <c r="K217" s="57"/>
      <c r="L217" s="366"/>
    </row>
    <row r="218" spans="1:12" x14ac:dyDescent="0.25">
      <c r="A218" s="7">
        <v>202</v>
      </c>
      <c r="B218" s="17" t="s">
        <v>558</v>
      </c>
      <c r="C218" s="11">
        <v>72.8</v>
      </c>
      <c r="D218" s="16" t="s">
        <v>328</v>
      </c>
      <c r="E218" s="30">
        <v>10</v>
      </c>
      <c r="F218" s="30">
        <v>10.4</v>
      </c>
      <c r="G218" s="21">
        <f t="shared" si="10"/>
        <v>0.40000000000000036</v>
      </c>
      <c r="H218" s="557"/>
      <c r="I218" s="29">
        <f>G9/C246*C218</f>
        <v>0.10827600316291734</v>
      </c>
      <c r="J218" s="26">
        <f t="shared" si="9"/>
        <v>0.50827600316291766</v>
      </c>
      <c r="K218" s="57"/>
      <c r="L218" s="366"/>
    </row>
    <row r="219" spans="1:12" x14ac:dyDescent="0.25">
      <c r="A219" s="7">
        <v>203</v>
      </c>
      <c r="B219" s="17" t="s">
        <v>559</v>
      </c>
      <c r="C219" s="11">
        <v>72.2</v>
      </c>
      <c r="D219" s="16" t="s">
        <v>328</v>
      </c>
      <c r="E219" s="30">
        <v>6</v>
      </c>
      <c r="F219" s="30">
        <v>7.1</v>
      </c>
      <c r="G219" s="21">
        <f t="shared" si="10"/>
        <v>1.0999999999999996</v>
      </c>
      <c r="H219" s="557"/>
      <c r="I219" s="29">
        <f>G9/C246*C219</f>
        <v>0.10738361852146473</v>
      </c>
      <c r="J219" s="26">
        <f t="shared" si="9"/>
        <v>1.2073836185214644</v>
      </c>
      <c r="K219" s="57"/>
      <c r="L219" s="366"/>
    </row>
    <row r="220" spans="1:12" x14ac:dyDescent="0.25">
      <c r="A220" s="7">
        <v>204</v>
      </c>
      <c r="B220" s="17" t="s">
        <v>560</v>
      </c>
      <c r="C220" s="11">
        <v>45.9</v>
      </c>
      <c r="D220" s="16" t="s">
        <v>328</v>
      </c>
      <c r="E220" s="30">
        <v>3.1</v>
      </c>
      <c r="F220" s="30">
        <v>3.9</v>
      </c>
      <c r="G220" s="21">
        <f t="shared" si="10"/>
        <v>0.79999999999999982</v>
      </c>
      <c r="H220" s="557"/>
      <c r="I220" s="29">
        <f>G9/C246*C220</f>
        <v>6.8267425071125085E-2</v>
      </c>
      <c r="J220" s="26">
        <f t="shared" si="9"/>
        <v>0.86826742507112487</v>
      </c>
      <c r="K220" s="57"/>
      <c r="L220" s="366"/>
    </row>
    <row r="221" spans="1:12" x14ac:dyDescent="0.25">
      <c r="A221" s="7">
        <v>205</v>
      </c>
      <c r="B221" s="17" t="s">
        <v>561</v>
      </c>
      <c r="C221" s="11">
        <v>45.2</v>
      </c>
      <c r="D221" s="16" t="s">
        <v>328</v>
      </c>
      <c r="E221" s="30">
        <v>9.3000000000000007</v>
      </c>
      <c r="F221" s="30">
        <v>10.3</v>
      </c>
      <c r="G221" s="21">
        <f t="shared" si="10"/>
        <v>1</v>
      </c>
      <c r="H221" s="557"/>
      <c r="I221" s="29">
        <f>G9/C246*C221</f>
        <v>6.7226309656097036E-2</v>
      </c>
      <c r="J221" s="26">
        <f t="shared" si="9"/>
        <v>1.067226309656097</v>
      </c>
      <c r="K221" s="57"/>
      <c r="L221" s="366"/>
    </row>
    <row r="222" spans="1:12" x14ac:dyDescent="0.25">
      <c r="A222" s="7">
        <v>206</v>
      </c>
      <c r="B222" s="17" t="s">
        <v>562</v>
      </c>
      <c r="C222" s="11">
        <v>72.400000000000006</v>
      </c>
      <c r="D222" s="16" t="s">
        <v>328</v>
      </c>
      <c r="E222" s="30">
        <v>2.5</v>
      </c>
      <c r="F222" s="30">
        <v>2.6</v>
      </c>
      <c r="G222" s="21">
        <f t="shared" si="10"/>
        <v>0.10000000000000009</v>
      </c>
      <c r="H222" s="557"/>
      <c r="I222" s="29">
        <f>G9/C246*C222</f>
        <v>0.10768108006861561</v>
      </c>
      <c r="J222" s="26">
        <f t="shared" si="9"/>
        <v>0.20768108006861569</v>
      </c>
      <c r="K222" s="57"/>
      <c r="L222" s="366"/>
    </row>
    <row r="223" spans="1:12" x14ac:dyDescent="0.25">
      <c r="A223" s="7">
        <v>207</v>
      </c>
      <c r="B223" s="17" t="s">
        <v>563</v>
      </c>
      <c r="C223" s="11">
        <v>72.3</v>
      </c>
      <c r="D223" s="16" t="s">
        <v>328</v>
      </c>
      <c r="E223" s="30">
        <v>12</v>
      </c>
      <c r="F223" s="30">
        <v>13.4</v>
      </c>
      <c r="G223" s="21">
        <f t="shared" si="10"/>
        <v>1.4000000000000004</v>
      </c>
      <c r="H223" s="557"/>
      <c r="I223" s="29">
        <f>G9/C246*C223</f>
        <v>0.10753234929504016</v>
      </c>
      <c r="J223" s="26">
        <f t="shared" si="9"/>
        <v>1.5075323492950405</v>
      </c>
      <c r="K223" s="57"/>
      <c r="L223" s="366"/>
    </row>
    <row r="224" spans="1:12" x14ac:dyDescent="0.25">
      <c r="A224" s="7">
        <v>208</v>
      </c>
      <c r="B224" s="17" t="s">
        <v>564</v>
      </c>
      <c r="C224" s="11">
        <v>45.5</v>
      </c>
      <c r="D224" s="16" t="s">
        <v>328</v>
      </c>
      <c r="E224" s="30">
        <v>7.4</v>
      </c>
      <c r="F224" s="30">
        <v>8</v>
      </c>
      <c r="G224" s="21">
        <f t="shared" si="10"/>
        <v>0.59999999999999964</v>
      </c>
      <c r="H224" s="557"/>
      <c r="I224" s="29">
        <f>G9/C246*C224</f>
        <v>6.767250197682334E-2</v>
      </c>
      <c r="J224" s="26">
        <f t="shared" si="9"/>
        <v>0.66767250197682304</v>
      </c>
      <c r="K224" s="57"/>
      <c r="L224" s="366"/>
    </row>
    <row r="225" spans="1:12" x14ac:dyDescent="0.25">
      <c r="A225" s="7">
        <v>209</v>
      </c>
      <c r="B225" s="17" t="s">
        <v>565</v>
      </c>
      <c r="C225" s="11">
        <v>45.2</v>
      </c>
      <c r="D225" s="16" t="s">
        <v>328</v>
      </c>
      <c r="E225" s="30">
        <v>5.8</v>
      </c>
      <c r="F225" s="30">
        <v>7.1</v>
      </c>
      <c r="G225" s="21">
        <f t="shared" si="10"/>
        <v>1.2999999999999998</v>
      </c>
      <c r="H225" s="557"/>
      <c r="I225" s="29">
        <f>G9/C246*C225</f>
        <v>6.7226309656097036E-2</v>
      </c>
      <c r="J225" s="26">
        <f t="shared" si="9"/>
        <v>1.3672263096560968</v>
      </c>
      <c r="K225" s="57"/>
      <c r="L225" s="366"/>
    </row>
    <row r="226" spans="1:12" x14ac:dyDescent="0.25">
      <c r="A226" s="7">
        <v>210</v>
      </c>
      <c r="B226" s="17" t="s">
        <v>566</v>
      </c>
      <c r="C226" s="11">
        <v>72.5</v>
      </c>
      <c r="D226" s="16" t="s">
        <v>328</v>
      </c>
      <c r="E226" s="30">
        <v>5.3</v>
      </c>
      <c r="F226" s="30">
        <v>5.3</v>
      </c>
      <c r="G226" s="21">
        <f t="shared" si="10"/>
        <v>0</v>
      </c>
      <c r="H226" s="557">
        <f t="shared" ref="H226:H236" si="11">C226*(G$8/E$15)</f>
        <v>0.95602547855113595</v>
      </c>
      <c r="I226" s="29">
        <f>G9/C246*C226</f>
        <v>0.10782981084219104</v>
      </c>
      <c r="J226" s="26">
        <f t="shared" si="9"/>
        <v>1.0638552893933271</v>
      </c>
      <c r="K226" s="4"/>
      <c r="L226" s="366"/>
    </row>
    <row r="227" spans="1:12" x14ac:dyDescent="0.25">
      <c r="A227" s="7">
        <v>211</v>
      </c>
      <c r="B227" s="17" t="s">
        <v>567</v>
      </c>
      <c r="C227" s="11">
        <v>72.2</v>
      </c>
      <c r="D227" s="16" t="s">
        <v>328</v>
      </c>
      <c r="E227" s="30">
        <v>5.4</v>
      </c>
      <c r="F227" s="30">
        <v>5.6</v>
      </c>
      <c r="G227" s="21">
        <f t="shared" si="10"/>
        <v>0.19999999999999929</v>
      </c>
      <c r="H227" s="557"/>
      <c r="I227" s="29">
        <f>G9/C246*C227</f>
        <v>0.10738361852146473</v>
      </c>
      <c r="J227" s="26">
        <f t="shared" si="9"/>
        <v>0.30738361852146401</v>
      </c>
      <c r="K227" s="4"/>
      <c r="L227" s="366"/>
    </row>
    <row r="228" spans="1:12" x14ac:dyDescent="0.25">
      <c r="A228" s="7">
        <v>212</v>
      </c>
      <c r="B228" s="17" t="s">
        <v>568</v>
      </c>
      <c r="C228" s="11">
        <v>46</v>
      </c>
      <c r="D228" s="16" t="s">
        <v>328</v>
      </c>
      <c r="E228" s="30">
        <v>2.2000000000000002</v>
      </c>
      <c r="F228" s="30">
        <v>2.6</v>
      </c>
      <c r="G228" s="21">
        <f t="shared" si="10"/>
        <v>0.39999999999999991</v>
      </c>
      <c r="H228" s="557"/>
      <c r="I228" s="29">
        <f>G9/C246*C228</f>
        <v>6.8416155844700524E-2</v>
      </c>
      <c r="J228" s="26">
        <f t="shared" si="9"/>
        <v>0.46841615584470042</v>
      </c>
      <c r="K228" s="4"/>
      <c r="L228" s="366"/>
    </row>
    <row r="229" spans="1:12" x14ac:dyDescent="0.25">
      <c r="A229" s="7">
        <v>213</v>
      </c>
      <c r="B229" s="17" t="s">
        <v>569</v>
      </c>
      <c r="C229" s="11">
        <v>44.8</v>
      </c>
      <c r="D229" s="16" t="s">
        <v>328</v>
      </c>
      <c r="E229" s="30">
        <v>3.2</v>
      </c>
      <c r="F229" s="30">
        <v>3.8</v>
      </c>
      <c r="G229" s="21">
        <f t="shared" si="10"/>
        <v>0.59999999999999964</v>
      </c>
      <c r="H229" s="557"/>
      <c r="I229" s="29">
        <f>G9/C246*C229</f>
        <v>6.6631386561795278E-2</v>
      </c>
      <c r="J229" s="26">
        <f t="shared" si="9"/>
        <v>0.66663138656179488</v>
      </c>
      <c r="K229" s="4"/>
      <c r="L229" s="366"/>
    </row>
    <row r="230" spans="1:12" x14ac:dyDescent="0.25">
      <c r="A230" s="7">
        <v>214</v>
      </c>
      <c r="B230" s="17" t="s">
        <v>570</v>
      </c>
      <c r="C230" s="11">
        <v>73.099999999999994</v>
      </c>
      <c r="D230" s="16" t="s">
        <v>328</v>
      </c>
      <c r="E230" s="30">
        <v>11.1</v>
      </c>
      <c r="F230" s="30">
        <v>12.1</v>
      </c>
      <c r="G230" s="21">
        <f t="shared" si="10"/>
        <v>1</v>
      </c>
      <c r="H230" s="557"/>
      <c r="I230" s="29">
        <f>G9/C246*C230</f>
        <v>0.10872219548364365</v>
      </c>
      <c r="J230" s="26">
        <f t="shared" si="9"/>
        <v>1.1087221954836437</v>
      </c>
      <c r="K230" s="4"/>
      <c r="L230" s="366"/>
    </row>
    <row r="231" spans="1:12" x14ac:dyDescent="0.25">
      <c r="A231" s="7">
        <v>215</v>
      </c>
      <c r="B231" s="17" t="s">
        <v>571</v>
      </c>
      <c r="C231" s="11">
        <v>72.400000000000006</v>
      </c>
      <c r="D231" s="16" t="s">
        <v>328</v>
      </c>
      <c r="E231" s="30">
        <v>1.7</v>
      </c>
      <c r="F231" s="30">
        <v>1.7</v>
      </c>
      <c r="G231" s="21">
        <f t="shared" si="10"/>
        <v>0</v>
      </c>
      <c r="H231" s="557">
        <f t="shared" si="11"/>
        <v>0.9547068227186517</v>
      </c>
      <c r="I231" s="29">
        <f>G9/C246*C231</f>
        <v>0.10768108006861561</v>
      </c>
      <c r="J231" s="26">
        <f t="shared" si="9"/>
        <v>1.0623879027872674</v>
      </c>
      <c r="K231" s="4"/>
      <c r="L231" s="366"/>
    </row>
    <row r="232" spans="1:12" x14ac:dyDescent="0.25">
      <c r="A232" s="7">
        <v>216</v>
      </c>
      <c r="B232" s="17" t="s">
        <v>572</v>
      </c>
      <c r="C232" s="11">
        <v>46</v>
      </c>
      <c r="D232" s="16" t="s">
        <v>328</v>
      </c>
      <c r="E232" s="30">
        <v>6.8</v>
      </c>
      <c r="F232" s="30">
        <v>7.8</v>
      </c>
      <c r="G232" s="21">
        <f t="shared" si="10"/>
        <v>1</v>
      </c>
      <c r="H232" s="557"/>
      <c r="I232" s="29">
        <f>G9/C246*C232</f>
        <v>6.8416155844700524E-2</v>
      </c>
      <c r="J232" s="26">
        <f t="shared" si="9"/>
        <v>1.0684161558447005</v>
      </c>
      <c r="K232" s="4"/>
      <c r="L232" s="366"/>
    </row>
    <row r="233" spans="1:12" x14ac:dyDescent="0.25">
      <c r="A233" s="7">
        <v>217</v>
      </c>
      <c r="B233" s="17" t="s">
        <v>573</v>
      </c>
      <c r="C233" s="11">
        <v>45.4</v>
      </c>
      <c r="D233" s="16" t="s">
        <v>328</v>
      </c>
      <c r="E233" s="30">
        <v>5.5</v>
      </c>
      <c r="F233" s="30">
        <v>5.8</v>
      </c>
      <c r="G233" s="21">
        <f t="shared" si="10"/>
        <v>0.29999999999999982</v>
      </c>
      <c r="H233" s="557"/>
      <c r="I233" s="29">
        <f>G9/C246*C233</f>
        <v>6.7523771203247901E-2</v>
      </c>
      <c r="J233" s="26">
        <f t="shared" si="9"/>
        <v>0.36752377120324775</v>
      </c>
      <c r="K233" s="4"/>
      <c r="L233" s="366"/>
    </row>
    <row r="234" spans="1:12" x14ac:dyDescent="0.25">
      <c r="A234" s="7">
        <v>218</v>
      </c>
      <c r="B234" s="17" t="s">
        <v>574</v>
      </c>
      <c r="C234" s="11">
        <v>73</v>
      </c>
      <c r="D234" s="16" t="s">
        <v>328</v>
      </c>
      <c r="E234" s="30">
        <v>4.9000000000000004</v>
      </c>
      <c r="F234" s="30">
        <v>5.2</v>
      </c>
      <c r="G234" s="21">
        <f t="shared" si="10"/>
        <v>0.29999999999999982</v>
      </c>
      <c r="H234" s="557"/>
      <c r="I234" s="29">
        <f>G9/C246*C234</f>
        <v>0.10857346471006822</v>
      </c>
      <c r="J234" s="26">
        <f t="shared" si="9"/>
        <v>0.40857346471006806</v>
      </c>
      <c r="K234" s="4"/>
      <c r="L234" s="366"/>
    </row>
    <row r="235" spans="1:12" x14ac:dyDescent="0.25">
      <c r="A235" s="7">
        <v>219</v>
      </c>
      <c r="B235" s="17" t="s">
        <v>575</v>
      </c>
      <c r="C235" s="11">
        <v>72.2</v>
      </c>
      <c r="D235" s="16" t="s">
        <v>328</v>
      </c>
      <c r="E235" s="30">
        <v>8.8000000000000007</v>
      </c>
      <c r="F235" s="30">
        <v>9.6</v>
      </c>
      <c r="G235" s="21">
        <f t="shared" si="10"/>
        <v>0.79999999999999893</v>
      </c>
      <c r="H235" s="557"/>
      <c r="I235" s="29">
        <f>G9/C246*C235</f>
        <v>0.10738361852146473</v>
      </c>
      <c r="J235" s="26">
        <f t="shared" si="9"/>
        <v>0.90738361852146365</v>
      </c>
      <c r="K235" s="4"/>
      <c r="L235" s="366"/>
    </row>
    <row r="236" spans="1:12" x14ac:dyDescent="0.25">
      <c r="A236" s="7">
        <v>220</v>
      </c>
      <c r="B236" s="17" t="s">
        <v>576</v>
      </c>
      <c r="C236" s="11">
        <v>46.2</v>
      </c>
      <c r="D236" s="16" t="s">
        <v>328</v>
      </c>
      <c r="E236" s="30">
        <v>1.9</v>
      </c>
      <c r="F236" s="30">
        <v>1.9</v>
      </c>
      <c r="G236" s="21">
        <f t="shared" si="10"/>
        <v>0</v>
      </c>
      <c r="H236" s="557">
        <f t="shared" si="11"/>
        <v>0.60921899460775841</v>
      </c>
      <c r="I236" s="29">
        <f>G9/C246*C236</f>
        <v>6.8713617391851389E-2</v>
      </c>
      <c r="J236" s="26">
        <f t="shared" si="9"/>
        <v>0.67793261199960986</v>
      </c>
      <c r="K236" s="4"/>
      <c r="L236" s="366"/>
    </row>
    <row r="237" spans="1:12" x14ac:dyDescent="0.25">
      <c r="A237" s="7">
        <v>221</v>
      </c>
      <c r="B237" s="17" t="s">
        <v>577</v>
      </c>
      <c r="C237" s="11">
        <v>45.4</v>
      </c>
      <c r="D237" s="16" t="s">
        <v>328</v>
      </c>
      <c r="E237" s="30">
        <v>7.4</v>
      </c>
      <c r="F237" s="30">
        <v>8.4</v>
      </c>
      <c r="G237" s="21">
        <f t="shared" si="10"/>
        <v>1</v>
      </c>
      <c r="H237" s="557"/>
      <c r="I237" s="29">
        <f>G9/C246*C237</f>
        <v>6.7523771203247901E-2</v>
      </c>
      <c r="J237" s="26">
        <f t="shared" si="9"/>
        <v>1.0675237712032479</v>
      </c>
      <c r="K237" s="4"/>
      <c r="L237" s="366"/>
    </row>
    <row r="238" spans="1:12" x14ac:dyDescent="0.25">
      <c r="A238" s="7">
        <v>222</v>
      </c>
      <c r="B238" s="17" t="s">
        <v>578</v>
      </c>
      <c r="C238" s="11">
        <v>72.900000000000006</v>
      </c>
      <c r="D238" s="16" t="s">
        <v>328</v>
      </c>
      <c r="E238" s="30">
        <v>5.3</v>
      </c>
      <c r="F238" s="30">
        <v>6.6</v>
      </c>
      <c r="G238" s="21">
        <f t="shared" si="10"/>
        <v>1.2999999999999998</v>
      </c>
      <c r="H238" s="557"/>
      <c r="I238" s="29">
        <f>G9/C246*C238</f>
        <v>0.1084247339364928</v>
      </c>
      <c r="J238" s="26">
        <f t="shared" si="9"/>
        <v>1.4084247339364926</v>
      </c>
      <c r="K238" s="4"/>
      <c r="L238" s="366"/>
    </row>
    <row r="239" spans="1:12" x14ac:dyDescent="0.25">
      <c r="A239" s="7">
        <v>223</v>
      </c>
      <c r="B239" s="17" t="s">
        <v>579</v>
      </c>
      <c r="C239" s="11">
        <v>72.400000000000006</v>
      </c>
      <c r="D239" s="16" t="s">
        <v>328</v>
      </c>
      <c r="E239" s="30">
        <v>14.9</v>
      </c>
      <c r="F239" s="30">
        <v>16.3</v>
      </c>
      <c r="G239" s="21">
        <f t="shared" si="10"/>
        <v>1.4000000000000004</v>
      </c>
      <c r="H239" s="557"/>
      <c r="I239" s="29">
        <f>G9/C246*C239</f>
        <v>0.10768108006861561</v>
      </c>
      <c r="J239" s="26">
        <f t="shared" si="9"/>
        <v>1.507681080068616</v>
      </c>
      <c r="K239" s="4"/>
      <c r="L239" s="58"/>
    </row>
    <row r="240" spans="1:12" x14ac:dyDescent="0.25">
      <c r="A240" s="7">
        <v>224</v>
      </c>
      <c r="B240" s="17" t="s">
        <v>580</v>
      </c>
      <c r="C240" s="11">
        <v>46.1</v>
      </c>
      <c r="D240" s="16" t="s">
        <v>328</v>
      </c>
      <c r="E240" s="30">
        <v>4.5</v>
      </c>
      <c r="F240" s="30">
        <v>5.2</v>
      </c>
      <c r="G240" s="21">
        <f t="shared" si="10"/>
        <v>0.70000000000000018</v>
      </c>
      <c r="H240" s="557"/>
      <c r="I240" s="29">
        <f>G9/C246*C240</f>
        <v>6.8564886618275964E-2</v>
      </c>
      <c r="J240" s="26">
        <f t="shared" si="9"/>
        <v>0.76856488661827616</v>
      </c>
      <c r="K240" s="4"/>
      <c r="L240" s="58"/>
    </row>
    <row r="241" spans="1:12" x14ac:dyDescent="0.25">
      <c r="A241" s="7">
        <v>225</v>
      </c>
      <c r="B241" s="17" t="s">
        <v>581</v>
      </c>
      <c r="C241" s="11">
        <v>45.6</v>
      </c>
      <c r="D241" s="16" t="s">
        <v>328</v>
      </c>
      <c r="E241" s="30">
        <v>7.8</v>
      </c>
      <c r="F241" s="30">
        <v>8.3000000000000007</v>
      </c>
      <c r="G241" s="21">
        <f t="shared" si="10"/>
        <v>0.50000000000000089</v>
      </c>
      <c r="H241" s="557"/>
      <c r="I241" s="29">
        <f>G9/C246*C241</f>
        <v>6.782123275039878E-2</v>
      </c>
      <c r="J241" s="26">
        <f t="shared" si="9"/>
        <v>0.56782123275039964</v>
      </c>
      <c r="K241" s="4"/>
      <c r="L241" s="58"/>
    </row>
    <row r="242" spans="1:12" x14ac:dyDescent="0.25">
      <c r="A242" s="7">
        <v>226</v>
      </c>
      <c r="B242" s="17" t="s">
        <v>582</v>
      </c>
      <c r="C242" s="11">
        <v>73.2</v>
      </c>
      <c r="D242" s="16" t="s">
        <v>328</v>
      </c>
      <c r="E242" s="30">
        <v>16.2</v>
      </c>
      <c r="F242" s="30">
        <v>17.100000000000001</v>
      </c>
      <c r="G242" s="21">
        <f t="shared" si="10"/>
        <v>0.90000000000000213</v>
      </c>
      <c r="H242" s="557"/>
      <c r="I242" s="29">
        <f>G9/C246*C242</f>
        <v>0.10887092625721909</v>
      </c>
      <c r="J242" s="26">
        <f t="shared" si="9"/>
        <v>1.0088709262572213</v>
      </c>
      <c r="K242" s="4"/>
      <c r="L242" s="366"/>
    </row>
    <row r="243" spans="1:12" x14ac:dyDescent="0.25">
      <c r="A243" s="7">
        <v>227</v>
      </c>
      <c r="B243" s="17" t="s">
        <v>583</v>
      </c>
      <c r="C243" s="11">
        <v>72.400000000000006</v>
      </c>
      <c r="D243" s="16" t="s">
        <v>328</v>
      </c>
      <c r="E243" s="30">
        <v>6.7</v>
      </c>
      <c r="F243" s="30">
        <v>6.9</v>
      </c>
      <c r="G243" s="21">
        <f t="shared" si="10"/>
        <v>0.20000000000000018</v>
      </c>
      <c r="H243" s="557"/>
      <c r="I243" s="29">
        <f>G9/C246*C243</f>
        <v>0.10768108006861561</v>
      </c>
      <c r="J243" s="26">
        <f t="shared" si="9"/>
        <v>0.30768108006861578</v>
      </c>
      <c r="K243" s="4"/>
      <c r="L243" s="366"/>
    </row>
    <row r="244" spans="1:12" x14ac:dyDescent="0.25">
      <c r="A244" s="7">
        <v>228</v>
      </c>
      <c r="B244" s="17" t="s">
        <v>584</v>
      </c>
      <c r="C244" s="11">
        <v>46.4</v>
      </c>
      <c r="D244" s="16" t="s">
        <v>328</v>
      </c>
      <c r="E244" s="30">
        <v>3.6</v>
      </c>
      <c r="F244" s="30">
        <v>3.9</v>
      </c>
      <c r="G244" s="21">
        <f t="shared" si="10"/>
        <v>0.29999999999999982</v>
      </c>
      <c r="H244" s="557"/>
      <c r="I244" s="29">
        <f>G9/C246*C244</f>
        <v>6.9011078939002254E-2</v>
      </c>
      <c r="J244" s="26">
        <f t="shared" si="9"/>
        <v>0.36901107893900209</v>
      </c>
      <c r="K244" s="4"/>
      <c r="L244" s="366"/>
    </row>
    <row r="245" spans="1:12" x14ac:dyDescent="0.25">
      <c r="A245" s="7">
        <v>229</v>
      </c>
      <c r="B245" s="17" t="s">
        <v>585</v>
      </c>
      <c r="C245" s="11">
        <v>45.5</v>
      </c>
      <c r="D245" s="16" t="s">
        <v>328</v>
      </c>
      <c r="E245" s="30">
        <v>10.1</v>
      </c>
      <c r="F245" s="30">
        <v>11.1</v>
      </c>
      <c r="G245" s="21">
        <f t="shared" si="10"/>
        <v>1</v>
      </c>
      <c r="H245" s="557"/>
      <c r="I245" s="29">
        <f>G9/C246*C245</f>
        <v>6.767250197682334E-2</v>
      </c>
      <c r="J245" s="26">
        <f t="shared" si="9"/>
        <v>1.0676725019768234</v>
      </c>
      <c r="K245" s="4"/>
      <c r="L245" s="366"/>
    </row>
    <row r="246" spans="1:12" x14ac:dyDescent="0.25">
      <c r="A246" s="732" t="s">
        <v>3</v>
      </c>
      <c r="B246" s="733"/>
      <c r="C246" s="498">
        <f>SUM(C17:C245)</f>
        <v>14343.799999999996</v>
      </c>
      <c r="D246" s="499"/>
      <c r="E246" s="500"/>
      <c r="F246" s="500"/>
      <c r="G246" s="500">
        <f>SUM(G17:G245)</f>
        <v>159.20000000000007</v>
      </c>
      <c r="H246" s="500">
        <f>SUM(H17:H245)</f>
        <v>29.94535529988655</v>
      </c>
      <c r="I246" s="500">
        <f>SUM(I17:I245)</f>
        <v>21.333644700113371</v>
      </c>
      <c r="J246" s="500">
        <f>SUM(J17:J245)</f>
        <v>210.47899999999998</v>
      </c>
      <c r="K246" s="4"/>
      <c r="L246" s="366"/>
    </row>
  </sheetData>
  <mergeCells count="24">
    <mergeCell ref="E10:F10"/>
    <mergeCell ref="A246:B246"/>
    <mergeCell ref="A12:D12"/>
    <mergeCell ref="E12:F12"/>
    <mergeCell ref="A13:B15"/>
    <mergeCell ref="C13:D13"/>
    <mergeCell ref="C14:D14"/>
    <mergeCell ref="C15:D15"/>
    <mergeCell ref="A11:D11"/>
    <mergeCell ref="E11:F11"/>
    <mergeCell ref="A7:D9"/>
    <mergeCell ref="E7:F7"/>
    <mergeCell ref="E8:F8"/>
    <mergeCell ref="E9:F9"/>
    <mergeCell ref="A1:K1"/>
    <mergeCell ref="A2:K2"/>
    <mergeCell ref="A3:G3"/>
    <mergeCell ref="J3:K6"/>
    <mergeCell ref="A4:D4"/>
    <mergeCell ref="E4:F4"/>
    <mergeCell ref="A5:D5"/>
    <mergeCell ref="E5:F5"/>
    <mergeCell ref="A6:D6"/>
    <mergeCell ref="E6:F6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6"/>
  <sheetViews>
    <sheetView workbookViewId="0">
      <selection activeCell="J12" sqref="J12"/>
    </sheetView>
  </sheetViews>
  <sheetFormatPr defaultRowHeight="15" x14ac:dyDescent="0.25"/>
  <cols>
    <col min="1" max="1" width="7.42578125" style="44" customWidth="1"/>
    <col min="2" max="2" width="12.28515625" style="44" customWidth="1"/>
    <col min="3" max="3" width="10.28515625" style="44" customWidth="1"/>
    <col min="4" max="4" width="9.5703125" style="44" customWidth="1"/>
    <col min="5" max="6" width="12" style="44" customWidth="1"/>
    <col min="7" max="7" width="10.5703125" style="44" customWidth="1"/>
    <col min="8" max="8" width="11.42578125" style="44" customWidth="1"/>
    <col min="9" max="9" width="10.7109375" style="44" customWidth="1"/>
    <col min="10" max="10" width="13.42578125" style="44" customWidth="1"/>
    <col min="11" max="11" width="11.28515625" style="44" customWidth="1"/>
    <col min="12" max="16384" width="9.140625" style="44"/>
  </cols>
  <sheetData>
    <row r="1" spans="1:12" ht="20.25" x14ac:dyDescent="0.3">
      <c r="A1" s="684" t="s">
        <v>9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364"/>
    </row>
    <row r="2" spans="1:12" ht="30.75" customHeight="1" x14ac:dyDescent="0.25">
      <c r="A2" s="685" t="s">
        <v>699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7"/>
    </row>
    <row r="3" spans="1:12" ht="18.75" x14ac:dyDescent="0.25">
      <c r="A3" s="686" t="s">
        <v>10</v>
      </c>
      <c r="B3" s="687"/>
      <c r="C3" s="687"/>
      <c r="D3" s="687"/>
      <c r="E3" s="687"/>
      <c r="F3" s="687"/>
      <c r="G3" s="687"/>
      <c r="H3" s="533"/>
      <c r="I3" s="534"/>
      <c r="J3" s="689" t="s">
        <v>12</v>
      </c>
      <c r="K3" s="690"/>
      <c r="L3" s="69"/>
    </row>
    <row r="4" spans="1:12" ht="60" x14ac:dyDescent="0.25">
      <c r="A4" s="695" t="s">
        <v>4</v>
      </c>
      <c r="B4" s="695"/>
      <c r="C4" s="695"/>
      <c r="D4" s="695"/>
      <c r="E4" s="695" t="s">
        <v>5</v>
      </c>
      <c r="F4" s="695"/>
      <c r="G4" s="535" t="s">
        <v>700</v>
      </c>
      <c r="H4" s="536"/>
      <c r="I4" s="537"/>
      <c r="J4" s="691"/>
      <c r="K4" s="692"/>
      <c r="L4" s="69"/>
    </row>
    <row r="5" spans="1:12" ht="19.5" thickBot="1" x14ac:dyDescent="0.3">
      <c r="A5" s="761"/>
      <c r="B5" s="761"/>
      <c r="C5" s="761"/>
      <c r="D5" s="761"/>
      <c r="E5" s="762" t="s">
        <v>6</v>
      </c>
      <c r="F5" s="762"/>
      <c r="G5" s="538">
        <f>G6+G10</f>
        <v>226.55199999999999</v>
      </c>
      <c r="H5" s="539"/>
      <c r="I5" s="540"/>
      <c r="J5" s="691"/>
      <c r="K5" s="692"/>
      <c r="L5" s="69"/>
    </row>
    <row r="6" spans="1:12" ht="22.5" customHeight="1" x14ac:dyDescent="0.25">
      <c r="A6" s="763" t="s">
        <v>631</v>
      </c>
      <c r="B6" s="764"/>
      <c r="C6" s="764"/>
      <c r="D6" s="765"/>
      <c r="E6" s="780" t="s">
        <v>611</v>
      </c>
      <c r="F6" s="780"/>
      <c r="G6" s="562">
        <f>117.24+109.312</f>
        <v>226.55199999999999</v>
      </c>
      <c r="H6" s="539"/>
      <c r="I6" s="540"/>
      <c r="J6" s="693"/>
      <c r="K6" s="694"/>
      <c r="L6" s="69"/>
    </row>
    <row r="7" spans="1:12" ht="18.75" x14ac:dyDescent="0.25">
      <c r="A7" s="752" t="s">
        <v>632</v>
      </c>
      <c r="B7" s="723"/>
      <c r="C7" s="723"/>
      <c r="D7" s="724"/>
      <c r="E7" s="734" t="s">
        <v>691</v>
      </c>
      <c r="F7" s="736"/>
      <c r="G7" s="542">
        <f>G246</f>
        <v>180.50100000000006</v>
      </c>
      <c r="H7" s="543"/>
      <c r="I7" s="540"/>
      <c r="J7" s="74"/>
      <c r="K7" s="75"/>
      <c r="L7" s="69"/>
    </row>
    <row r="8" spans="1:12" ht="24.75" customHeight="1" x14ac:dyDescent="0.25">
      <c r="A8" s="753"/>
      <c r="B8" s="754"/>
      <c r="C8" s="754"/>
      <c r="D8" s="755"/>
      <c r="E8" s="734" t="s">
        <v>692</v>
      </c>
      <c r="F8" s="736"/>
      <c r="G8" s="544">
        <f>IF((E15*G7)/(E13-E15)&gt;=(G6-G7),(G6-G7),(E15*G7)/(E13-E15))</f>
        <v>28.106567664689976</v>
      </c>
      <c r="H8" s="543"/>
      <c r="I8" s="540"/>
      <c r="J8" s="74"/>
      <c r="K8" s="75"/>
      <c r="L8" s="69"/>
    </row>
    <row r="9" spans="1:12" ht="19.5" thickBot="1" x14ac:dyDescent="0.3">
      <c r="A9" s="756"/>
      <c r="B9" s="757"/>
      <c r="C9" s="757"/>
      <c r="D9" s="758"/>
      <c r="E9" s="759" t="s">
        <v>612</v>
      </c>
      <c r="F9" s="760"/>
      <c r="G9" s="545">
        <f>G6-G7-G8</f>
        <v>17.944432335309955</v>
      </c>
      <c r="H9" s="546"/>
      <c r="I9" s="540"/>
      <c r="J9" s="76" t="s">
        <v>599</v>
      </c>
      <c r="K9" s="75"/>
      <c r="L9" s="69"/>
    </row>
    <row r="10" spans="1:12" ht="11.25" customHeight="1" x14ac:dyDescent="0.25">
      <c r="A10" s="530"/>
      <c r="B10" s="531"/>
      <c r="C10" s="531"/>
      <c r="D10" s="532"/>
      <c r="E10" s="767" t="s">
        <v>614</v>
      </c>
      <c r="F10" s="768"/>
      <c r="G10" s="558"/>
      <c r="H10" s="546"/>
      <c r="I10" s="540"/>
      <c r="J10" s="76"/>
      <c r="K10" s="75"/>
      <c r="L10" s="69"/>
    </row>
    <row r="11" spans="1:12" ht="15" customHeight="1" x14ac:dyDescent="0.25">
      <c r="A11" s="696" t="s">
        <v>633</v>
      </c>
      <c r="B11" s="696"/>
      <c r="C11" s="696"/>
      <c r="D11" s="696"/>
      <c r="E11" s="686" t="s">
        <v>601</v>
      </c>
      <c r="F11" s="688"/>
      <c r="G11" s="542">
        <f>G270</f>
        <v>0</v>
      </c>
      <c r="H11" s="543"/>
      <c r="I11" s="540"/>
      <c r="J11" s="76" t="s">
        <v>600</v>
      </c>
      <c r="K11" s="75"/>
      <c r="L11" s="69"/>
    </row>
    <row r="12" spans="1:12" ht="15.75" thickBot="1" x14ac:dyDescent="0.3">
      <c r="A12" s="715"/>
      <c r="B12" s="715"/>
      <c r="C12" s="769"/>
      <c r="D12" s="769"/>
      <c r="E12" s="770" t="s">
        <v>613</v>
      </c>
      <c r="F12" s="717"/>
      <c r="G12" s="547">
        <f>G10-G11</f>
        <v>0</v>
      </c>
      <c r="H12" s="548"/>
      <c r="I12" s="540"/>
      <c r="J12" s="76" t="s">
        <v>683</v>
      </c>
      <c r="K12" s="76"/>
      <c r="L12" s="365"/>
    </row>
    <row r="13" spans="1:12" ht="24.75" customHeight="1" x14ac:dyDescent="0.25">
      <c r="A13" s="771" t="s">
        <v>693</v>
      </c>
      <c r="B13" s="771"/>
      <c r="C13" s="774" t="s">
        <v>694</v>
      </c>
      <c r="D13" s="775"/>
      <c r="E13" s="549">
        <f>C246</f>
        <v>14343.799999999996</v>
      </c>
      <c r="F13" s="550"/>
      <c r="G13" s="551"/>
      <c r="H13" s="551"/>
      <c r="I13" s="540"/>
      <c r="J13" s="76"/>
      <c r="K13" s="76"/>
      <c r="L13" s="365"/>
    </row>
    <row r="14" spans="1:12" ht="17.25" customHeight="1" x14ac:dyDescent="0.25">
      <c r="A14" s="772"/>
      <c r="B14" s="772"/>
      <c r="C14" s="776" t="s">
        <v>695</v>
      </c>
      <c r="D14" s="777"/>
      <c r="E14" s="552">
        <v>4897</v>
      </c>
      <c r="F14" s="550"/>
      <c r="G14" s="551"/>
      <c r="H14" s="551"/>
      <c r="I14" s="540"/>
      <c r="J14" s="76"/>
      <c r="K14" s="76"/>
      <c r="L14" s="365"/>
    </row>
    <row r="15" spans="1:12" ht="39.75" customHeight="1" thickBot="1" x14ac:dyDescent="0.3">
      <c r="A15" s="773"/>
      <c r="B15" s="773"/>
      <c r="C15" s="778" t="s">
        <v>696</v>
      </c>
      <c r="D15" s="779"/>
      <c r="E15" s="553">
        <f>C21+C37+C41+C46+C78+C87+C94+C99+C110+C112+C120+C125+C136+C138+C139+C144+C145+C147+C148+C149+C150+C159+C162+C170+C180+C185+C209+C210+C211+C224+C231+C236+C30</f>
        <v>1932.6</v>
      </c>
      <c r="F15" s="4"/>
      <c r="G15" s="80"/>
      <c r="H15" s="80"/>
      <c r="I15" s="4"/>
      <c r="J15" s="4"/>
      <c r="K15" s="6"/>
      <c r="L15" s="4"/>
    </row>
    <row r="16" spans="1:12" ht="48" x14ac:dyDescent="0.25">
      <c r="A16" s="1" t="s">
        <v>0</v>
      </c>
      <c r="B16" s="83" t="s">
        <v>1</v>
      </c>
      <c r="C16" s="554" t="s">
        <v>2</v>
      </c>
      <c r="D16" s="554" t="s">
        <v>308</v>
      </c>
      <c r="E16" s="555" t="s">
        <v>697</v>
      </c>
      <c r="F16" s="3" t="s">
        <v>701</v>
      </c>
      <c r="G16" s="20" t="s">
        <v>16</v>
      </c>
      <c r="H16" s="556" t="s">
        <v>698</v>
      </c>
      <c r="I16" s="84" t="s">
        <v>8</v>
      </c>
      <c r="J16" s="85" t="s">
        <v>17</v>
      </c>
      <c r="K16" s="4"/>
      <c r="L16" s="366"/>
    </row>
    <row r="17" spans="1:12" x14ac:dyDescent="0.25">
      <c r="A17" s="7">
        <v>1</v>
      </c>
      <c r="B17" s="17" t="s">
        <v>332</v>
      </c>
      <c r="C17" s="11">
        <v>94</v>
      </c>
      <c r="D17" s="16" t="s">
        <v>328</v>
      </c>
      <c r="E17" s="30">
        <v>20.6</v>
      </c>
      <c r="F17" s="30">
        <v>22.8</v>
      </c>
      <c r="G17" s="21">
        <f>F17-E17</f>
        <v>2.1999999999999993</v>
      </c>
      <c r="H17" s="557"/>
      <c r="I17" s="29">
        <f>G9/C246*C17</f>
        <v>0.11759621854174879</v>
      </c>
      <c r="J17" s="26">
        <f>G17+I17+H17</f>
        <v>2.3175962185417482</v>
      </c>
      <c r="K17" s="4" t="s">
        <v>702</v>
      </c>
      <c r="L17" s="366"/>
    </row>
    <row r="18" spans="1:12" x14ac:dyDescent="0.25">
      <c r="A18" s="7">
        <v>2</v>
      </c>
      <c r="B18" s="17" t="s">
        <v>333</v>
      </c>
      <c r="C18" s="13">
        <v>52.6</v>
      </c>
      <c r="D18" s="16" t="s">
        <v>328</v>
      </c>
      <c r="E18" s="30">
        <v>7.2</v>
      </c>
      <c r="F18" s="30">
        <v>7.9</v>
      </c>
      <c r="G18" s="21">
        <f>F18-E18</f>
        <v>0.70000000000000018</v>
      </c>
      <c r="H18" s="557"/>
      <c r="I18" s="29">
        <f>G9/C246*C18</f>
        <v>6.5803841439319E-2</v>
      </c>
      <c r="J18" s="26">
        <f t="shared" ref="J18:J81" si="0">G18+I18+H18</f>
        <v>0.76580384143931912</v>
      </c>
      <c r="K18" s="4" t="s">
        <v>702</v>
      </c>
      <c r="L18" s="366"/>
    </row>
    <row r="19" spans="1:12" x14ac:dyDescent="0.25">
      <c r="A19" s="7">
        <v>3</v>
      </c>
      <c r="B19" s="17" t="s">
        <v>334</v>
      </c>
      <c r="C19" s="13">
        <v>64.8</v>
      </c>
      <c r="D19" s="16" t="s">
        <v>328</v>
      </c>
      <c r="E19" s="30">
        <v>15.7</v>
      </c>
      <c r="F19" s="30">
        <v>17</v>
      </c>
      <c r="G19" s="21">
        <f t="shared" ref="G19:G82" si="1">F19-E19</f>
        <v>1.3000000000000007</v>
      </c>
      <c r="H19" s="557"/>
      <c r="I19" s="29">
        <f>G9/C246*C19</f>
        <v>8.1066329377716184E-2</v>
      </c>
      <c r="J19" s="26">
        <f t="shared" si="0"/>
        <v>1.3810663293777168</v>
      </c>
      <c r="K19" s="4" t="s">
        <v>702</v>
      </c>
      <c r="L19" s="366"/>
    </row>
    <row r="20" spans="1:12" x14ac:dyDescent="0.25">
      <c r="A20" s="7">
        <v>4</v>
      </c>
      <c r="B20" s="17" t="s">
        <v>335</v>
      </c>
      <c r="C20" s="13">
        <v>94.3</v>
      </c>
      <c r="D20" s="16" t="s">
        <v>328</v>
      </c>
      <c r="E20" s="30">
        <v>15.5</v>
      </c>
      <c r="F20" s="30">
        <v>17.3</v>
      </c>
      <c r="G20" s="21">
        <f t="shared" si="1"/>
        <v>1.8000000000000007</v>
      </c>
      <c r="H20" s="557"/>
      <c r="I20" s="29">
        <f>G9/C246*C20</f>
        <v>0.11797152562220117</v>
      </c>
      <c r="J20" s="26">
        <f t="shared" si="0"/>
        <v>1.9179715256222019</v>
      </c>
      <c r="K20" s="4" t="s">
        <v>702</v>
      </c>
      <c r="L20" s="366"/>
    </row>
    <row r="21" spans="1:12" x14ac:dyDescent="0.25">
      <c r="A21" s="7">
        <v>5</v>
      </c>
      <c r="B21" s="17" t="s">
        <v>336</v>
      </c>
      <c r="C21" s="11">
        <v>52.8</v>
      </c>
      <c r="D21" s="16" t="s">
        <v>328</v>
      </c>
      <c r="E21" s="30">
        <v>0</v>
      </c>
      <c r="F21" s="30">
        <v>0</v>
      </c>
      <c r="G21" s="21">
        <f t="shared" si="1"/>
        <v>0</v>
      </c>
      <c r="H21" s="557">
        <f>C21*(G$8/E$15)</f>
        <v>0.76789132396545101</v>
      </c>
      <c r="I21" s="29">
        <f>G9/C246*C21</f>
        <v>6.6054046159620586E-2</v>
      </c>
      <c r="J21" s="26">
        <f t="shared" si="0"/>
        <v>0.83394537012507164</v>
      </c>
      <c r="K21" s="4" t="s">
        <v>703</v>
      </c>
      <c r="L21" s="366"/>
    </row>
    <row r="22" spans="1:12" x14ac:dyDescent="0.25">
      <c r="A22" s="7">
        <v>6</v>
      </c>
      <c r="B22" s="17" t="s">
        <v>337</v>
      </c>
      <c r="C22" s="11">
        <v>64.8</v>
      </c>
      <c r="D22" s="16" t="s">
        <v>328</v>
      </c>
      <c r="E22" s="30">
        <v>8.3000000000000007</v>
      </c>
      <c r="F22" s="30">
        <v>9.1999999999999993</v>
      </c>
      <c r="G22" s="21">
        <f t="shared" si="1"/>
        <v>0.89999999999999858</v>
      </c>
      <c r="H22" s="557"/>
      <c r="I22" s="29">
        <f>G9/C246*C22</f>
        <v>8.1066329377716184E-2</v>
      </c>
      <c r="J22" s="26">
        <f t="shared" si="0"/>
        <v>0.98106632937771476</v>
      </c>
      <c r="K22" s="4" t="s">
        <v>702</v>
      </c>
      <c r="L22" s="366"/>
    </row>
    <row r="23" spans="1:12" x14ac:dyDescent="0.25">
      <c r="A23" s="7">
        <v>7</v>
      </c>
      <c r="B23" s="17" t="s">
        <v>338</v>
      </c>
      <c r="C23" s="11">
        <v>94.1</v>
      </c>
      <c r="D23" s="16" t="s">
        <v>328</v>
      </c>
      <c r="E23" s="30">
        <v>14.1</v>
      </c>
      <c r="F23" s="30">
        <v>15.1</v>
      </c>
      <c r="G23" s="21">
        <f t="shared" si="1"/>
        <v>1</v>
      </c>
      <c r="H23" s="557"/>
      <c r="I23" s="29">
        <f>G9/C246*C23</f>
        <v>0.11772132090189957</v>
      </c>
      <c r="J23" s="26">
        <f t="shared" si="0"/>
        <v>1.1177213209018997</v>
      </c>
      <c r="K23" s="4" t="s">
        <v>702</v>
      </c>
      <c r="L23" s="366"/>
    </row>
    <row r="24" spans="1:12" x14ac:dyDescent="0.25">
      <c r="A24" s="7">
        <v>8</v>
      </c>
      <c r="B24" s="17" t="s">
        <v>339</v>
      </c>
      <c r="C24" s="11">
        <v>52.9</v>
      </c>
      <c r="D24" s="16" t="s">
        <v>328</v>
      </c>
      <c r="E24" s="30">
        <v>9.4</v>
      </c>
      <c r="F24" s="30">
        <v>9.8000000000000007</v>
      </c>
      <c r="G24" s="21">
        <f t="shared" si="1"/>
        <v>0.40000000000000036</v>
      </c>
      <c r="H24" s="557"/>
      <c r="I24" s="29">
        <f>G9/C246*C24</f>
        <v>6.6179148519771386E-2</v>
      </c>
      <c r="J24" s="26">
        <f t="shared" si="0"/>
        <v>0.46617914851977171</v>
      </c>
      <c r="K24" s="4" t="s">
        <v>702</v>
      </c>
      <c r="L24" s="366"/>
    </row>
    <row r="25" spans="1:12" x14ac:dyDescent="0.25">
      <c r="A25" s="7">
        <v>9</v>
      </c>
      <c r="B25" s="17" t="s">
        <v>340</v>
      </c>
      <c r="C25" s="11">
        <v>65.2</v>
      </c>
      <c r="D25" s="16" t="s">
        <v>328</v>
      </c>
      <c r="E25" s="30">
        <v>11.7</v>
      </c>
      <c r="F25" s="30">
        <v>12.8</v>
      </c>
      <c r="G25" s="21">
        <f t="shared" si="1"/>
        <v>1.1000000000000014</v>
      </c>
      <c r="H25" s="557"/>
      <c r="I25" s="29">
        <f>G9/C246*C25</f>
        <v>8.156673881831937E-2</v>
      </c>
      <c r="J25" s="26">
        <f t="shared" si="0"/>
        <v>1.1815667388183209</v>
      </c>
      <c r="K25" s="4" t="s">
        <v>702</v>
      </c>
      <c r="L25" s="366"/>
    </row>
    <row r="26" spans="1:12" x14ac:dyDescent="0.25">
      <c r="A26" s="7">
        <v>10</v>
      </c>
      <c r="B26" s="17" t="s">
        <v>341</v>
      </c>
      <c r="C26" s="11">
        <v>94</v>
      </c>
      <c r="D26" s="16" t="s">
        <v>328</v>
      </c>
      <c r="E26" s="30">
        <v>16.2</v>
      </c>
      <c r="F26" s="30">
        <v>17.8</v>
      </c>
      <c r="G26" s="21">
        <f t="shared" si="1"/>
        <v>1.6000000000000014</v>
      </c>
      <c r="H26" s="557"/>
      <c r="I26" s="29">
        <f>G9/C246*C26</f>
        <v>0.11759621854174879</v>
      </c>
      <c r="J26" s="26">
        <f t="shared" si="0"/>
        <v>1.7175962185417502</v>
      </c>
      <c r="K26" s="4" t="s">
        <v>702</v>
      </c>
      <c r="L26" s="366"/>
    </row>
    <row r="27" spans="1:12" x14ac:dyDescent="0.25">
      <c r="A27" s="7">
        <v>11</v>
      </c>
      <c r="B27" s="17" t="s">
        <v>342</v>
      </c>
      <c r="C27" s="11">
        <v>52.8</v>
      </c>
      <c r="D27" s="16" t="s">
        <v>328</v>
      </c>
      <c r="E27" s="30">
        <v>3.1</v>
      </c>
      <c r="F27" s="30">
        <v>3.9</v>
      </c>
      <c r="G27" s="21">
        <f t="shared" si="1"/>
        <v>0.79999999999999982</v>
      </c>
      <c r="H27" s="557"/>
      <c r="I27" s="29">
        <f>G9/C246*C27</f>
        <v>6.6054046159620586E-2</v>
      </c>
      <c r="J27" s="26">
        <f t="shared" si="0"/>
        <v>0.86605404615962045</v>
      </c>
      <c r="K27" s="4" t="s">
        <v>702</v>
      </c>
      <c r="L27" s="366"/>
    </row>
    <row r="28" spans="1:12" x14ac:dyDescent="0.25">
      <c r="A28" s="7">
        <v>12</v>
      </c>
      <c r="B28" s="17" t="s">
        <v>343</v>
      </c>
      <c r="C28" s="11">
        <v>65.3</v>
      </c>
      <c r="D28" s="16" t="s">
        <v>328</v>
      </c>
      <c r="E28" s="30">
        <v>7.3</v>
      </c>
      <c r="F28" s="30">
        <v>8.3000000000000007</v>
      </c>
      <c r="G28" s="21">
        <f t="shared" si="1"/>
        <v>1.0000000000000009</v>
      </c>
      <c r="H28" s="557"/>
      <c r="I28" s="29">
        <f>G9/C246*C28</f>
        <v>8.169184117847017E-2</v>
      </c>
      <c r="J28" s="26">
        <f t="shared" si="0"/>
        <v>1.0816918411784711</v>
      </c>
      <c r="K28" s="4" t="s">
        <v>702</v>
      </c>
      <c r="L28" s="366"/>
    </row>
    <row r="29" spans="1:12" x14ac:dyDescent="0.25">
      <c r="A29" s="7">
        <v>13</v>
      </c>
      <c r="B29" s="17" t="s">
        <v>344</v>
      </c>
      <c r="C29" s="11">
        <v>94.2</v>
      </c>
      <c r="D29" s="16" t="s">
        <v>328</v>
      </c>
      <c r="E29" s="30">
        <v>17.399999999999999</v>
      </c>
      <c r="F29" s="30">
        <v>18.2</v>
      </c>
      <c r="G29" s="21">
        <f t="shared" si="1"/>
        <v>0.80000000000000071</v>
      </c>
      <c r="H29" s="557"/>
      <c r="I29" s="29">
        <f>G9/C246*C29</f>
        <v>0.11784642326205039</v>
      </c>
      <c r="J29" s="26">
        <f t="shared" si="0"/>
        <v>0.91784642326205113</v>
      </c>
      <c r="K29" s="4" t="s">
        <v>702</v>
      </c>
      <c r="L29" s="366"/>
    </row>
    <row r="30" spans="1:12" x14ac:dyDescent="0.25">
      <c r="A30" s="7">
        <v>14</v>
      </c>
      <c r="B30" s="17" t="s">
        <v>345</v>
      </c>
      <c r="C30" s="11">
        <v>52.9</v>
      </c>
      <c r="D30" s="16" t="s">
        <v>328</v>
      </c>
      <c r="E30" s="30">
        <v>4.2</v>
      </c>
      <c r="F30" s="30">
        <v>4.2</v>
      </c>
      <c r="G30" s="21">
        <f t="shared" si="1"/>
        <v>0</v>
      </c>
      <c r="H30" s="557">
        <f t="shared" ref="H30:H78" si="2">C30*(G$8/E$15)</f>
        <v>0.76934566359417356</v>
      </c>
      <c r="I30" s="29">
        <f>G9/C246*C30</f>
        <v>6.6179148519771386E-2</v>
      </c>
      <c r="J30" s="26">
        <f t="shared" si="0"/>
        <v>0.83552481211394491</v>
      </c>
      <c r="K30" s="4" t="s">
        <v>703</v>
      </c>
      <c r="L30" s="366"/>
    </row>
    <row r="31" spans="1:12" x14ac:dyDescent="0.25">
      <c r="A31" s="7">
        <v>15</v>
      </c>
      <c r="B31" s="17" t="s">
        <v>346</v>
      </c>
      <c r="C31" s="11">
        <v>64.900000000000006</v>
      </c>
      <c r="D31" s="16" t="s">
        <v>328</v>
      </c>
      <c r="E31" s="30">
        <v>16</v>
      </c>
      <c r="F31" s="30">
        <v>17.2</v>
      </c>
      <c r="G31" s="21">
        <f t="shared" si="1"/>
        <v>1.1999999999999993</v>
      </c>
      <c r="H31" s="557"/>
      <c r="I31" s="29">
        <f>G9/C246*C31</f>
        <v>8.1191431737866984E-2</v>
      </c>
      <c r="J31" s="26">
        <f t="shared" si="0"/>
        <v>1.2811914317378663</v>
      </c>
      <c r="K31" s="4" t="s">
        <v>702</v>
      </c>
      <c r="L31" s="366"/>
    </row>
    <row r="32" spans="1:12" x14ac:dyDescent="0.25">
      <c r="A32" s="7">
        <v>16</v>
      </c>
      <c r="B32" s="17" t="s">
        <v>347</v>
      </c>
      <c r="C32" s="11">
        <v>93.9</v>
      </c>
      <c r="D32" s="16" t="s">
        <v>328</v>
      </c>
      <c r="E32" s="30">
        <v>10.3</v>
      </c>
      <c r="F32" s="30">
        <v>11.5</v>
      </c>
      <c r="G32" s="21">
        <f t="shared" si="1"/>
        <v>1.1999999999999993</v>
      </c>
      <c r="H32" s="557"/>
      <c r="I32" s="29">
        <f>G9/C246*C32</f>
        <v>0.117471116181598</v>
      </c>
      <c r="J32" s="26">
        <f t="shared" si="0"/>
        <v>1.3174711161815973</v>
      </c>
      <c r="K32" s="4" t="s">
        <v>702</v>
      </c>
      <c r="L32" s="366"/>
    </row>
    <row r="33" spans="1:12" x14ac:dyDescent="0.25">
      <c r="A33" s="7">
        <v>17</v>
      </c>
      <c r="B33" s="17" t="s">
        <v>348</v>
      </c>
      <c r="C33" s="11">
        <v>53</v>
      </c>
      <c r="D33" s="16" t="s">
        <v>328</v>
      </c>
      <c r="E33" s="30">
        <v>6.7</v>
      </c>
      <c r="F33" s="30">
        <v>7.4</v>
      </c>
      <c r="G33" s="21">
        <f t="shared" si="1"/>
        <v>0.70000000000000018</v>
      </c>
      <c r="H33" s="557"/>
      <c r="I33" s="29">
        <f>G9/C246*C33</f>
        <v>6.6304250879922186E-2</v>
      </c>
      <c r="J33" s="26">
        <f t="shared" si="0"/>
        <v>0.76630425087992238</v>
      </c>
      <c r="K33" s="4" t="s">
        <v>702</v>
      </c>
      <c r="L33" s="366"/>
    </row>
    <row r="34" spans="1:12" x14ac:dyDescent="0.25">
      <c r="A34" s="7">
        <v>18</v>
      </c>
      <c r="B34" s="17" t="s">
        <v>595</v>
      </c>
      <c r="C34" s="11">
        <v>64.8</v>
      </c>
      <c r="D34" s="16" t="s">
        <v>328</v>
      </c>
      <c r="E34" s="30">
        <v>12.5</v>
      </c>
      <c r="F34" s="30">
        <v>13.8</v>
      </c>
      <c r="G34" s="21">
        <f t="shared" si="1"/>
        <v>1.3000000000000007</v>
      </c>
      <c r="H34" s="557"/>
      <c r="I34" s="29">
        <f>G9/C246*C34</f>
        <v>8.1066329377716184E-2</v>
      </c>
      <c r="J34" s="26">
        <f t="shared" si="0"/>
        <v>1.3810663293777168</v>
      </c>
      <c r="K34" s="4" t="s">
        <v>702</v>
      </c>
      <c r="L34" s="366"/>
    </row>
    <row r="35" spans="1:12" x14ac:dyDescent="0.25">
      <c r="A35" s="7">
        <v>19</v>
      </c>
      <c r="B35" s="17" t="s">
        <v>349</v>
      </c>
      <c r="C35" s="11">
        <v>93.9</v>
      </c>
      <c r="D35" s="16" t="s">
        <v>328</v>
      </c>
      <c r="E35" s="30">
        <v>12.6</v>
      </c>
      <c r="F35" s="30">
        <v>14.3</v>
      </c>
      <c r="G35" s="21">
        <f t="shared" si="1"/>
        <v>1.7000000000000011</v>
      </c>
      <c r="H35" s="557"/>
      <c r="I35" s="29">
        <f>G9/C246*C35</f>
        <v>0.117471116181598</v>
      </c>
      <c r="J35" s="26">
        <f t="shared" si="0"/>
        <v>1.8174711161815991</v>
      </c>
      <c r="K35" s="4" t="s">
        <v>702</v>
      </c>
      <c r="L35" s="366"/>
    </row>
    <row r="36" spans="1:12" x14ac:dyDescent="0.25">
      <c r="A36" s="7">
        <v>20</v>
      </c>
      <c r="B36" s="17" t="s">
        <v>350</v>
      </c>
      <c r="C36" s="11">
        <v>52.8</v>
      </c>
      <c r="D36" s="16" t="s">
        <v>328</v>
      </c>
      <c r="E36" s="30">
        <v>6.2</v>
      </c>
      <c r="F36" s="30">
        <v>6.8</v>
      </c>
      <c r="G36" s="21">
        <f t="shared" si="1"/>
        <v>0.59999999999999964</v>
      </c>
      <c r="H36" s="557"/>
      <c r="I36" s="29">
        <f>G9/C246*C36</f>
        <v>6.6054046159620586E-2</v>
      </c>
      <c r="J36" s="26">
        <f t="shared" si="0"/>
        <v>0.66605404615962027</v>
      </c>
      <c r="K36" s="4" t="s">
        <v>702</v>
      </c>
      <c r="L36" s="366"/>
    </row>
    <row r="37" spans="1:12" x14ac:dyDescent="0.25">
      <c r="A37" s="7">
        <v>21</v>
      </c>
      <c r="B37" s="17" t="s">
        <v>351</v>
      </c>
      <c r="C37" s="11">
        <v>65</v>
      </c>
      <c r="D37" s="16" t="s">
        <v>328</v>
      </c>
      <c r="E37" s="30">
        <v>7.8</v>
      </c>
      <c r="F37" s="30">
        <v>7.8</v>
      </c>
      <c r="G37" s="21">
        <f t="shared" si="1"/>
        <v>0</v>
      </c>
      <c r="H37" s="557">
        <f t="shared" si="2"/>
        <v>0.94532075866958942</v>
      </c>
      <c r="I37" s="29">
        <f>G9/C246*C37</f>
        <v>8.1316534098017784E-2</v>
      </c>
      <c r="J37" s="26">
        <f t="shared" si="0"/>
        <v>1.0266372927676073</v>
      </c>
      <c r="K37" s="4" t="s">
        <v>703</v>
      </c>
      <c r="L37" s="366"/>
    </row>
    <row r="38" spans="1:12" x14ac:dyDescent="0.25">
      <c r="A38" s="7">
        <v>22</v>
      </c>
      <c r="B38" s="17" t="s">
        <v>352</v>
      </c>
      <c r="C38" s="11">
        <v>94.3</v>
      </c>
      <c r="D38" s="16" t="s">
        <v>328</v>
      </c>
      <c r="E38" s="30">
        <v>22.1</v>
      </c>
      <c r="F38" s="30">
        <v>24</v>
      </c>
      <c r="G38" s="21">
        <f t="shared" si="1"/>
        <v>1.8999999999999986</v>
      </c>
      <c r="H38" s="557"/>
      <c r="I38" s="29">
        <f>G9/C246*C38</f>
        <v>0.11797152562220117</v>
      </c>
      <c r="J38" s="26">
        <f t="shared" si="0"/>
        <v>2.0179715256221997</v>
      </c>
      <c r="K38" s="4" t="s">
        <v>702</v>
      </c>
      <c r="L38" s="366"/>
    </row>
    <row r="39" spans="1:12" x14ac:dyDescent="0.25">
      <c r="A39" s="7">
        <v>23</v>
      </c>
      <c r="B39" s="17" t="s">
        <v>353</v>
      </c>
      <c r="C39" s="11">
        <v>52.9</v>
      </c>
      <c r="D39" s="16" t="s">
        <v>328</v>
      </c>
      <c r="E39" s="30">
        <v>3.8</v>
      </c>
      <c r="F39" s="30">
        <v>3.9</v>
      </c>
      <c r="G39" s="21">
        <f t="shared" si="1"/>
        <v>0.10000000000000009</v>
      </c>
      <c r="H39" s="557"/>
      <c r="I39" s="29">
        <f>G9/C246*C39</f>
        <v>6.6179148519771386E-2</v>
      </c>
      <c r="J39" s="26">
        <f t="shared" si="0"/>
        <v>0.16617914851977147</v>
      </c>
      <c r="K39" s="4" t="s">
        <v>702</v>
      </c>
      <c r="L39" s="366"/>
    </row>
    <row r="40" spans="1:12" x14ac:dyDescent="0.25">
      <c r="A40" s="7">
        <v>24</v>
      </c>
      <c r="B40" s="17" t="s">
        <v>354</v>
      </c>
      <c r="C40" s="11">
        <v>65.3</v>
      </c>
      <c r="D40" s="16" t="s">
        <v>328</v>
      </c>
      <c r="E40" s="30">
        <v>4.2</v>
      </c>
      <c r="F40" s="30">
        <v>4.8</v>
      </c>
      <c r="G40" s="21">
        <f t="shared" si="1"/>
        <v>0.59999999999999964</v>
      </c>
      <c r="H40" s="557"/>
      <c r="I40" s="29">
        <f>G9/C246*C40</f>
        <v>8.169184117847017E-2</v>
      </c>
      <c r="J40" s="26">
        <f t="shared" si="0"/>
        <v>0.68169184117846982</v>
      </c>
      <c r="K40" s="4" t="s">
        <v>702</v>
      </c>
      <c r="L40" s="366"/>
    </row>
    <row r="41" spans="1:12" x14ac:dyDescent="0.25">
      <c r="A41" s="7">
        <v>25</v>
      </c>
      <c r="B41" s="17" t="s">
        <v>355</v>
      </c>
      <c r="C41" s="11">
        <v>94.1</v>
      </c>
      <c r="D41" s="16" t="s">
        <v>328</v>
      </c>
      <c r="E41" s="30">
        <v>6.8</v>
      </c>
      <c r="F41" s="30">
        <v>6.8</v>
      </c>
      <c r="G41" s="21">
        <f t="shared" si="1"/>
        <v>0</v>
      </c>
      <c r="H41" s="557">
        <f t="shared" si="2"/>
        <v>1.3685335906278209</v>
      </c>
      <c r="I41" s="29">
        <f>G9/C246*C41</f>
        <v>0.11772132090189957</v>
      </c>
      <c r="J41" s="26">
        <f t="shared" si="0"/>
        <v>1.4862549115297203</v>
      </c>
      <c r="K41" s="4" t="s">
        <v>703</v>
      </c>
      <c r="L41" s="366"/>
    </row>
    <row r="42" spans="1:12" x14ac:dyDescent="0.25">
      <c r="A42" s="7">
        <v>26</v>
      </c>
      <c r="B42" s="17" t="s">
        <v>356</v>
      </c>
      <c r="C42" s="11">
        <v>53</v>
      </c>
      <c r="D42" s="16" t="s">
        <v>328</v>
      </c>
      <c r="E42" s="30">
        <v>6.7</v>
      </c>
      <c r="F42" s="30">
        <v>7.7</v>
      </c>
      <c r="G42" s="21">
        <f t="shared" si="1"/>
        <v>1</v>
      </c>
      <c r="H42" s="557"/>
      <c r="I42" s="29">
        <f>G9/C246*C42</f>
        <v>6.6304250879922186E-2</v>
      </c>
      <c r="J42" s="26">
        <f t="shared" si="0"/>
        <v>1.0663042508799221</v>
      </c>
      <c r="K42" s="4" t="s">
        <v>702</v>
      </c>
      <c r="L42" s="366"/>
    </row>
    <row r="43" spans="1:12" x14ac:dyDescent="0.25">
      <c r="A43" s="7">
        <v>27</v>
      </c>
      <c r="B43" s="17" t="s">
        <v>357</v>
      </c>
      <c r="C43" s="11">
        <v>65.3</v>
      </c>
      <c r="D43" s="16" t="s">
        <v>328</v>
      </c>
      <c r="E43" s="30">
        <v>8.9</v>
      </c>
      <c r="F43" s="30">
        <v>9.9</v>
      </c>
      <c r="G43" s="21">
        <f t="shared" si="1"/>
        <v>1</v>
      </c>
      <c r="H43" s="557"/>
      <c r="I43" s="29">
        <f>G9/C246*C43</f>
        <v>8.169184117847017E-2</v>
      </c>
      <c r="J43" s="26">
        <f t="shared" si="0"/>
        <v>1.0816918411784702</v>
      </c>
      <c r="K43" s="4" t="s">
        <v>702</v>
      </c>
      <c r="L43" s="366"/>
    </row>
    <row r="44" spans="1:12" x14ac:dyDescent="0.25">
      <c r="A44" s="7">
        <v>28</v>
      </c>
      <c r="B44" s="17" t="s">
        <v>358</v>
      </c>
      <c r="C44" s="11">
        <v>93.5</v>
      </c>
      <c r="D44" s="16" t="s">
        <v>328</v>
      </c>
      <c r="E44" s="30">
        <v>14.3</v>
      </c>
      <c r="F44" s="30">
        <v>16.399999999999999</v>
      </c>
      <c r="G44" s="21">
        <f t="shared" si="1"/>
        <v>2.0999999999999979</v>
      </c>
      <c r="H44" s="557"/>
      <c r="I44" s="29">
        <f>G9/C246*C44</f>
        <v>0.1169707067409948</v>
      </c>
      <c r="J44" s="26">
        <f t="shared" si="0"/>
        <v>2.2169707067409927</v>
      </c>
      <c r="K44" s="4" t="s">
        <v>702</v>
      </c>
      <c r="L44" s="366"/>
    </row>
    <row r="45" spans="1:12" x14ac:dyDescent="0.25">
      <c r="A45" s="7">
        <v>29</v>
      </c>
      <c r="B45" s="17" t="s">
        <v>359</v>
      </c>
      <c r="C45" s="11">
        <v>52.8</v>
      </c>
      <c r="D45" s="16" t="s">
        <v>328</v>
      </c>
      <c r="E45" s="30">
        <v>9.1999999999999993</v>
      </c>
      <c r="F45" s="30">
        <v>10</v>
      </c>
      <c r="G45" s="21">
        <f t="shared" si="1"/>
        <v>0.80000000000000071</v>
      </c>
      <c r="H45" s="557"/>
      <c r="I45" s="29">
        <f>G9/C246*C45</f>
        <v>6.6054046159620586E-2</v>
      </c>
      <c r="J45" s="26">
        <f t="shared" si="0"/>
        <v>0.86605404615962134</v>
      </c>
      <c r="K45" s="4" t="s">
        <v>702</v>
      </c>
      <c r="L45" s="366"/>
    </row>
    <row r="46" spans="1:12" x14ac:dyDescent="0.25">
      <c r="A46" s="7">
        <v>30</v>
      </c>
      <c r="B46" s="17" t="s">
        <v>360</v>
      </c>
      <c r="C46" s="11">
        <v>65.400000000000006</v>
      </c>
      <c r="D46" s="16" t="s">
        <v>328</v>
      </c>
      <c r="E46" s="30">
        <v>5.2</v>
      </c>
      <c r="F46" s="30">
        <v>5.2</v>
      </c>
      <c r="G46" s="21">
        <f t="shared" si="1"/>
        <v>0</v>
      </c>
      <c r="H46" s="557">
        <f t="shared" si="2"/>
        <v>0.95113811718447927</v>
      </c>
      <c r="I46" s="29">
        <f>G9/C246*C46</f>
        <v>8.181694353862097E-2</v>
      </c>
      <c r="J46" s="26">
        <f t="shared" si="0"/>
        <v>1.0329550607231002</v>
      </c>
      <c r="K46" s="4" t="s">
        <v>703</v>
      </c>
      <c r="L46" s="366"/>
    </row>
    <row r="47" spans="1:12" x14ac:dyDescent="0.25">
      <c r="A47" s="7">
        <v>31</v>
      </c>
      <c r="B47" s="17" t="s">
        <v>361</v>
      </c>
      <c r="C47" s="11">
        <v>93.9</v>
      </c>
      <c r="D47" s="16" t="s">
        <v>328</v>
      </c>
      <c r="E47" s="30">
        <v>7.2</v>
      </c>
      <c r="F47" s="30">
        <v>7.4</v>
      </c>
      <c r="G47" s="21">
        <f t="shared" si="1"/>
        <v>0.20000000000000018</v>
      </c>
      <c r="H47" s="557"/>
      <c r="I47" s="29">
        <f>G9/C246*C47</f>
        <v>0.117471116181598</v>
      </c>
      <c r="J47" s="26">
        <f t="shared" si="0"/>
        <v>0.31747111618159818</v>
      </c>
      <c r="K47" s="4" t="s">
        <v>702</v>
      </c>
      <c r="L47" s="366"/>
    </row>
    <row r="48" spans="1:12" x14ac:dyDescent="0.25">
      <c r="A48" s="7">
        <v>32</v>
      </c>
      <c r="B48" s="17" t="s">
        <v>363</v>
      </c>
      <c r="C48" s="11">
        <v>53</v>
      </c>
      <c r="D48" s="16" t="s">
        <v>328</v>
      </c>
      <c r="E48" s="30">
        <v>10.1</v>
      </c>
      <c r="F48" s="30">
        <v>11</v>
      </c>
      <c r="G48" s="21">
        <f t="shared" si="1"/>
        <v>0.90000000000000036</v>
      </c>
      <c r="H48" s="557"/>
      <c r="I48" s="29">
        <f>G9/C246*C48</f>
        <v>6.6304250879922186E-2</v>
      </c>
      <c r="J48" s="26">
        <f t="shared" si="0"/>
        <v>0.96630425087992255</v>
      </c>
      <c r="K48" s="4" t="s">
        <v>702</v>
      </c>
      <c r="L48" s="366"/>
    </row>
    <row r="49" spans="1:12" x14ac:dyDescent="0.25">
      <c r="A49" s="7">
        <v>33</v>
      </c>
      <c r="B49" s="17" t="s">
        <v>364</v>
      </c>
      <c r="C49" s="11">
        <v>65.3</v>
      </c>
      <c r="D49" s="16" t="s">
        <v>328</v>
      </c>
      <c r="E49" s="30">
        <v>11.4</v>
      </c>
      <c r="F49" s="30">
        <v>12.9</v>
      </c>
      <c r="G49" s="21">
        <f t="shared" si="1"/>
        <v>1.5</v>
      </c>
      <c r="H49" s="557"/>
      <c r="I49" s="29">
        <f>G9/C246*C49</f>
        <v>8.169184117847017E-2</v>
      </c>
      <c r="J49" s="26">
        <f t="shared" si="0"/>
        <v>1.5816918411784702</v>
      </c>
      <c r="K49" s="4" t="s">
        <v>702</v>
      </c>
      <c r="L49" s="366"/>
    </row>
    <row r="50" spans="1:12" x14ac:dyDescent="0.25">
      <c r="A50" s="7">
        <v>34</v>
      </c>
      <c r="B50" s="17" t="s">
        <v>362</v>
      </c>
      <c r="C50" s="11">
        <v>94</v>
      </c>
      <c r="D50" s="16" t="s">
        <v>328</v>
      </c>
      <c r="E50" s="30">
        <v>17.8</v>
      </c>
      <c r="F50" s="30">
        <v>19.399999999999999</v>
      </c>
      <c r="G50" s="21">
        <f t="shared" si="1"/>
        <v>1.5999999999999979</v>
      </c>
      <c r="H50" s="557"/>
      <c r="I50" s="29">
        <f>G9/C246*C50</f>
        <v>0.11759621854174879</v>
      </c>
      <c r="J50" s="26">
        <f t="shared" si="0"/>
        <v>1.7175962185417466</v>
      </c>
      <c r="K50" s="4" t="s">
        <v>702</v>
      </c>
      <c r="L50" s="366"/>
    </row>
    <row r="51" spans="1:12" x14ac:dyDescent="0.25">
      <c r="A51" s="7">
        <v>35</v>
      </c>
      <c r="B51" s="17" t="s">
        <v>365</v>
      </c>
      <c r="C51" s="11">
        <v>52.8</v>
      </c>
      <c r="D51" s="16" t="s">
        <v>328</v>
      </c>
      <c r="E51" s="30">
        <v>9.1999999999999993</v>
      </c>
      <c r="F51" s="30">
        <v>9.6</v>
      </c>
      <c r="G51" s="21">
        <f t="shared" si="1"/>
        <v>0.40000000000000036</v>
      </c>
      <c r="H51" s="557"/>
      <c r="I51" s="29">
        <f>G9/C246*C51</f>
        <v>6.6054046159620586E-2</v>
      </c>
      <c r="J51" s="26">
        <f t="shared" si="0"/>
        <v>0.46605404615962093</v>
      </c>
      <c r="K51" s="4" t="s">
        <v>702</v>
      </c>
      <c r="L51" s="366"/>
    </row>
    <row r="52" spans="1:12" x14ac:dyDescent="0.25">
      <c r="A52" s="7">
        <v>36</v>
      </c>
      <c r="B52" s="17" t="s">
        <v>366</v>
      </c>
      <c r="C52" s="11">
        <v>64.900000000000006</v>
      </c>
      <c r="D52" s="16" t="s">
        <v>328</v>
      </c>
      <c r="E52" s="30">
        <v>6.6</v>
      </c>
      <c r="F52" s="30">
        <v>7.3</v>
      </c>
      <c r="G52" s="21">
        <f t="shared" si="1"/>
        <v>0.70000000000000018</v>
      </c>
      <c r="H52" s="557"/>
      <c r="I52" s="29">
        <f>G9/C246*C52</f>
        <v>8.1191431737866984E-2</v>
      </c>
      <c r="J52" s="26">
        <f t="shared" si="0"/>
        <v>0.7811914317378672</v>
      </c>
      <c r="K52" s="4" t="s">
        <v>702</v>
      </c>
      <c r="L52" s="366"/>
    </row>
    <row r="53" spans="1:12" x14ac:dyDescent="0.25">
      <c r="A53" s="7">
        <v>37</v>
      </c>
      <c r="B53" s="17" t="s">
        <v>367</v>
      </c>
      <c r="C53" s="11">
        <v>94.1</v>
      </c>
      <c r="D53" s="16" t="s">
        <v>328</v>
      </c>
      <c r="E53" s="30">
        <v>4.9000000000000004</v>
      </c>
      <c r="F53" s="30">
        <v>5.4</v>
      </c>
      <c r="G53" s="21">
        <f t="shared" si="1"/>
        <v>0.5</v>
      </c>
      <c r="H53" s="557"/>
      <c r="I53" s="29">
        <f>G9/C246*C53</f>
        <v>0.11772132090189957</v>
      </c>
      <c r="J53" s="26">
        <f t="shared" si="0"/>
        <v>0.61772132090189957</v>
      </c>
      <c r="K53" s="4" t="s">
        <v>702</v>
      </c>
      <c r="L53" s="366"/>
    </row>
    <row r="54" spans="1:12" x14ac:dyDescent="0.25">
      <c r="A54" s="7">
        <v>38</v>
      </c>
      <c r="B54" s="17" t="s">
        <v>368</v>
      </c>
      <c r="C54" s="11">
        <v>52.7</v>
      </c>
      <c r="D54" s="16" t="s">
        <v>328</v>
      </c>
      <c r="E54" s="30">
        <v>6.3</v>
      </c>
      <c r="F54" s="30">
        <v>7.2</v>
      </c>
      <c r="G54" s="21">
        <f t="shared" si="1"/>
        <v>0.90000000000000036</v>
      </c>
      <c r="H54" s="557"/>
      <c r="I54" s="29">
        <f>G9/C246*C54</f>
        <v>6.59289437994698E-2</v>
      </c>
      <c r="J54" s="26">
        <f t="shared" si="0"/>
        <v>0.96592894379947014</v>
      </c>
      <c r="K54" s="4" t="s">
        <v>702</v>
      </c>
      <c r="L54" s="366"/>
    </row>
    <row r="55" spans="1:12" x14ac:dyDescent="0.25">
      <c r="A55" s="7">
        <v>39</v>
      </c>
      <c r="B55" s="17" t="s">
        <v>369</v>
      </c>
      <c r="C55" s="11">
        <v>65.2</v>
      </c>
      <c r="D55" s="16" t="s">
        <v>328</v>
      </c>
      <c r="E55" s="30">
        <v>6.8</v>
      </c>
      <c r="F55" s="30">
        <v>7.4</v>
      </c>
      <c r="G55" s="21">
        <f t="shared" si="1"/>
        <v>0.60000000000000053</v>
      </c>
      <c r="H55" s="557"/>
      <c r="I55" s="29">
        <f>G9/C246*C55</f>
        <v>8.156673881831937E-2</v>
      </c>
      <c r="J55" s="26">
        <f t="shared" si="0"/>
        <v>0.68156673881831986</v>
      </c>
      <c r="K55" s="4" t="s">
        <v>702</v>
      </c>
      <c r="L55" s="366"/>
    </row>
    <row r="56" spans="1:12" x14ac:dyDescent="0.25">
      <c r="A56" s="7">
        <v>40</v>
      </c>
      <c r="B56" s="17" t="s">
        <v>370</v>
      </c>
      <c r="C56" s="11">
        <v>94</v>
      </c>
      <c r="D56" s="16" t="s">
        <v>328</v>
      </c>
      <c r="E56" s="30">
        <v>15.8</v>
      </c>
      <c r="F56" s="30">
        <v>17.3</v>
      </c>
      <c r="G56" s="21">
        <f t="shared" si="1"/>
        <v>1.5</v>
      </c>
      <c r="H56" s="557"/>
      <c r="I56" s="29">
        <f>G9/C246*C56</f>
        <v>0.11759621854174879</v>
      </c>
      <c r="J56" s="26">
        <f t="shared" si="0"/>
        <v>1.6175962185417487</v>
      </c>
      <c r="K56" s="4" t="s">
        <v>702</v>
      </c>
      <c r="L56" s="366"/>
    </row>
    <row r="57" spans="1:12" x14ac:dyDescent="0.25">
      <c r="A57" s="7">
        <v>41</v>
      </c>
      <c r="B57" s="17" t="s">
        <v>371</v>
      </c>
      <c r="C57" s="11">
        <v>52.8</v>
      </c>
      <c r="D57" s="16" t="s">
        <v>328</v>
      </c>
      <c r="E57" s="30">
        <v>2.4</v>
      </c>
      <c r="F57" s="30">
        <v>2.9</v>
      </c>
      <c r="G57" s="21">
        <f t="shared" si="1"/>
        <v>0.5</v>
      </c>
      <c r="H57" s="557"/>
      <c r="I57" s="29">
        <f>G9/C246*C57</f>
        <v>6.6054046159620586E-2</v>
      </c>
      <c r="J57" s="26">
        <f t="shared" si="0"/>
        <v>0.56605404615962063</v>
      </c>
      <c r="K57" s="4" t="s">
        <v>702</v>
      </c>
      <c r="L57" s="366"/>
    </row>
    <row r="58" spans="1:12" x14ac:dyDescent="0.25">
      <c r="A58" s="7">
        <v>42</v>
      </c>
      <c r="B58" s="17" t="s">
        <v>372</v>
      </c>
      <c r="C58" s="11">
        <v>65.3</v>
      </c>
      <c r="D58" s="16" t="s">
        <v>328</v>
      </c>
      <c r="E58" s="30">
        <v>12</v>
      </c>
      <c r="F58" s="30">
        <v>12.9</v>
      </c>
      <c r="G58" s="21">
        <f t="shared" si="1"/>
        <v>0.90000000000000036</v>
      </c>
      <c r="H58" s="557"/>
      <c r="I58" s="29">
        <f>G9/C246*C58</f>
        <v>8.169184117847017E-2</v>
      </c>
      <c r="J58" s="26">
        <f t="shared" si="0"/>
        <v>0.98169184117847053</v>
      </c>
      <c r="K58" s="4" t="s">
        <v>702</v>
      </c>
      <c r="L58" s="366"/>
    </row>
    <row r="59" spans="1:12" x14ac:dyDescent="0.25">
      <c r="A59" s="7">
        <v>43</v>
      </c>
      <c r="B59" s="17" t="s">
        <v>455</v>
      </c>
      <c r="C59" s="11">
        <v>69.099999999999994</v>
      </c>
      <c r="D59" s="16" t="s">
        <v>328</v>
      </c>
      <c r="E59" s="30">
        <v>14.7</v>
      </c>
      <c r="F59" s="30">
        <v>15.6</v>
      </c>
      <c r="G59" s="21">
        <f t="shared" si="1"/>
        <v>0.90000000000000036</v>
      </c>
      <c r="H59" s="557"/>
      <c r="I59" s="29">
        <f>G9/C246*C59</f>
        <v>8.6445730864200432E-2</v>
      </c>
      <c r="J59" s="26">
        <f t="shared" si="0"/>
        <v>0.98644573086420073</v>
      </c>
      <c r="K59" s="4" t="s">
        <v>702</v>
      </c>
      <c r="L59" s="366"/>
    </row>
    <row r="60" spans="1:12" x14ac:dyDescent="0.25">
      <c r="A60" s="7">
        <v>44</v>
      </c>
      <c r="B60" s="17" t="s">
        <v>456</v>
      </c>
      <c r="C60" s="11">
        <v>42.6</v>
      </c>
      <c r="D60" s="16" t="s">
        <v>328</v>
      </c>
      <c r="E60" s="30">
        <v>11.4</v>
      </c>
      <c r="F60" s="30">
        <v>12.4</v>
      </c>
      <c r="G60" s="21">
        <f t="shared" si="1"/>
        <v>1</v>
      </c>
      <c r="H60" s="557"/>
      <c r="I60" s="29">
        <f>G9/C246*C60</f>
        <v>5.3293605424239346E-2</v>
      </c>
      <c r="J60" s="26">
        <f t="shared" si="0"/>
        <v>1.0532936054242394</v>
      </c>
      <c r="K60" s="4" t="s">
        <v>702</v>
      </c>
      <c r="L60" s="366"/>
    </row>
    <row r="61" spans="1:12" x14ac:dyDescent="0.25">
      <c r="A61" s="7">
        <v>45</v>
      </c>
      <c r="B61" s="17" t="s">
        <v>457</v>
      </c>
      <c r="C61" s="11">
        <v>55.5</v>
      </c>
      <c r="D61" s="16" t="s">
        <v>328</v>
      </c>
      <c r="E61" s="30">
        <v>12.7</v>
      </c>
      <c r="F61" s="30">
        <v>13.6</v>
      </c>
      <c r="G61" s="21">
        <f t="shared" si="1"/>
        <v>0.90000000000000036</v>
      </c>
      <c r="H61" s="557"/>
      <c r="I61" s="29">
        <f>G9/C246*C61</f>
        <v>6.9431809883692103E-2</v>
      </c>
      <c r="J61" s="26">
        <f t="shared" si="0"/>
        <v>0.96943180988369249</v>
      </c>
      <c r="K61" s="4" t="s">
        <v>702</v>
      </c>
      <c r="L61" s="366"/>
    </row>
    <row r="62" spans="1:12" x14ac:dyDescent="0.25">
      <c r="A62" s="7">
        <v>46</v>
      </c>
      <c r="B62" s="17" t="s">
        <v>458</v>
      </c>
      <c r="C62" s="11">
        <v>58.9</v>
      </c>
      <c r="D62" s="16" t="s">
        <v>328</v>
      </c>
      <c r="E62" s="30">
        <v>16.600000000000001</v>
      </c>
      <c r="F62" s="30">
        <v>18.2</v>
      </c>
      <c r="G62" s="21">
        <f t="shared" si="1"/>
        <v>1.5999999999999979</v>
      </c>
      <c r="H62" s="557"/>
      <c r="I62" s="29">
        <f>G9/C246*C62</f>
        <v>7.3685290128819178E-2</v>
      </c>
      <c r="J62" s="26">
        <f t="shared" si="0"/>
        <v>1.6736852901288171</v>
      </c>
      <c r="K62" s="4" t="s">
        <v>702</v>
      </c>
      <c r="L62" s="366"/>
    </row>
    <row r="63" spans="1:12" x14ac:dyDescent="0.25">
      <c r="A63" s="7">
        <v>47</v>
      </c>
      <c r="B63" s="17" t="s">
        <v>459</v>
      </c>
      <c r="C63" s="11">
        <v>62.3</v>
      </c>
      <c r="D63" s="16" t="s">
        <v>328</v>
      </c>
      <c r="E63" s="30">
        <v>15</v>
      </c>
      <c r="F63" s="30">
        <v>16.600000000000001</v>
      </c>
      <c r="G63" s="21">
        <f t="shared" si="1"/>
        <v>1.6000000000000014</v>
      </c>
      <c r="H63" s="557"/>
      <c r="I63" s="29">
        <f>G9/C246*C63</f>
        <v>7.7938770373946267E-2</v>
      </c>
      <c r="J63" s="26">
        <f t="shared" si="0"/>
        <v>1.6779387703739477</v>
      </c>
      <c r="K63" s="4" t="s">
        <v>702</v>
      </c>
      <c r="L63" s="366"/>
    </row>
    <row r="64" spans="1:12" x14ac:dyDescent="0.25">
      <c r="A64" s="7">
        <v>48</v>
      </c>
      <c r="B64" s="17" t="s">
        <v>460</v>
      </c>
      <c r="C64" s="11">
        <v>68.7</v>
      </c>
      <c r="D64" s="16" t="s">
        <v>328</v>
      </c>
      <c r="E64" s="30">
        <v>11.1</v>
      </c>
      <c r="F64" s="30">
        <v>12.2</v>
      </c>
      <c r="G64" s="21">
        <f t="shared" si="1"/>
        <v>1.0999999999999996</v>
      </c>
      <c r="H64" s="557"/>
      <c r="I64" s="29">
        <f>G9/C246*C64</f>
        <v>8.594532142359726E-2</v>
      </c>
      <c r="J64" s="26">
        <f t="shared" si="0"/>
        <v>1.1859453214235969</v>
      </c>
      <c r="K64" s="4" t="s">
        <v>702</v>
      </c>
      <c r="L64" s="366"/>
    </row>
    <row r="65" spans="1:12" x14ac:dyDescent="0.25">
      <c r="A65" s="7">
        <v>49</v>
      </c>
      <c r="B65" s="17" t="s">
        <v>461</v>
      </c>
      <c r="C65" s="11">
        <v>42.7</v>
      </c>
      <c r="D65" s="16" t="s">
        <v>328</v>
      </c>
      <c r="E65" s="30">
        <v>2.4</v>
      </c>
      <c r="F65" s="30">
        <v>2.7</v>
      </c>
      <c r="G65" s="21">
        <f t="shared" si="1"/>
        <v>0.30000000000000027</v>
      </c>
      <c r="H65" s="557"/>
      <c r="I65" s="29">
        <f>G9/C246*C65</f>
        <v>5.3418707784390146E-2</v>
      </c>
      <c r="J65" s="26">
        <f t="shared" si="0"/>
        <v>0.35341870778439044</v>
      </c>
      <c r="K65" s="4" t="s">
        <v>702</v>
      </c>
      <c r="L65" s="366"/>
    </row>
    <row r="66" spans="1:12" x14ac:dyDescent="0.25">
      <c r="A66" s="7">
        <v>50</v>
      </c>
      <c r="B66" s="17" t="s">
        <v>462</v>
      </c>
      <c r="C66" s="11">
        <v>55</v>
      </c>
      <c r="D66" s="16" t="s">
        <v>328</v>
      </c>
      <c r="E66" s="30">
        <v>10.4</v>
      </c>
      <c r="F66" s="30">
        <v>11.5</v>
      </c>
      <c r="G66" s="21">
        <f t="shared" si="1"/>
        <v>1.0999999999999996</v>
      </c>
      <c r="H66" s="557"/>
      <c r="I66" s="29">
        <f>G9/C246*C66</f>
        <v>6.8806298082938117E-2</v>
      </c>
      <c r="J66" s="26">
        <f t="shared" si="0"/>
        <v>1.1688062980829377</v>
      </c>
      <c r="K66" s="4" t="s">
        <v>702</v>
      </c>
      <c r="L66" s="366"/>
    </row>
    <row r="67" spans="1:12" x14ac:dyDescent="0.25">
      <c r="A67" s="7">
        <v>51</v>
      </c>
      <c r="B67" s="17" t="s">
        <v>463</v>
      </c>
      <c r="C67" s="11">
        <v>59</v>
      </c>
      <c r="D67" s="16" t="s">
        <v>328</v>
      </c>
      <c r="E67" s="30">
        <v>6.9</v>
      </c>
      <c r="F67" s="30">
        <v>7.6</v>
      </c>
      <c r="G67" s="21">
        <f t="shared" si="1"/>
        <v>0.69999999999999929</v>
      </c>
      <c r="H67" s="557"/>
      <c r="I67" s="29">
        <f>G9/C246*C67</f>
        <v>7.3810392488969978E-2</v>
      </c>
      <c r="J67" s="26">
        <f t="shared" si="0"/>
        <v>0.77381039248896921</v>
      </c>
      <c r="K67" s="4" t="s">
        <v>702</v>
      </c>
      <c r="L67" s="366"/>
    </row>
    <row r="68" spans="1:12" x14ac:dyDescent="0.25">
      <c r="A68" s="7">
        <v>52</v>
      </c>
      <c r="B68" s="17" t="s">
        <v>464</v>
      </c>
      <c r="C68" s="11">
        <v>62</v>
      </c>
      <c r="D68" s="16" t="s">
        <v>328</v>
      </c>
      <c r="E68" s="30">
        <v>13.5</v>
      </c>
      <c r="F68" s="30">
        <v>14.9</v>
      </c>
      <c r="G68" s="21">
        <f t="shared" si="1"/>
        <v>1.4000000000000004</v>
      </c>
      <c r="H68" s="557"/>
      <c r="I68" s="29">
        <f>G9/C246*C68</f>
        <v>7.7563463293493881E-2</v>
      </c>
      <c r="J68" s="26">
        <f t="shared" si="0"/>
        <v>1.4775634632934942</v>
      </c>
      <c r="K68" s="4" t="s">
        <v>702</v>
      </c>
      <c r="L68" s="366"/>
    </row>
    <row r="69" spans="1:12" x14ac:dyDescent="0.25">
      <c r="A69" s="7">
        <v>53</v>
      </c>
      <c r="B69" s="17" t="s">
        <v>465</v>
      </c>
      <c r="C69" s="11">
        <v>68.900000000000006</v>
      </c>
      <c r="D69" s="16" t="s">
        <v>328</v>
      </c>
      <c r="E69" s="30">
        <v>2.5</v>
      </c>
      <c r="F69" s="30">
        <v>2.6</v>
      </c>
      <c r="G69" s="21">
        <f t="shared" si="1"/>
        <v>0.10000000000000009</v>
      </c>
      <c r="H69" s="557"/>
      <c r="I69" s="29">
        <f>G9/C246*C69</f>
        <v>8.6195526143898846E-2</v>
      </c>
      <c r="J69" s="26">
        <f t="shared" si="0"/>
        <v>0.18619552614389895</v>
      </c>
      <c r="K69" s="4" t="s">
        <v>702</v>
      </c>
      <c r="L69" s="366"/>
    </row>
    <row r="70" spans="1:12" x14ac:dyDescent="0.25">
      <c r="A70" s="7">
        <v>54</v>
      </c>
      <c r="B70" s="17" t="s">
        <v>466</v>
      </c>
      <c r="C70" s="11">
        <v>42.8</v>
      </c>
      <c r="D70" s="16" t="s">
        <v>328</v>
      </c>
      <c r="E70" s="30">
        <v>8.3000000000000007</v>
      </c>
      <c r="F70" s="30">
        <v>9.3000000000000007</v>
      </c>
      <c r="G70" s="21">
        <f t="shared" si="1"/>
        <v>1</v>
      </c>
      <c r="H70" s="557"/>
      <c r="I70" s="29">
        <f>G9/C246*C70</f>
        <v>5.3543810144540932E-2</v>
      </c>
      <c r="J70" s="26">
        <f t="shared" si="0"/>
        <v>1.0535438101445409</v>
      </c>
      <c r="K70" s="4" t="s">
        <v>702</v>
      </c>
      <c r="L70" s="366"/>
    </row>
    <row r="71" spans="1:12" x14ac:dyDescent="0.25">
      <c r="A71" s="7">
        <v>55</v>
      </c>
      <c r="B71" s="17" t="s">
        <v>467</v>
      </c>
      <c r="C71" s="11">
        <v>55.2</v>
      </c>
      <c r="D71" s="16" t="s">
        <v>328</v>
      </c>
      <c r="E71" s="30">
        <v>3.6</v>
      </c>
      <c r="F71" s="30">
        <v>3.9</v>
      </c>
      <c r="G71" s="21">
        <f t="shared" si="1"/>
        <v>0.29999999999999982</v>
      </c>
      <c r="H71" s="557"/>
      <c r="I71" s="29">
        <f>G9/C246*C71</f>
        <v>6.9056502803239717E-2</v>
      </c>
      <c r="J71" s="26">
        <f t="shared" si="0"/>
        <v>0.36905650280323954</v>
      </c>
      <c r="K71" s="4" t="s">
        <v>702</v>
      </c>
      <c r="L71" s="366"/>
    </row>
    <row r="72" spans="1:12" x14ac:dyDescent="0.25">
      <c r="A72" s="7">
        <v>56</v>
      </c>
      <c r="B72" s="17" t="s">
        <v>468</v>
      </c>
      <c r="C72" s="11">
        <v>59.3</v>
      </c>
      <c r="D72" s="16" t="s">
        <v>328</v>
      </c>
      <c r="E72" s="30">
        <v>10</v>
      </c>
      <c r="F72" s="30">
        <v>11</v>
      </c>
      <c r="G72" s="21">
        <f t="shared" si="1"/>
        <v>1</v>
      </c>
      <c r="H72" s="557"/>
      <c r="I72" s="29">
        <f>G9/C246*C72</f>
        <v>7.4185699569422364E-2</v>
      </c>
      <c r="J72" s="26">
        <f t="shared" si="0"/>
        <v>1.0741856995694223</v>
      </c>
      <c r="K72" s="4" t="s">
        <v>702</v>
      </c>
      <c r="L72" s="366"/>
    </row>
    <row r="73" spans="1:12" x14ac:dyDescent="0.25">
      <c r="A73" s="7">
        <v>57</v>
      </c>
      <c r="B73" s="17" t="s">
        <v>469</v>
      </c>
      <c r="C73" s="11">
        <v>62.2</v>
      </c>
      <c r="D73" s="16" t="s">
        <v>328</v>
      </c>
      <c r="E73" s="30">
        <v>15.6</v>
      </c>
      <c r="F73" s="30">
        <v>16.899999999999999</v>
      </c>
      <c r="G73" s="21">
        <f t="shared" si="1"/>
        <v>1.2999999999999989</v>
      </c>
      <c r="H73" s="557"/>
      <c r="I73" s="29">
        <f>G9/C246*C73</f>
        <v>7.7813668013795481E-2</v>
      </c>
      <c r="J73" s="26">
        <f t="shared" si="0"/>
        <v>1.3778136680137945</v>
      </c>
      <c r="K73" s="4" t="s">
        <v>702</v>
      </c>
      <c r="L73" s="366"/>
    </row>
    <row r="74" spans="1:12" x14ac:dyDescent="0.25">
      <c r="A74" s="7">
        <v>58</v>
      </c>
      <c r="B74" s="17" t="s">
        <v>470</v>
      </c>
      <c r="C74" s="11">
        <v>69.099999999999994</v>
      </c>
      <c r="D74" s="16" t="s">
        <v>328</v>
      </c>
      <c r="E74" s="30">
        <v>3.9</v>
      </c>
      <c r="F74" s="30">
        <v>5</v>
      </c>
      <c r="G74" s="21">
        <f t="shared" si="1"/>
        <v>1.1000000000000001</v>
      </c>
      <c r="H74" s="557"/>
      <c r="I74" s="29">
        <f>G9/C246*C74</f>
        <v>8.6445730864200432E-2</v>
      </c>
      <c r="J74" s="26">
        <f t="shared" si="0"/>
        <v>1.1864457308642005</v>
      </c>
      <c r="K74" s="4" t="s">
        <v>702</v>
      </c>
      <c r="L74" s="366"/>
    </row>
    <row r="75" spans="1:12" x14ac:dyDescent="0.25">
      <c r="A75" s="7">
        <v>59</v>
      </c>
      <c r="B75" s="17" t="s">
        <v>471</v>
      </c>
      <c r="C75" s="11">
        <v>42.5</v>
      </c>
      <c r="D75" s="16" t="s">
        <v>328</v>
      </c>
      <c r="E75" s="30">
        <v>11</v>
      </c>
      <c r="F75" s="30">
        <v>11.8</v>
      </c>
      <c r="G75" s="21">
        <f t="shared" si="1"/>
        <v>0.80000000000000071</v>
      </c>
      <c r="H75" s="557"/>
      <c r="I75" s="29">
        <f>G9/C246*C75</f>
        <v>5.3168503064088546E-2</v>
      </c>
      <c r="J75" s="26">
        <f t="shared" si="0"/>
        <v>0.8531685030640892</v>
      </c>
      <c r="K75" s="4" t="s">
        <v>702</v>
      </c>
      <c r="L75" s="366"/>
    </row>
    <row r="76" spans="1:12" x14ac:dyDescent="0.25">
      <c r="A76" s="7">
        <v>60</v>
      </c>
      <c r="B76" s="17" t="s">
        <v>472</v>
      </c>
      <c r="C76" s="11">
        <v>55.4</v>
      </c>
      <c r="D76" s="16" t="s">
        <v>328</v>
      </c>
      <c r="E76" s="30">
        <v>8.5</v>
      </c>
      <c r="F76" s="30">
        <v>9.6</v>
      </c>
      <c r="G76" s="21">
        <f t="shared" si="1"/>
        <v>1.0999999999999996</v>
      </c>
      <c r="H76" s="557"/>
      <c r="I76" s="29">
        <f>G9/C246*C76</f>
        <v>6.9306707523541303E-2</v>
      </c>
      <c r="J76" s="26">
        <f t="shared" si="0"/>
        <v>1.169306707523541</v>
      </c>
      <c r="K76" s="4" t="s">
        <v>702</v>
      </c>
      <c r="L76" s="366"/>
    </row>
    <row r="77" spans="1:12" x14ac:dyDescent="0.25">
      <c r="A77" s="7">
        <v>61</v>
      </c>
      <c r="B77" s="17" t="s">
        <v>473</v>
      </c>
      <c r="C77" s="11">
        <v>58.8</v>
      </c>
      <c r="D77" s="16" t="s">
        <v>328</v>
      </c>
      <c r="E77" s="30">
        <v>4.4000000000000004</v>
      </c>
      <c r="F77" s="30">
        <v>4.7</v>
      </c>
      <c r="G77" s="21">
        <f t="shared" si="1"/>
        <v>0.29999999999999982</v>
      </c>
      <c r="H77" s="557"/>
      <c r="I77" s="29">
        <f>G9/C246*C77</f>
        <v>7.3560187768668392E-2</v>
      </c>
      <c r="J77" s="26">
        <f t="shared" si="0"/>
        <v>0.37356018776866823</v>
      </c>
      <c r="K77" s="4" t="s">
        <v>702</v>
      </c>
      <c r="L77" s="366"/>
    </row>
    <row r="78" spans="1:12" x14ac:dyDescent="0.25">
      <c r="A78" s="7">
        <v>62</v>
      </c>
      <c r="B78" s="17" t="s">
        <v>474</v>
      </c>
      <c r="C78" s="11">
        <v>62.1</v>
      </c>
      <c r="D78" s="16" t="s">
        <v>328</v>
      </c>
      <c r="E78" s="30">
        <v>7</v>
      </c>
      <c r="F78" s="30">
        <v>7</v>
      </c>
      <c r="G78" s="21">
        <f t="shared" si="1"/>
        <v>0</v>
      </c>
      <c r="H78" s="557">
        <f t="shared" si="2"/>
        <v>0.9031449094366385</v>
      </c>
      <c r="I78" s="29">
        <f>G9/C246*C78</f>
        <v>7.7688565653644681E-2</v>
      </c>
      <c r="J78" s="26">
        <f t="shared" si="0"/>
        <v>0.98083347509028318</v>
      </c>
      <c r="K78" s="4" t="s">
        <v>703</v>
      </c>
      <c r="L78" s="366"/>
    </row>
    <row r="79" spans="1:12" x14ac:dyDescent="0.25">
      <c r="A79" s="7">
        <v>63</v>
      </c>
      <c r="B79" s="17" t="s">
        <v>475</v>
      </c>
      <c r="C79" s="11">
        <v>69</v>
      </c>
      <c r="D79" s="16" t="s">
        <v>328</v>
      </c>
      <c r="E79" s="30">
        <v>15.9</v>
      </c>
      <c r="F79" s="30">
        <v>17.100000000000001</v>
      </c>
      <c r="G79" s="21">
        <f t="shared" si="1"/>
        <v>1.2000000000000011</v>
      </c>
      <c r="H79" s="557"/>
      <c r="I79" s="29">
        <f>G9/C246*C79</f>
        <v>8.6320628504049646E-2</v>
      </c>
      <c r="J79" s="26">
        <f t="shared" si="0"/>
        <v>1.2863206285040507</v>
      </c>
      <c r="K79" s="4" t="s">
        <v>702</v>
      </c>
      <c r="L79" s="366"/>
    </row>
    <row r="80" spans="1:12" x14ac:dyDescent="0.25">
      <c r="A80" s="7">
        <v>64</v>
      </c>
      <c r="B80" s="17" t="s">
        <v>476</v>
      </c>
      <c r="C80" s="11">
        <v>42.2</v>
      </c>
      <c r="D80" s="16" t="s">
        <v>328</v>
      </c>
      <c r="E80" s="30">
        <v>5.9</v>
      </c>
      <c r="F80" s="30">
        <v>6.5</v>
      </c>
      <c r="G80" s="21">
        <f t="shared" si="1"/>
        <v>0.59999999999999964</v>
      </c>
      <c r="H80" s="557"/>
      <c r="I80" s="29">
        <f>G9/C246*C80</f>
        <v>5.279319598363616E-2</v>
      </c>
      <c r="J80" s="26">
        <f t="shared" si="0"/>
        <v>0.65279319598363583</v>
      </c>
      <c r="K80" s="4" t="s">
        <v>702</v>
      </c>
      <c r="L80" s="366"/>
    </row>
    <row r="81" spans="1:12" x14ac:dyDescent="0.25">
      <c r="A81" s="7">
        <v>65</v>
      </c>
      <c r="B81" s="17" t="s">
        <v>477</v>
      </c>
      <c r="C81" s="11">
        <v>55.5</v>
      </c>
      <c r="D81" s="16" t="s">
        <v>328</v>
      </c>
      <c r="E81" s="30">
        <v>7</v>
      </c>
      <c r="F81" s="30">
        <v>8</v>
      </c>
      <c r="G81" s="21">
        <f t="shared" si="1"/>
        <v>1</v>
      </c>
      <c r="H81" s="557"/>
      <c r="I81" s="29">
        <f>G9/C246*C81</f>
        <v>6.9431809883692103E-2</v>
      </c>
      <c r="J81" s="26">
        <f t="shared" si="0"/>
        <v>1.0694318098836921</v>
      </c>
      <c r="K81" s="4" t="s">
        <v>702</v>
      </c>
      <c r="L81" s="366"/>
    </row>
    <row r="82" spans="1:12" x14ac:dyDescent="0.25">
      <c r="A82" s="7">
        <v>66</v>
      </c>
      <c r="B82" s="17" t="s">
        <v>478</v>
      </c>
      <c r="C82" s="11">
        <v>59.3</v>
      </c>
      <c r="D82" s="16" t="s">
        <v>328</v>
      </c>
      <c r="E82" s="30">
        <v>11.6</v>
      </c>
      <c r="F82" s="30">
        <v>12.6</v>
      </c>
      <c r="G82" s="21">
        <f t="shared" si="1"/>
        <v>1</v>
      </c>
      <c r="H82" s="557"/>
      <c r="I82" s="29">
        <f>G9/C246*C82</f>
        <v>7.4185699569422364E-2</v>
      </c>
      <c r="J82" s="26">
        <f t="shared" ref="J82:J145" si="3">G82+I82+H82</f>
        <v>1.0741856995694223</v>
      </c>
      <c r="K82" s="4" t="s">
        <v>702</v>
      </c>
      <c r="L82" s="366"/>
    </row>
    <row r="83" spans="1:12" x14ac:dyDescent="0.25">
      <c r="A83" s="7">
        <v>67</v>
      </c>
      <c r="B83" s="17" t="s">
        <v>479</v>
      </c>
      <c r="C83" s="11">
        <v>62.6</v>
      </c>
      <c r="D83" s="16" t="s">
        <v>328</v>
      </c>
      <c r="E83" s="30">
        <v>19.899999999999999</v>
      </c>
      <c r="F83" s="30">
        <v>21.5</v>
      </c>
      <c r="G83" s="21">
        <f t="shared" ref="G83:G146" si="4">F83-E83</f>
        <v>1.6000000000000014</v>
      </c>
      <c r="H83" s="557"/>
      <c r="I83" s="29">
        <f>G9/C246*C83</f>
        <v>7.8314077454398667E-2</v>
      </c>
      <c r="J83" s="26">
        <f t="shared" si="3"/>
        <v>1.6783140774544001</v>
      </c>
      <c r="K83" s="4" t="s">
        <v>702</v>
      </c>
      <c r="L83" s="366"/>
    </row>
    <row r="84" spans="1:12" x14ac:dyDescent="0.25">
      <c r="A84" s="7">
        <v>68</v>
      </c>
      <c r="B84" s="17" t="s">
        <v>480</v>
      </c>
      <c r="C84" s="11">
        <v>69.2</v>
      </c>
      <c r="D84" s="16" t="s">
        <v>328</v>
      </c>
      <c r="E84" s="30">
        <v>10.7</v>
      </c>
      <c r="F84" s="30">
        <v>11.9</v>
      </c>
      <c r="G84" s="21">
        <f t="shared" si="4"/>
        <v>1.2000000000000011</v>
      </c>
      <c r="H84" s="557"/>
      <c r="I84" s="29">
        <f>G9/C246*C84</f>
        <v>8.6570833224351232E-2</v>
      </c>
      <c r="J84" s="26">
        <f t="shared" si="3"/>
        <v>1.2865708332243524</v>
      </c>
      <c r="K84" s="4" t="s">
        <v>702</v>
      </c>
      <c r="L84" s="366"/>
    </row>
    <row r="85" spans="1:12" x14ac:dyDescent="0.25">
      <c r="A85" s="7">
        <v>69</v>
      </c>
      <c r="B85" s="17" t="s">
        <v>481</v>
      </c>
      <c r="C85" s="11">
        <v>42.3</v>
      </c>
      <c r="D85" s="16" t="s">
        <v>328</v>
      </c>
      <c r="E85" s="30">
        <v>8.8000000000000007</v>
      </c>
      <c r="F85" s="30">
        <v>9.6</v>
      </c>
      <c r="G85" s="21">
        <f t="shared" si="4"/>
        <v>0.79999999999999893</v>
      </c>
      <c r="H85" s="557"/>
      <c r="I85" s="29">
        <f>G9/C246*C85</f>
        <v>5.2918298343786953E-2</v>
      </c>
      <c r="J85" s="26">
        <f t="shared" si="3"/>
        <v>0.85291829834378585</v>
      </c>
      <c r="K85" s="4" t="s">
        <v>702</v>
      </c>
      <c r="L85" s="366"/>
    </row>
    <row r="86" spans="1:12" x14ac:dyDescent="0.25">
      <c r="A86" s="7">
        <v>70</v>
      </c>
      <c r="B86" s="17" t="s">
        <v>482</v>
      </c>
      <c r="C86" s="11">
        <v>54.9</v>
      </c>
      <c r="D86" s="16" t="s">
        <v>328</v>
      </c>
      <c r="E86" s="30">
        <v>13.9</v>
      </c>
      <c r="F86" s="30">
        <v>14.8</v>
      </c>
      <c r="G86" s="21">
        <f t="shared" si="4"/>
        <v>0.90000000000000036</v>
      </c>
      <c r="H86" s="557"/>
      <c r="I86" s="29">
        <f>G9/C246*C86</f>
        <v>6.8681195722787317E-2</v>
      </c>
      <c r="J86" s="26">
        <f t="shared" si="3"/>
        <v>0.96868119572278766</v>
      </c>
      <c r="K86" s="4" t="s">
        <v>702</v>
      </c>
      <c r="L86" s="366"/>
    </row>
    <row r="87" spans="1:12" x14ac:dyDescent="0.25">
      <c r="A87" s="7">
        <v>71</v>
      </c>
      <c r="B87" s="17" t="s">
        <v>483</v>
      </c>
      <c r="C87" s="11">
        <v>58.9</v>
      </c>
      <c r="D87" s="16" t="s">
        <v>328</v>
      </c>
      <c r="E87" s="30">
        <v>6</v>
      </c>
      <c r="F87" s="30">
        <v>6</v>
      </c>
      <c r="G87" s="21">
        <f t="shared" si="4"/>
        <v>0</v>
      </c>
      <c r="H87" s="557">
        <f t="shared" ref="H87:H150" si="5">C87*(G$8/E$15)</f>
        <v>0.85660604131752027</v>
      </c>
      <c r="I87" s="29">
        <f>G9/C246*C87</f>
        <v>7.3685290128819178E-2</v>
      </c>
      <c r="J87" s="26">
        <f t="shared" si="3"/>
        <v>0.93029133144633946</v>
      </c>
      <c r="K87" s="4" t="s">
        <v>703</v>
      </c>
      <c r="L87" s="366"/>
    </row>
    <row r="88" spans="1:12" x14ac:dyDescent="0.25">
      <c r="A88" s="7">
        <v>72</v>
      </c>
      <c r="B88" s="17" t="s">
        <v>484</v>
      </c>
      <c r="C88" s="11">
        <v>62.2</v>
      </c>
      <c r="D88" s="16" t="s">
        <v>328</v>
      </c>
      <c r="E88" s="30">
        <v>9.1999999999999993</v>
      </c>
      <c r="F88" s="30">
        <v>9.9</v>
      </c>
      <c r="G88" s="21">
        <f t="shared" si="4"/>
        <v>0.70000000000000107</v>
      </c>
      <c r="H88" s="557"/>
      <c r="I88" s="29">
        <f>G9/C246*C88</f>
        <v>7.7813668013795481E-2</v>
      </c>
      <c r="J88" s="26">
        <f t="shared" si="3"/>
        <v>0.77781366801379659</v>
      </c>
      <c r="K88" s="4" t="s">
        <v>702</v>
      </c>
      <c r="L88" s="366"/>
    </row>
    <row r="89" spans="1:12" x14ac:dyDescent="0.25">
      <c r="A89" s="7">
        <v>73</v>
      </c>
      <c r="B89" s="17" t="s">
        <v>485</v>
      </c>
      <c r="C89" s="11">
        <v>68.8</v>
      </c>
      <c r="D89" s="16" t="s">
        <v>328</v>
      </c>
      <c r="E89" s="30">
        <v>13.1</v>
      </c>
      <c r="F89" s="30">
        <v>14.4</v>
      </c>
      <c r="G89" s="21">
        <f t="shared" si="4"/>
        <v>1.3000000000000007</v>
      </c>
      <c r="H89" s="557"/>
      <c r="I89" s="29">
        <f>G9/C246*C89</f>
        <v>8.6070423783748046E-2</v>
      </c>
      <c r="J89" s="26">
        <f t="shared" si="3"/>
        <v>1.3860704237837487</v>
      </c>
      <c r="K89" s="4" t="s">
        <v>702</v>
      </c>
      <c r="L89" s="366"/>
    </row>
    <row r="90" spans="1:12" x14ac:dyDescent="0.25">
      <c r="A90" s="7">
        <v>74</v>
      </c>
      <c r="B90" s="17" t="s">
        <v>486</v>
      </c>
      <c r="C90" s="11">
        <v>42.7</v>
      </c>
      <c r="D90" s="16" t="s">
        <v>328</v>
      </c>
      <c r="E90" s="30">
        <v>8.1</v>
      </c>
      <c r="F90" s="30">
        <v>8.9</v>
      </c>
      <c r="G90" s="21">
        <f t="shared" si="4"/>
        <v>0.80000000000000071</v>
      </c>
      <c r="H90" s="557"/>
      <c r="I90" s="29">
        <f>G9/C246*C90</f>
        <v>5.3418707784390146E-2</v>
      </c>
      <c r="J90" s="26">
        <f t="shared" si="3"/>
        <v>0.85341870778439088</v>
      </c>
      <c r="K90" s="4" t="s">
        <v>702</v>
      </c>
      <c r="L90" s="366"/>
    </row>
    <row r="91" spans="1:12" x14ac:dyDescent="0.25">
      <c r="A91" s="7">
        <v>75</v>
      </c>
      <c r="B91" s="17" t="s">
        <v>487</v>
      </c>
      <c r="C91" s="11">
        <v>54.7</v>
      </c>
      <c r="D91" s="16" t="s">
        <v>328</v>
      </c>
      <c r="E91" s="30">
        <v>8.1999999999999993</v>
      </c>
      <c r="F91" s="30">
        <v>9.6</v>
      </c>
      <c r="G91" s="21">
        <f t="shared" si="4"/>
        <v>1.4000000000000004</v>
      </c>
      <c r="H91" s="557"/>
      <c r="I91" s="29">
        <f>G9/C246*C91</f>
        <v>6.843099100248573E-2</v>
      </c>
      <c r="J91" s="26">
        <f t="shared" si="3"/>
        <v>1.468430991002486</v>
      </c>
      <c r="K91" s="4" t="s">
        <v>702</v>
      </c>
      <c r="L91" s="366"/>
    </row>
    <row r="92" spans="1:12" x14ac:dyDescent="0.25">
      <c r="A92" s="7">
        <v>76</v>
      </c>
      <c r="B92" s="17" t="s">
        <v>488</v>
      </c>
      <c r="C92" s="11">
        <v>59.4</v>
      </c>
      <c r="D92" s="16" t="s">
        <v>328</v>
      </c>
      <c r="E92" s="30">
        <v>6.6</v>
      </c>
      <c r="F92" s="30">
        <v>7.4</v>
      </c>
      <c r="G92" s="21">
        <f t="shared" si="4"/>
        <v>0.80000000000000071</v>
      </c>
      <c r="H92" s="557"/>
      <c r="I92" s="29">
        <f>G9/C246*C92</f>
        <v>7.4310801929573164E-2</v>
      </c>
      <c r="J92" s="26">
        <f t="shared" si="3"/>
        <v>0.87431080192957389</v>
      </c>
      <c r="K92" s="4" t="s">
        <v>702</v>
      </c>
      <c r="L92" s="366"/>
    </row>
    <row r="93" spans="1:12" x14ac:dyDescent="0.25">
      <c r="A93" s="7">
        <v>77</v>
      </c>
      <c r="B93" s="17" t="s">
        <v>489</v>
      </c>
      <c r="C93" s="11">
        <v>62.1</v>
      </c>
      <c r="D93" s="16" t="s">
        <v>328</v>
      </c>
      <c r="E93" s="30">
        <v>14.6</v>
      </c>
      <c r="F93" s="30">
        <v>15.8</v>
      </c>
      <c r="G93" s="21">
        <f t="shared" si="4"/>
        <v>1.2000000000000011</v>
      </c>
      <c r="H93" s="557"/>
      <c r="I93" s="29">
        <f>G9/C246*C93</f>
        <v>7.7688565653644681E-2</v>
      </c>
      <c r="J93" s="26">
        <f t="shared" si="3"/>
        <v>1.2776885656536456</v>
      </c>
      <c r="K93" s="4" t="s">
        <v>702</v>
      </c>
      <c r="L93" s="366"/>
    </row>
    <row r="94" spans="1:12" x14ac:dyDescent="0.25">
      <c r="A94" s="7">
        <v>78</v>
      </c>
      <c r="B94" s="17" t="s">
        <v>490</v>
      </c>
      <c r="C94" s="11">
        <v>69.099999999999994</v>
      </c>
      <c r="D94" s="16" t="s">
        <v>328</v>
      </c>
      <c r="E94" s="30">
        <v>6.7</v>
      </c>
      <c r="F94" s="30">
        <v>6.7</v>
      </c>
      <c r="G94" s="21">
        <f t="shared" si="4"/>
        <v>0</v>
      </c>
      <c r="H94" s="557">
        <f t="shared" si="5"/>
        <v>1.0049486834472097</v>
      </c>
      <c r="I94" s="29">
        <f>G9/C246*C94</f>
        <v>8.6445730864200432E-2</v>
      </c>
      <c r="J94" s="26">
        <f t="shared" si="3"/>
        <v>1.09139441431141</v>
      </c>
      <c r="K94" s="4" t="s">
        <v>703</v>
      </c>
      <c r="L94" s="366"/>
    </row>
    <row r="95" spans="1:12" x14ac:dyDescent="0.25">
      <c r="A95" s="7">
        <v>79</v>
      </c>
      <c r="B95" s="17" t="s">
        <v>491</v>
      </c>
      <c r="C95" s="11">
        <v>42.1</v>
      </c>
      <c r="D95" s="16" t="s">
        <v>328</v>
      </c>
      <c r="E95" s="30">
        <v>3.2</v>
      </c>
      <c r="F95" s="30">
        <v>3.3</v>
      </c>
      <c r="G95" s="21">
        <f t="shared" si="4"/>
        <v>9.9999999999999645E-2</v>
      </c>
      <c r="H95" s="557"/>
      <c r="I95" s="29">
        <f>G9/C246*C95</f>
        <v>5.266809362348536E-2</v>
      </c>
      <c r="J95" s="26">
        <f t="shared" si="3"/>
        <v>0.15266809362348499</v>
      </c>
      <c r="K95" s="4" t="s">
        <v>702</v>
      </c>
      <c r="L95" s="366"/>
    </row>
    <row r="96" spans="1:12" x14ac:dyDescent="0.25">
      <c r="A96" s="7">
        <v>80</v>
      </c>
      <c r="B96" s="17" t="s">
        <v>492</v>
      </c>
      <c r="C96" s="11">
        <v>55</v>
      </c>
      <c r="D96" s="16" t="s">
        <v>328</v>
      </c>
      <c r="E96" s="30">
        <v>8.6</v>
      </c>
      <c r="F96" s="30">
        <v>9.1999999999999993</v>
      </c>
      <c r="G96" s="21">
        <f t="shared" si="4"/>
        <v>0.59999999999999964</v>
      </c>
      <c r="H96" s="557"/>
      <c r="I96" s="29">
        <f>G9/C246*C96</f>
        <v>6.8806298082938117E-2</v>
      </c>
      <c r="J96" s="26">
        <f t="shared" si="3"/>
        <v>0.66880629808293779</v>
      </c>
      <c r="K96" s="4" t="s">
        <v>702</v>
      </c>
      <c r="L96" s="366"/>
    </row>
    <row r="97" spans="1:12" x14ac:dyDescent="0.25">
      <c r="A97" s="7">
        <v>81</v>
      </c>
      <c r="B97" s="17" t="s">
        <v>493</v>
      </c>
      <c r="C97" s="11">
        <v>59.3</v>
      </c>
      <c r="D97" s="16" t="s">
        <v>328</v>
      </c>
      <c r="E97" s="30">
        <v>3.5</v>
      </c>
      <c r="F97" s="30">
        <v>3.6</v>
      </c>
      <c r="G97" s="21">
        <f t="shared" si="4"/>
        <v>0.10000000000000009</v>
      </c>
      <c r="H97" s="557"/>
      <c r="I97" s="29">
        <f>G9/C246*C97</f>
        <v>7.4185699569422364E-2</v>
      </c>
      <c r="J97" s="26">
        <f t="shared" si="3"/>
        <v>0.17418569956942245</v>
      </c>
      <c r="K97" s="4" t="s">
        <v>702</v>
      </c>
      <c r="L97" s="366"/>
    </row>
    <row r="98" spans="1:12" x14ac:dyDescent="0.25">
      <c r="A98" s="7">
        <v>82</v>
      </c>
      <c r="B98" s="17" t="s">
        <v>494</v>
      </c>
      <c r="C98" s="11">
        <v>62.6</v>
      </c>
      <c r="D98" s="16" t="s">
        <v>328</v>
      </c>
      <c r="E98" s="30">
        <v>11.2</v>
      </c>
      <c r="F98" s="30">
        <v>12.3</v>
      </c>
      <c r="G98" s="21">
        <f t="shared" si="4"/>
        <v>1.1000000000000014</v>
      </c>
      <c r="H98" s="557"/>
      <c r="I98" s="29">
        <f>G9/C246*C98</f>
        <v>7.8314077454398667E-2</v>
      </c>
      <c r="J98" s="26">
        <f t="shared" si="3"/>
        <v>1.1783140774544001</v>
      </c>
      <c r="K98" s="4" t="s">
        <v>702</v>
      </c>
      <c r="L98" s="366"/>
    </row>
    <row r="99" spans="1:12" x14ac:dyDescent="0.25">
      <c r="A99" s="7">
        <v>83</v>
      </c>
      <c r="B99" s="17" t="s">
        <v>495</v>
      </c>
      <c r="C99" s="11">
        <v>68.5</v>
      </c>
      <c r="D99" s="16" t="s">
        <v>328</v>
      </c>
      <c r="E99" s="30">
        <v>2.7</v>
      </c>
      <c r="F99" s="30">
        <v>2.7</v>
      </c>
      <c r="G99" s="21">
        <f t="shared" si="4"/>
        <v>0</v>
      </c>
      <c r="H99" s="557">
        <f t="shared" si="5"/>
        <v>0.99622264567487506</v>
      </c>
      <c r="I99" s="29">
        <f>G9/C246*C99</f>
        <v>8.569511670329566E-2</v>
      </c>
      <c r="J99" s="26">
        <f t="shared" si="3"/>
        <v>1.0819177623781706</v>
      </c>
      <c r="K99" s="4" t="s">
        <v>703</v>
      </c>
      <c r="L99" s="4"/>
    </row>
    <row r="100" spans="1:12" x14ac:dyDescent="0.25">
      <c r="A100" s="7">
        <v>84</v>
      </c>
      <c r="B100" s="17" t="s">
        <v>496</v>
      </c>
      <c r="C100" s="11">
        <v>42.2</v>
      </c>
      <c r="D100" s="16" t="s">
        <v>328</v>
      </c>
      <c r="E100" s="30">
        <v>4.2</v>
      </c>
      <c r="F100" s="30">
        <v>5.0999999999999996</v>
      </c>
      <c r="G100" s="21">
        <f t="shared" si="4"/>
        <v>0.89999999999999947</v>
      </c>
      <c r="H100" s="557"/>
      <c r="I100" s="29">
        <f>G9/C246*C100</f>
        <v>5.279319598363616E-2</v>
      </c>
      <c r="J100" s="26">
        <f t="shared" si="3"/>
        <v>0.95279319598363565</v>
      </c>
      <c r="K100" s="4" t="s">
        <v>702</v>
      </c>
      <c r="L100" s="366"/>
    </row>
    <row r="101" spans="1:12" x14ac:dyDescent="0.25">
      <c r="A101" s="7">
        <v>85</v>
      </c>
      <c r="B101" s="109" t="s">
        <v>497</v>
      </c>
      <c r="C101" s="11">
        <v>54.9</v>
      </c>
      <c r="D101" s="16" t="s">
        <v>328</v>
      </c>
      <c r="E101" s="30">
        <v>8.6999999999999993</v>
      </c>
      <c r="F101" s="30">
        <v>9.5</v>
      </c>
      <c r="G101" s="21">
        <f t="shared" si="4"/>
        <v>0.80000000000000071</v>
      </c>
      <c r="H101" s="557"/>
      <c r="I101" s="29">
        <f>G9/C246*C101</f>
        <v>6.8681195722787317E-2</v>
      </c>
      <c r="J101" s="26">
        <f t="shared" si="3"/>
        <v>0.86868119572278801</v>
      </c>
      <c r="K101" s="4" t="s">
        <v>702</v>
      </c>
      <c r="L101" s="366"/>
    </row>
    <row r="102" spans="1:12" x14ac:dyDescent="0.25">
      <c r="A102" s="7">
        <v>86</v>
      </c>
      <c r="B102" s="17" t="s">
        <v>498</v>
      </c>
      <c r="C102" s="11">
        <v>59.2</v>
      </c>
      <c r="D102" s="16" t="s">
        <v>328</v>
      </c>
      <c r="E102" s="30">
        <v>2.2000000000000002</v>
      </c>
      <c r="F102" s="30">
        <v>2.7</v>
      </c>
      <c r="G102" s="21">
        <f t="shared" si="4"/>
        <v>0.5</v>
      </c>
      <c r="H102" s="557"/>
      <c r="I102" s="29">
        <f>G9/C246*C102</f>
        <v>7.4060597209271578E-2</v>
      </c>
      <c r="J102" s="26">
        <f t="shared" si="3"/>
        <v>0.57406059720927161</v>
      </c>
      <c r="K102" s="4" t="s">
        <v>702</v>
      </c>
      <c r="L102" s="366"/>
    </row>
    <row r="103" spans="1:12" x14ac:dyDescent="0.25">
      <c r="A103" s="7">
        <v>87</v>
      </c>
      <c r="B103" s="17" t="s">
        <v>499</v>
      </c>
      <c r="C103" s="11">
        <v>62.9</v>
      </c>
      <c r="D103" s="16" t="s">
        <v>328</v>
      </c>
      <c r="E103" s="30">
        <v>15.2</v>
      </c>
      <c r="F103" s="30">
        <v>16.5</v>
      </c>
      <c r="G103" s="21">
        <f t="shared" si="4"/>
        <v>1.3000000000000007</v>
      </c>
      <c r="H103" s="557"/>
      <c r="I103" s="29">
        <f>G9/C246*C103</f>
        <v>7.8689384534851053E-2</v>
      </c>
      <c r="J103" s="26">
        <f t="shared" si="3"/>
        <v>1.3786893845348518</v>
      </c>
      <c r="K103" s="4" t="s">
        <v>702</v>
      </c>
      <c r="L103" s="366"/>
    </row>
    <row r="104" spans="1:12" x14ac:dyDescent="0.25">
      <c r="A104" s="7">
        <v>88</v>
      </c>
      <c r="B104" s="17" t="s">
        <v>500</v>
      </c>
      <c r="C104" s="11">
        <v>68.900000000000006</v>
      </c>
      <c r="D104" s="16" t="s">
        <v>328</v>
      </c>
      <c r="E104" s="30">
        <v>14.4</v>
      </c>
      <c r="F104" s="30">
        <v>15.5</v>
      </c>
      <c r="G104" s="21">
        <f t="shared" si="4"/>
        <v>1.0999999999999996</v>
      </c>
      <c r="H104" s="557"/>
      <c r="I104" s="29">
        <f>G9/C246*C104</f>
        <v>8.6195526143898846E-2</v>
      </c>
      <c r="J104" s="26">
        <f t="shared" si="3"/>
        <v>1.1861955261438986</v>
      </c>
      <c r="K104" s="4" t="s">
        <v>702</v>
      </c>
      <c r="L104" s="366"/>
    </row>
    <row r="105" spans="1:12" x14ac:dyDescent="0.25">
      <c r="A105" s="7">
        <v>89</v>
      </c>
      <c r="B105" s="17" t="s">
        <v>501</v>
      </c>
      <c r="C105" s="11">
        <v>42.3</v>
      </c>
      <c r="D105" s="16" t="s">
        <v>328</v>
      </c>
      <c r="E105" s="30">
        <v>8.1999999999999993</v>
      </c>
      <c r="F105" s="30">
        <v>9.1</v>
      </c>
      <c r="G105" s="21">
        <f t="shared" si="4"/>
        <v>0.90000000000000036</v>
      </c>
      <c r="H105" s="557"/>
      <c r="I105" s="29">
        <f>G9/C246*C105</f>
        <v>5.2918298343786953E-2</v>
      </c>
      <c r="J105" s="26">
        <f t="shared" si="3"/>
        <v>0.95291829834378727</v>
      </c>
      <c r="K105" s="4" t="s">
        <v>702</v>
      </c>
      <c r="L105" s="366"/>
    </row>
    <row r="106" spans="1:12" x14ac:dyDescent="0.25">
      <c r="A106" s="7">
        <v>90</v>
      </c>
      <c r="B106" s="17" t="s">
        <v>502</v>
      </c>
      <c r="C106" s="11">
        <v>55.4</v>
      </c>
      <c r="D106" s="16" t="s">
        <v>328</v>
      </c>
      <c r="E106" s="30">
        <v>8.6</v>
      </c>
      <c r="F106" s="30">
        <v>9.1999999999999993</v>
      </c>
      <c r="G106" s="21">
        <f t="shared" si="4"/>
        <v>0.59999999999999964</v>
      </c>
      <c r="H106" s="557"/>
      <c r="I106" s="29">
        <f>G9/C246*C106</f>
        <v>6.9306707523541303E-2</v>
      </c>
      <c r="J106" s="26">
        <f t="shared" si="3"/>
        <v>0.66930670752354093</v>
      </c>
      <c r="K106" s="4" t="s">
        <v>702</v>
      </c>
      <c r="L106" s="366"/>
    </row>
    <row r="107" spans="1:12" x14ac:dyDescent="0.25">
      <c r="A107" s="7">
        <v>91</v>
      </c>
      <c r="B107" s="17" t="s">
        <v>503</v>
      </c>
      <c r="C107" s="11">
        <v>59.2</v>
      </c>
      <c r="D107" s="16" t="s">
        <v>328</v>
      </c>
      <c r="E107" s="30">
        <v>7.8</v>
      </c>
      <c r="F107" s="30">
        <v>8.1999999999999993</v>
      </c>
      <c r="G107" s="21">
        <f t="shared" si="4"/>
        <v>0.39999999999999947</v>
      </c>
      <c r="H107" s="557"/>
      <c r="I107" s="29">
        <f>G9/C246*C107</f>
        <v>7.4060597209271578E-2</v>
      </c>
      <c r="J107" s="26">
        <f t="shared" si="3"/>
        <v>0.47406059720927107</v>
      </c>
      <c r="K107" s="4" t="s">
        <v>702</v>
      </c>
      <c r="L107" s="366"/>
    </row>
    <row r="108" spans="1:12" x14ac:dyDescent="0.25">
      <c r="A108" s="7">
        <v>92</v>
      </c>
      <c r="B108" s="17" t="s">
        <v>504</v>
      </c>
      <c r="C108" s="11">
        <v>62.6</v>
      </c>
      <c r="D108" s="16" t="s">
        <v>328</v>
      </c>
      <c r="E108" s="30">
        <v>7.2</v>
      </c>
      <c r="F108" s="30">
        <v>7.6</v>
      </c>
      <c r="G108" s="21">
        <f t="shared" si="4"/>
        <v>0.39999999999999947</v>
      </c>
      <c r="H108" s="557"/>
      <c r="I108" s="29">
        <f>G9/C246*C108</f>
        <v>7.8314077454398667E-2</v>
      </c>
      <c r="J108" s="26">
        <f t="shared" si="3"/>
        <v>0.47831407745439813</v>
      </c>
      <c r="K108" s="4" t="s">
        <v>702</v>
      </c>
      <c r="L108" s="366"/>
    </row>
    <row r="109" spans="1:12" x14ac:dyDescent="0.25">
      <c r="A109" s="7">
        <v>93</v>
      </c>
      <c r="B109" s="17" t="s">
        <v>505</v>
      </c>
      <c r="C109" s="11">
        <v>69.099999999999994</v>
      </c>
      <c r="D109" s="16" t="s">
        <v>328</v>
      </c>
      <c r="E109" s="30">
        <v>7.3</v>
      </c>
      <c r="F109" s="30">
        <v>7.5</v>
      </c>
      <c r="G109" s="21">
        <f t="shared" si="4"/>
        <v>0.20000000000000018</v>
      </c>
      <c r="H109" s="557"/>
      <c r="I109" s="29">
        <f>G9/C246*C109</f>
        <v>8.6445730864200432E-2</v>
      </c>
      <c r="J109" s="26">
        <f t="shared" si="3"/>
        <v>0.28644573086420061</v>
      </c>
      <c r="K109" s="4" t="s">
        <v>702</v>
      </c>
      <c r="L109" s="366"/>
    </row>
    <row r="110" spans="1:12" x14ac:dyDescent="0.25">
      <c r="A110" s="7">
        <v>94</v>
      </c>
      <c r="B110" s="17" t="s">
        <v>506</v>
      </c>
      <c r="C110" s="11">
        <v>42.4</v>
      </c>
      <c r="D110" s="16" t="s">
        <v>328</v>
      </c>
      <c r="E110" s="30">
        <v>2.5</v>
      </c>
      <c r="F110" s="30">
        <v>2.5</v>
      </c>
      <c r="G110" s="21">
        <f t="shared" si="4"/>
        <v>0</v>
      </c>
      <c r="H110" s="557">
        <f t="shared" si="5"/>
        <v>0.61664000257831675</v>
      </c>
      <c r="I110" s="29">
        <f>G9/C246*C110</f>
        <v>5.3043400703937746E-2</v>
      </c>
      <c r="J110" s="26">
        <f t="shared" si="3"/>
        <v>0.66968340328225451</v>
      </c>
      <c r="K110" s="4" t="s">
        <v>703</v>
      </c>
      <c r="L110" s="366"/>
    </row>
    <row r="111" spans="1:12" x14ac:dyDescent="0.25">
      <c r="A111" s="7">
        <v>95</v>
      </c>
      <c r="B111" s="17" t="s">
        <v>507</v>
      </c>
      <c r="C111" s="11">
        <v>55.1</v>
      </c>
      <c r="D111" s="16" t="s">
        <v>328</v>
      </c>
      <c r="E111" s="30">
        <v>6.8</v>
      </c>
      <c r="F111" s="30">
        <v>7.7</v>
      </c>
      <c r="G111" s="21">
        <f t="shared" si="4"/>
        <v>0.90000000000000036</v>
      </c>
      <c r="H111" s="557"/>
      <c r="I111" s="29">
        <f>G9/C246*C111</f>
        <v>6.8931400443088917E-2</v>
      </c>
      <c r="J111" s="26">
        <f t="shared" si="3"/>
        <v>0.96893140044308923</v>
      </c>
      <c r="K111" s="4" t="s">
        <v>702</v>
      </c>
      <c r="L111" s="366"/>
    </row>
    <row r="112" spans="1:12" x14ac:dyDescent="0.25">
      <c r="A112" s="7">
        <v>96</v>
      </c>
      <c r="B112" s="17" t="s">
        <v>508</v>
      </c>
      <c r="C112" s="11">
        <v>59.5</v>
      </c>
      <c r="D112" s="16" t="s">
        <v>328</v>
      </c>
      <c r="E112" s="30">
        <v>2.1</v>
      </c>
      <c r="F112" s="30">
        <v>2.1</v>
      </c>
      <c r="G112" s="21">
        <f t="shared" si="4"/>
        <v>0</v>
      </c>
      <c r="H112" s="557">
        <f t="shared" si="5"/>
        <v>0.86533207908985488</v>
      </c>
      <c r="I112" s="29">
        <f>G9/C246*C112</f>
        <v>7.4435904289723964E-2</v>
      </c>
      <c r="J112" s="26">
        <f t="shared" si="3"/>
        <v>0.9397679833795789</v>
      </c>
      <c r="K112" s="4" t="s">
        <v>703</v>
      </c>
      <c r="L112" s="366"/>
    </row>
    <row r="113" spans="1:12" x14ac:dyDescent="0.25">
      <c r="A113" s="7">
        <v>97</v>
      </c>
      <c r="B113" s="17" t="s">
        <v>509</v>
      </c>
      <c r="C113" s="11">
        <v>62.8</v>
      </c>
      <c r="D113" s="16" t="s">
        <v>328</v>
      </c>
      <c r="E113" s="30">
        <v>11</v>
      </c>
      <c r="F113" s="30">
        <v>12.4</v>
      </c>
      <c r="G113" s="21">
        <f t="shared" si="4"/>
        <v>1.4000000000000004</v>
      </c>
      <c r="H113" s="557"/>
      <c r="I113" s="29">
        <f>G9/C246*C113</f>
        <v>7.8564282174700253E-2</v>
      </c>
      <c r="J113" s="26">
        <f t="shared" si="3"/>
        <v>1.4785642821747007</v>
      </c>
      <c r="K113" s="4" t="s">
        <v>702</v>
      </c>
      <c r="L113" s="366"/>
    </row>
    <row r="114" spans="1:12" x14ac:dyDescent="0.25">
      <c r="A114" s="7">
        <v>98</v>
      </c>
      <c r="B114" s="17" t="s">
        <v>510</v>
      </c>
      <c r="C114" s="11">
        <v>68.8</v>
      </c>
      <c r="D114" s="16" t="s">
        <v>328</v>
      </c>
      <c r="E114" s="30">
        <v>9</v>
      </c>
      <c r="F114" s="30">
        <v>9.9</v>
      </c>
      <c r="G114" s="21">
        <f t="shared" si="4"/>
        <v>0.90000000000000036</v>
      </c>
      <c r="H114" s="557"/>
      <c r="I114" s="29">
        <f>G9/C246*C114</f>
        <v>8.6070423783748046E-2</v>
      </c>
      <c r="J114" s="26">
        <f t="shared" si="3"/>
        <v>0.98607042378374843</v>
      </c>
      <c r="K114" s="4" t="s">
        <v>702</v>
      </c>
      <c r="L114" s="366"/>
    </row>
    <row r="115" spans="1:12" x14ac:dyDescent="0.25">
      <c r="A115" s="7">
        <v>99</v>
      </c>
      <c r="B115" s="17" t="s">
        <v>511</v>
      </c>
      <c r="C115" s="11">
        <v>42.2</v>
      </c>
      <c r="D115" s="16" t="s">
        <v>328</v>
      </c>
      <c r="E115" s="30">
        <v>6.6</v>
      </c>
      <c r="F115" s="30">
        <v>7.4</v>
      </c>
      <c r="G115" s="21">
        <f t="shared" si="4"/>
        <v>0.80000000000000071</v>
      </c>
      <c r="H115" s="557"/>
      <c r="I115" s="29">
        <f>G9/C246*C115</f>
        <v>5.279319598363616E-2</v>
      </c>
      <c r="J115" s="26">
        <f t="shared" si="3"/>
        <v>0.8527931959836369</v>
      </c>
      <c r="K115" s="4" t="s">
        <v>702</v>
      </c>
      <c r="L115" s="366"/>
    </row>
    <row r="116" spans="1:12" x14ac:dyDescent="0.25">
      <c r="A116" s="7">
        <v>100</v>
      </c>
      <c r="B116" s="17" t="s">
        <v>512</v>
      </c>
      <c r="C116" s="11">
        <v>55.2</v>
      </c>
      <c r="D116" s="16" t="s">
        <v>328</v>
      </c>
      <c r="E116" s="30">
        <v>5.7</v>
      </c>
      <c r="F116" s="30">
        <v>6.7</v>
      </c>
      <c r="G116" s="21">
        <f t="shared" si="4"/>
        <v>1</v>
      </c>
      <c r="H116" s="557"/>
      <c r="I116" s="29">
        <f>G9/C246*C116</f>
        <v>6.9056502803239717E-2</v>
      </c>
      <c r="J116" s="26">
        <f t="shared" si="3"/>
        <v>1.0690565028032397</v>
      </c>
      <c r="K116" s="4" t="s">
        <v>702</v>
      </c>
      <c r="L116" s="366"/>
    </row>
    <row r="117" spans="1:12" x14ac:dyDescent="0.25">
      <c r="A117" s="7">
        <v>101</v>
      </c>
      <c r="B117" s="17" t="s">
        <v>513</v>
      </c>
      <c r="C117" s="11">
        <v>58.1</v>
      </c>
      <c r="D117" s="16" t="s">
        <v>328</v>
      </c>
      <c r="E117" s="30">
        <v>6.1</v>
      </c>
      <c r="F117" s="30">
        <v>6.5</v>
      </c>
      <c r="G117" s="21">
        <f t="shared" si="4"/>
        <v>0.40000000000000036</v>
      </c>
      <c r="H117" s="557"/>
      <c r="I117" s="29">
        <f>G9/C246*C117</f>
        <v>7.268447124761282E-2</v>
      </c>
      <c r="J117" s="26">
        <f t="shared" si="3"/>
        <v>0.47268447124761315</v>
      </c>
      <c r="K117" s="4" t="s">
        <v>702</v>
      </c>
      <c r="L117" s="4"/>
    </row>
    <row r="118" spans="1:12" x14ac:dyDescent="0.25">
      <c r="A118" s="7">
        <v>102</v>
      </c>
      <c r="B118" s="17" t="s">
        <v>514</v>
      </c>
      <c r="C118" s="11">
        <v>61.9</v>
      </c>
      <c r="D118" s="16" t="s">
        <v>328</v>
      </c>
      <c r="E118" s="30">
        <v>10.9</v>
      </c>
      <c r="F118" s="30">
        <v>11.8</v>
      </c>
      <c r="G118" s="21">
        <f t="shared" si="4"/>
        <v>0.90000000000000036</v>
      </c>
      <c r="H118" s="557"/>
      <c r="I118" s="29">
        <f>G9/C246*C118</f>
        <v>7.7438360933343081E-2</v>
      </c>
      <c r="J118" s="26">
        <f t="shared" si="3"/>
        <v>0.97743836093334346</v>
      </c>
      <c r="K118" s="4" t="s">
        <v>702</v>
      </c>
      <c r="L118" s="366"/>
    </row>
    <row r="119" spans="1:12" x14ac:dyDescent="0.25">
      <c r="A119" s="7">
        <v>103</v>
      </c>
      <c r="B119" s="17" t="s">
        <v>515</v>
      </c>
      <c r="C119" s="11">
        <v>69.3</v>
      </c>
      <c r="D119" s="16" t="s">
        <v>328</v>
      </c>
      <c r="E119" s="30">
        <v>1.3</v>
      </c>
      <c r="F119" s="30">
        <v>2.7</v>
      </c>
      <c r="G119" s="21">
        <f t="shared" si="4"/>
        <v>1.4000000000000001</v>
      </c>
      <c r="H119" s="557"/>
      <c r="I119" s="29">
        <f>G9/C246*C119</f>
        <v>8.6695935584502032E-2</v>
      </c>
      <c r="J119" s="26">
        <f t="shared" si="3"/>
        <v>1.4866959355845022</v>
      </c>
      <c r="K119" s="4" t="s">
        <v>702</v>
      </c>
      <c r="L119" s="366"/>
    </row>
    <row r="120" spans="1:12" x14ac:dyDescent="0.25">
      <c r="A120" s="7">
        <v>104</v>
      </c>
      <c r="B120" s="17" t="s">
        <v>516</v>
      </c>
      <c r="C120" s="11">
        <v>42.4</v>
      </c>
      <c r="D120" s="16" t="s">
        <v>328</v>
      </c>
      <c r="E120" s="30">
        <v>0</v>
      </c>
      <c r="F120" s="30">
        <v>0</v>
      </c>
      <c r="G120" s="21">
        <f t="shared" si="4"/>
        <v>0</v>
      </c>
      <c r="H120" s="557">
        <f t="shared" si="5"/>
        <v>0.61664000257831675</v>
      </c>
      <c r="I120" s="29">
        <f>G9/C246*C120</f>
        <v>5.3043400703937746E-2</v>
      </c>
      <c r="J120" s="26">
        <f t="shared" si="3"/>
        <v>0.66968340328225451</v>
      </c>
      <c r="K120" s="4" t="s">
        <v>703</v>
      </c>
      <c r="L120" s="366"/>
    </row>
    <row r="121" spans="1:12" x14ac:dyDescent="0.25">
      <c r="A121" s="7">
        <v>105</v>
      </c>
      <c r="B121" s="17" t="s">
        <v>517</v>
      </c>
      <c r="C121" s="11">
        <v>55</v>
      </c>
      <c r="D121" s="16" t="s">
        <v>328</v>
      </c>
      <c r="E121" s="30">
        <v>6.4</v>
      </c>
      <c r="F121" s="30">
        <v>6.7</v>
      </c>
      <c r="G121" s="21">
        <f t="shared" si="4"/>
        <v>0.29999999999999982</v>
      </c>
      <c r="H121" s="557"/>
      <c r="I121" s="29">
        <f>G9/C246*C121</f>
        <v>6.8806298082938117E-2</v>
      </c>
      <c r="J121" s="26">
        <f t="shared" si="3"/>
        <v>0.36880629808293797</v>
      </c>
      <c r="K121" s="4" t="s">
        <v>702</v>
      </c>
      <c r="L121" s="366"/>
    </row>
    <row r="122" spans="1:12" x14ac:dyDescent="0.25">
      <c r="A122" s="7">
        <v>106</v>
      </c>
      <c r="B122" s="17" t="s">
        <v>518</v>
      </c>
      <c r="C122" s="11">
        <v>59.2</v>
      </c>
      <c r="D122" s="16" t="s">
        <v>328</v>
      </c>
      <c r="E122" s="30">
        <v>15.7</v>
      </c>
      <c r="F122" s="30">
        <v>17.2</v>
      </c>
      <c r="G122" s="21">
        <f t="shared" si="4"/>
        <v>1.5</v>
      </c>
      <c r="H122" s="557"/>
      <c r="I122" s="29">
        <f>G9/C246*C122</f>
        <v>7.4060597209271578E-2</v>
      </c>
      <c r="J122" s="26">
        <f t="shared" si="3"/>
        <v>1.5740605972092716</v>
      </c>
      <c r="K122" s="4" t="s">
        <v>702</v>
      </c>
      <c r="L122" s="366"/>
    </row>
    <row r="123" spans="1:12" x14ac:dyDescent="0.25">
      <c r="A123" s="7">
        <v>107</v>
      </c>
      <c r="B123" s="17" t="s">
        <v>519</v>
      </c>
      <c r="C123" s="11">
        <v>62.8</v>
      </c>
      <c r="D123" s="16" t="s">
        <v>328</v>
      </c>
      <c r="E123" s="30">
        <v>13.9</v>
      </c>
      <c r="F123" s="30">
        <v>15.2</v>
      </c>
      <c r="G123" s="21">
        <f t="shared" si="4"/>
        <v>1.2999999999999989</v>
      </c>
      <c r="H123" s="557"/>
      <c r="I123" s="29">
        <f>G9/C246*C123</f>
        <v>7.8564282174700253E-2</v>
      </c>
      <c r="J123" s="26">
        <f t="shared" si="3"/>
        <v>1.3785642821746993</v>
      </c>
      <c r="K123" s="4" t="s">
        <v>702</v>
      </c>
      <c r="L123" s="366"/>
    </row>
    <row r="124" spans="1:12" x14ac:dyDescent="0.25">
      <c r="A124" s="7">
        <v>108</v>
      </c>
      <c r="B124" s="17" t="s">
        <v>514</v>
      </c>
      <c r="C124" s="11">
        <v>68.599999999999994</v>
      </c>
      <c r="D124" s="16" t="s">
        <v>328</v>
      </c>
      <c r="E124" s="30">
        <v>11.6</v>
      </c>
      <c r="F124" s="30">
        <v>12.8</v>
      </c>
      <c r="G124" s="21">
        <f t="shared" si="4"/>
        <v>1.2000000000000011</v>
      </c>
      <c r="H124" s="557"/>
      <c r="I124" s="29">
        <f>G9/C246*C124</f>
        <v>8.5820219063446446E-2</v>
      </c>
      <c r="J124" s="26">
        <f t="shared" si="3"/>
        <v>1.2858202190634476</v>
      </c>
      <c r="K124" s="4" t="s">
        <v>702</v>
      </c>
      <c r="L124" s="366"/>
    </row>
    <row r="125" spans="1:12" x14ac:dyDescent="0.25">
      <c r="A125" s="7">
        <v>109</v>
      </c>
      <c r="B125" s="17" t="s">
        <v>520</v>
      </c>
      <c r="C125" s="11">
        <v>42.5</v>
      </c>
      <c r="D125" s="16" t="s">
        <v>328</v>
      </c>
      <c r="E125" s="30">
        <v>4.5999999999999996</v>
      </c>
      <c r="F125" s="30">
        <v>4.5999999999999996</v>
      </c>
      <c r="G125" s="21">
        <f t="shared" si="4"/>
        <v>0</v>
      </c>
      <c r="H125" s="557">
        <f t="shared" si="5"/>
        <v>0.61809434220703929</v>
      </c>
      <c r="I125" s="29">
        <f>G9/C246*C125</f>
        <v>5.3168503064088546E-2</v>
      </c>
      <c r="J125" s="26">
        <f t="shared" si="3"/>
        <v>0.67126284527112778</v>
      </c>
      <c r="K125" s="4" t="s">
        <v>703</v>
      </c>
      <c r="L125" s="366"/>
    </row>
    <row r="126" spans="1:12" x14ac:dyDescent="0.25">
      <c r="A126" s="7">
        <v>110</v>
      </c>
      <c r="B126" s="17" t="s">
        <v>521</v>
      </c>
      <c r="C126" s="11">
        <v>54.1</v>
      </c>
      <c r="D126" s="16" t="s">
        <v>328</v>
      </c>
      <c r="E126" s="30">
        <v>15.2</v>
      </c>
      <c r="F126" s="30">
        <v>16.7</v>
      </c>
      <c r="G126" s="21">
        <f t="shared" si="4"/>
        <v>1.5</v>
      </c>
      <c r="H126" s="557"/>
      <c r="I126" s="29">
        <f>G9/C246*C126</f>
        <v>6.7680376841580958E-2</v>
      </c>
      <c r="J126" s="26">
        <f t="shared" si="3"/>
        <v>1.567680376841581</v>
      </c>
      <c r="K126" s="4" t="s">
        <v>702</v>
      </c>
      <c r="L126" s="366"/>
    </row>
    <row r="127" spans="1:12" x14ac:dyDescent="0.25">
      <c r="A127" s="7">
        <v>111</v>
      </c>
      <c r="B127" s="17" t="s">
        <v>373</v>
      </c>
      <c r="C127" s="11">
        <v>54.3</v>
      </c>
      <c r="D127" s="16" t="s">
        <v>328</v>
      </c>
      <c r="E127" s="30">
        <v>7.9</v>
      </c>
      <c r="F127" s="30">
        <v>9.1</v>
      </c>
      <c r="G127" s="21">
        <f t="shared" si="4"/>
        <v>1.1999999999999993</v>
      </c>
      <c r="H127" s="557"/>
      <c r="I127" s="29">
        <f>G9/C246*C127</f>
        <v>6.7930581561882544E-2</v>
      </c>
      <c r="J127" s="26">
        <f t="shared" si="3"/>
        <v>1.2679305815618818</v>
      </c>
      <c r="K127" s="4" t="s">
        <v>702</v>
      </c>
      <c r="L127" s="366"/>
    </row>
    <row r="128" spans="1:12" x14ac:dyDescent="0.25">
      <c r="A128" s="7">
        <v>112</v>
      </c>
      <c r="B128" s="17" t="s">
        <v>374</v>
      </c>
      <c r="C128" s="11">
        <v>52</v>
      </c>
      <c r="D128" s="16" t="s">
        <v>328</v>
      </c>
      <c r="E128" s="30">
        <v>10</v>
      </c>
      <c r="F128" s="30">
        <v>10.9</v>
      </c>
      <c r="G128" s="21">
        <f t="shared" si="4"/>
        <v>0.90000000000000036</v>
      </c>
      <c r="H128" s="557"/>
      <c r="I128" s="29">
        <f>G9/C246*C128</f>
        <v>6.5053227278414227E-2</v>
      </c>
      <c r="J128" s="26">
        <f t="shared" si="3"/>
        <v>0.96505322727841458</v>
      </c>
      <c r="K128" s="4" t="s">
        <v>702</v>
      </c>
      <c r="L128" s="366"/>
    </row>
    <row r="129" spans="1:12" x14ac:dyDescent="0.25">
      <c r="A129" s="7">
        <v>113</v>
      </c>
      <c r="B129" s="17" t="s">
        <v>375</v>
      </c>
      <c r="C129" s="11">
        <v>46.8</v>
      </c>
      <c r="D129" s="16" t="s">
        <v>328</v>
      </c>
      <c r="E129" s="30">
        <v>12.6</v>
      </c>
      <c r="F129" s="30">
        <v>13.8</v>
      </c>
      <c r="G129" s="21">
        <f t="shared" si="4"/>
        <v>1.2000000000000011</v>
      </c>
      <c r="H129" s="557"/>
      <c r="I129" s="29">
        <f>G9/C246*C129</f>
        <v>5.8547904550572794E-2</v>
      </c>
      <c r="J129" s="26">
        <f t="shared" si="3"/>
        <v>1.2585479045505739</v>
      </c>
      <c r="K129" s="4" t="s">
        <v>702</v>
      </c>
      <c r="L129" s="366"/>
    </row>
    <row r="130" spans="1:12" x14ac:dyDescent="0.25">
      <c r="A130" s="7">
        <v>114</v>
      </c>
      <c r="B130" s="17" t="s">
        <v>376</v>
      </c>
      <c r="C130" s="11">
        <v>73.3</v>
      </c>
      <c r="D130" s="16" t="s">
        <v>328</v>
      </c>
      <c r="E130" s="30">
        <v>8.9</v>
      </c>
      <c r="F130" s="30">
        <v>9.8000000000000007</v>
      </c>
      <c r="G130" s="21">
        <f t="shared" si="4"/>
        <v>0.90000000000000036</v>
      </c>
      <c r="H130" s="557"/>
      <c r="I130" s="29">
        <f>G9/C246*C130</f>
        <v>9.1700029990533893E-2</v>
      </c>
      <c r="J130" s="26">
        <f t="shared" si="3"/>
        <v>0.9917000299905343</v>
      </c>
      <c r="K130" s="4" t="s">
        <v>702</v>
      </c>
      <c r="L130" s="366"/>
    </row>
    <row r="131" spans="1:12" x14ac:dyDescent="0.25">
      <c r="A131" s="7">
        <v>115</v>
      </c>
      <c r="B131" s="17" t="s">
        <v>377</v>
      </c>
      <c r="C131" s="11">
        <v>54.3</v>
      </c>
      <c r="D131" s="16" t="s">
        <v>328</v>
      </c>
      <c r="E131" s="30">
        <v>10.199999999999999</v>
      </c>
      <c r="F131" s="30">
        <v>11.3</v>
      </c>
      <c r="G131" s="21">
        <f t="shared" si="4"/>
        <v>1.1000000000000014</v>
      </c>
      <c r="H131" s="557"/>
      <c r="I131" s="29">
        <f>G9/C246*C131</f>
        <v>6.7930581561882544E-2</v>
      </c>
      <c r="J131" s="26">
        <f t="shared" si="3"/>
        <v>1.1679305815618839</v>
      </c>
      <c r="K131" s="4" t="s">
        <v>702</v>
      </c>
      <c r="L131" s="366"/>
    </row>
    <row r="132" spans="1:12" x14ac:dyDescent="0.25">
      <c r="A132" s="7">
        <v>116</v>
      </c>
      <c r="B132" s="17" t="s">
        <v>378</v>
      </c>
      <c r="C132" s="11">
        <v>51.8</v>
      </c>
      <c r="D132" s="16" t="s">
        <v>328</v>
      </c>
      <c r="E132" s="30">
        <v>8.5</v>
      </c>
      <c r="F132" s="30">
        <v>9.3000000000000007</v>
      </c>
      <c r="G132" s="21">
        <f t="shared" si="4"/>
        <v>0.80000000000000071</v>
      </c>
      <c r="H132" s="557"/>
      <c r="I132" s="29">
        <f>G9/C246*C132</f>
        <v>6.4803022558112627E-2</v>
      </c>
      <c r="J132" s="26">
        <f t="shared" si="3"/>
        <v>0.86480302255811337</v>
      </c>
      <c r="K132" s="4" t="s">
        <v>702</v>
      </c>
      <c r="L132" s="366"/>
    </row>
    <row r="133" spans="1:12" x14ac:dyDescent="0.25">
      <c r="A133" s="7">
        <v>117</v>
      </c>
      <c r="B133" s="17" t="s">
        <v>379</v>
      </c>
      <c r="C133" s="11">
        <v>47.2</v>
      </c>
      <c r="D133" s="16" t="s">
        <v>328</v>
      </c>
      <c r="E133" s="30">
        <v>12.3</v>
      </c>
      <c r="F133" s="30">
        <v>13.6</v>
      </c>
      <c r="G133" s="21">
        <f t="shared" si="4"/>
        <v>1.2999999999999989</v>
      </c>
      <c r="H133" s="557"/>
      <c r="I133" s="29">
        <f>G9/C246*C133</f>
        <v>5.9048313991175987E-2</v>
      </c>
      <c r="J133" s="26">
        <f t="shared" si="3"/>
        <v>1.3590483139911749</v>
      </c>
      <c r="K133" s="4" t="s">
        <v>702</v>
      </c>
      <c r="L133" s="366"/>
    </row>
    <row r="134" spans="1:12" x14ac:dyDescent="0.25">
      <c r="A134" s="7">
        <v>118</v>
      </c>
      <c r="B134" s="17" t="s">
        <v>380</v>
      </c>
      <c r="C134" s="11">
        <v>72.8</v>
      </c>
      <c r="D134" s="16" t="s">
        <v>328</v>
      </c>
      <c r="E134" s="30">
        <v>13.5</v>
      </c>
      <c r="F134" s="30">
        <v>14.7</v>
      </c>
      <c r="G134" s="21">
        <f t="shared" si="4"/>
        <v>1.1999999999999993</v>
      </c>
      <c r="H134" s="557"/>
      <c r="I134" s="29">
        <f>G9/C246*C134</f>
        <v>9.1074518189779907E-2</v>
      </c>
      <c r="J134" s="26">
        <f t="shared" si="3"/>
        <v>1.2910745181897791</v>
      </c>
      <c r="K134" s="4" t="s">
        <v>702</v>
      </c>
      <c r="L134" s="366"/>
    </row>
    <row r="135" spans="1:12" x14ac:dyDescent="0.25">
      <c r="A135" s="7">
        <v>119</v>
      </c>
      <c r="B135" s="17" t="s">
        <v>381</v>
      </c>
      <c r="C135" s="11">
        <v>54.2</v>
      </c>
      <c r="D135" s="16" t="s">
        <v>328</v>
      </c>
      <c r="E135" s="30">
        <v>14.5</v>
      </c>
      <c r="F135" s="30">
        <v>15.9</v>
      </c>
      <c r="G135" s="21">
        <f t="shared" si="4"/>
        <v>1.4000000000000004</v>
      </c>
      <c r="H135" s="557"/>
      <c r="I135" s="29">
        <f>G9/C246*C135</f>
        <v>6.7805479201731744E-2</v>
      </c>
      <c r="J135" s="26">
        <f t="shared" si="3"/>
        <v>1.4678054792017321</v>
      </c>
      <c r="K135" s="4" t="s">
        <v>702</v>
      </c>
      <c r="L135" s="366"/>
    </row>
    <row r="136" spans="1:12" x14ac:dyDescent="0.25">
      <c r="A136" s="7">
        <v>120</v>
      </c>
      <c r="B136" s="17" t="s">
        <v>382</v>
      </c>
      <c r="C136" s="11">
        <v>51.9</v>
      </c>
      <c r="D136" s="16" t="s">
        <v>328</v>
      </c>
      <c r="E136" s="30">
        <v>5.0999999999999996</v>
      </c>
      <c r="F136" s="30">
        <v>5.0999999999999996</v>
      </c>
      <c r="G136" s="21">
        <f t="shared" si="4"/>
        <v>0</v>
      </c>
      <c r="H136" s="557">
        <f t="shared" si="5"/>
        <v>0.7548022673069491</v>
      </c>
      <c r="I136" s="29">
        <f>G9/C246*C136</f>
        <v>6.4928124918263427E-2</v>
      </c>
      <c r="J136" s="26">
        <f t="shared" si="3"/>
        <v>0.81973039222521249</v>
      </c>
      <c r="K136" s="4" t="s">
        <v>703</v>
      </c>
      <c r="L136" s="366"/>
    </row>
    <row r="137" spans="1:12" x14ac:dyDescent="0.25">
      <c r="A137" s="7">
        <v>121</v>
      </c>
      <c r="B137" s="17" t="s">
        <v>383</v>
      </c>
      <c r="C137" s="11">
        <v>47.2</v>
      </c>
      <c r="D137" s="16" t="s">
        <v>328</v>
      </c>
      <c r="E137" s="30">
        <v>5.3</v>
      </c>
      <c r="F137" s="30">
        <v>5.8</v>
      </c>
      <c r="G137" s="21">
        <f t="shared" si="4"/>
        <v>0.5</v>
      </c>
      <c r="H137" s="557"/>
      <c r="I137" s="29">
        <f>G9/C246*C137</f>
        <v>5.9048313991175987E-2</v>
      </c>
      <c r="J137" s="26">
        <f t="shared" si="3"/>
        <v>0.55904831399117594</v>
      </c>
      <c r="K137" s="4" t="s">
        <v>702</v>
      </c>
      <c r="L137" s="366"/>
    </row>
    <row r="138" spans="1:12" x14ac:dyDescent="0.25">
      <c r="A138" s="7">
        <v>122</v>
      </c>
      <c r="B138" s="17" t="s">
        <v>384</v>
      </c>
      <c r="C138" s="11">
        <v>72.7</v>
      </c>
      <c r="D138" s="16" t="s">
        <v>328</v>
      </c>
      <c r="E138" s="30">
        <v>2.2000000000000002</v>
      </c>
      <c r="F138" s="30">
        <v>2.2000000000000002</v>
      </c>
      <c r="G138" s="21">
        <f t="shared" si="4"/>
        <v>0</v>
      </c>
      <c r="H138" s="557">
        <f t="shared" si="5"/>
        <v>1.0573049100812177</v>
      </c>
      <c r="I138" s="29">
        <f>G9/C246*C138</f>
        <v>9.0949415829629121E-2</v>
      </c>
      <c r="J138" s="26">
        <f t="shared" si="3"/>
        <v>1.1482543259108469</v>
      </c>
      <c r="K138" s="4" t="s">
        <v>703</v>
      </c>
      <c r="L138" s="366"/>
    </row>
    <row r="139" spans="1:12" x14ac:dyDescent="0.25">
      <c r="A139" s="7">
        <v>123</v>
      </c>
      <c r="B139" s="17" t="s">
        <v>385</v>
      </c>
      <c r="C139" s="11">
        <v>54.3</v>
      </c>
      <c r="D139" s="16" t="s">
        <v>328</v>
      </c>
      <c r="E139" s="30">
        <v>4.5999999999999996</v>
      </c>
      <c r="F139" s="30">
        <v>4.5999999999999996</v>
      </c>
      <c r="G139" s="21">
        <f t="shared" si="4"/>
        <v>0</v>
      </c>
      <c r="H139" s="557">
        <f t="shared" si="5"/>
        <v>0.78970641839628775</v>
      </c>
      <c r="I139" s="29">
        <f>G9/C246*C139</f>
        <v>6.7930581561882544E-2</v>
      </c>
      <c r="J139" s="26">
        <f t="shared" si="3"/>
        <v>0.85763699995817033</v>
      </c>
      <c r="K139" s="4" t="s">
        <v>703</v>
      </c>
      <c r="L139" s="366"/>
    </row>
    <row r="140" spans="1:12" x14ac:dyDescent="0.25">
      <c r="A140" s="7">
        <v>124</v>
      </c>
      <c r="B140" s="17" t="s">
        <v>386</v>
      </c>
      <c r="C140" s="11">
        <v>52.1</v>
      </c>
      <c r="D140" s="16" t="s">
        <v>328</v>
      </c>
      <c r="E140" s="30">
        <v>7.9</v>
      </c>
      <c r="F140" s="30">
        <v>8.6</v>
      </c>
      <c r="G140" s="21">
        <f t="shared" si="4"/>
        <v>0.69999999999999929</v>
      </c>
      <c r="H140" s="557"/>
      <c r="I140" s="29">
        <f>G9/C246*C140</f>
        <v>6.5178329638565027E-2</v>
      </c>
      <c r="J140" s="26">
        <f t="shared" si="3"/>
        <v>0.76517832963856436</v>
      </c>
      <c r="K140" s="4" t="s">
        <v>702</v>
      </c>
      <c r="L140" s="366"/>
    </row>
    <row r="141" spans="1:12" x14ac:dyDescent="0.25">
      <c r="A141" s="7">
        <v>125</v>
      </c>
      <c r="B141" s="17" t="s">
        <v>387</v>
      </c>
      <c r="C141" s="11">
        <v>47.2</v>
      </c>
      <c r="D141" s="16" t="s">
        <v>328</v>
      </c>
      <c r="E141" s="30">
        <v>11.1</v>
      </c>
      <c r="F141" s="30">
        <v>12.2</v>
      </c>
      <c r="G141" s="21">
        <f t="shared" si="4"/>
        <v>1.0999999999999996</v>
      </c>
      <c r="H141" s="557"/>
      <c r="I141" s="29">
        <f>G9/C246*C141</f>
        <v>5.9048313991175987E-2</v>
      </c>
      <c r="J141" s="26">
        <f t="shared" si="3"/>
        <v>1.1590483139911756</v>
      </c>
      <c r="K141" s="4" t="s">
        <v>702</v>
      </c>
      <c r="L141" s="366"/>
    </row>
    <row r="142" spans="1:12" x14ac:dyDescent="0.25">
      <c r="A142" s="7">
        <v>126</v>
      </c>
      <c r="B142" s="17" t="s">
        <v>388</v>
      </c>
      <c r="C142" s="11">
        <v>72.400000000000006</v>
      </c>
      <c r="D142" s="16" t="s">
        <v>328</v>
      </c>
      <c r="E142" s="30">
        <v>9.5</v>
      </c>
      <c r="F142" s="30">
        <v>9.9</v>
      </c>
      <c r="G142" s="21">
        <f t="shared" si="4"/>
        <v>0.40000000000000036</v>
      </c>
      <c r="H142" s="557"/>
      <c r="I142" s="29">
        <f>G9/C246*C142</f>
        <v>9.0574108749176735E-2</v>
      </c>
      <c r="J142" s="26">
        <f t="shared" si="3"/>
        <v>0.49057410874917706</v>
      </c>
      <c r="K142" s="4" t="s">
        <v>702</v>
      </c>
      <c r="L142" s="366"/>
    </row>
    <row r="143" spans="1:12" x14ac:dyDescent="0.25">
      <c r="A143" s="7">
        <v>127</v>
      </c>
      <c r="B143" s="17" t="s">
        <v>389</v>
      </c>
      <c r="C143" s="11">
        <v>54.3</v>
      </c>
      <c r="D143" s="16" t="s">
        <v>328</v>
      </c>
      <c r="E143" s="30">
        <v>9.4</v>
      </c>
      <c r="F143" s="30">
        <v>10.199999999999999</v>
      </c>
      <c r="G143" s="21">
        <f t="shared" si="4"/>
        <v>0.79999999999999893</v>
      </c>
      <c r="H143" s="557"/>
      <c r="I143" s="29">
        <f>G9/C246*C143</f>
        <v>6.7930581561882544E-2</v>
      </c>
      <c r="J143" s="26">
        <f t="shared" si="3"/>
        <v>0.86793058156188152</v>
      </c>
      <c r="K143" s="4" t="s">
        <v>702</v>
      </c>
      <c r="L143" s="366"/>
    </row>
    <row r="144" spans="1:12" x14ac:dyDescent="0.25">
      <c r="A144" s="7">
        <v>128</v>
      </c>
      <c r="B144" s="17" t="s">
        <v>390</v>
      </c>
      <c r="C144" s="11">
        <v>51.8</v>
      </c>
      <c r="D144" s="16" t="s">
        <v>328</v>
      </c>
      <c r="E144" s="30">
        <v>3.8</v>
      </c>
      <c r="F144" s="30">
        <v>3.8</v>
      </c>
      <c r="G144" s="21">
        <f t="shared" si="4"/>
        <v>0</v>
      </c>
      <c r="H144" s="557">
        <f t="shared" si="5"/>
        <v>0.75334792767822656</v>
      </c>
      <c r="I144" s="29">
        <f>G9/C246*C144</f>
        <v>6.4803022558112627E-2</v>
      </c>
      <c r="J144" s="26">
        <f t="shared" si="3"/>
        <v>0.81815095023633921</v>
      </c>
      <c r="K144" s="4" t="s">
        <v>703</v>
      </c>
      <c r="L144" s="366"/>
    </row>
    <row r="145" spans="1:12" x14ac:dyDescent="0.25">
      <c r="A145" s="7">
        <v>129</v>
      </c>
      <c r="B145" s="17" t="s">
        <v>391</v>
      </c>
      <c r="C145" s="11">
        <v>48</v>
      </c>
      <c r="D145" s="16" t="s">
        <v>328</v>
      </c>
      <c r="E145" s="30">
        <v>4.8</v>
      </c>
      <c r="F145" s="30">
        <v>4.8</v>
      </c>
      <c r="G145" s="21">
        <f t="shared" si="4"/>
        <v>0</v>
      </c>
      <c r="H145" s="557">
        <f t="shared" si="5"/>
        <v>0.69808302178677373</v>
      </c>
      <c r="I145" s="29">
        <f>G9/C246*C145</f>
        <v>6.0049132872382359E-2</v>
      </c>
      <c r="J145" s="26">
        <f t="shared" si="3"/>
        <v>0.75813215465915607</v>
      </c>
      <c r="K145" s="4" t="s">
        <v>703</v>
      </c>
      <c r="L145" s="366"/>
    </row>
    <row r="146" spans="1:12" x14ac:dyDescent="0.25">
      <c r="A146" s="7">
        <v>130</v>
      </c>
      <c r="B146" s="17" t="s">
        <v>392</v>
      </c>
      <c r="C146" s="11">
        <v>73</v>
      </c>
      <c r="D146" s="16" t="s">
        <v>328</v>
      </c>
      <c r="E146" s="30">
        <v>11.1</v>
      </c>
      <c r="F146" s="30">
        <v>12.3</v>
      </c>
      <c r="G146" s="21">
        <f t="shared" si="4"/>
        <v>1.2000000000000011</v>
      </c>
      <c r="H146" s="557"/>
      <c r="I146" s="29">
        <f>G9/C246*C146</f>
        <v>9.1324722910081507E-2</v>
      </c>
      <c r="J146" s="26">
        <f t="shared" ref="J146:J209" si="6">G146+I146+H146</f>
        <v>1.2913247229100826</v>
      </c>
      <c r="K146" s="4" t="s">
        <v>702</v>
      </c>
      <c r="L146" s="366"/>
    </row>
    <row r="147" spans="1:12" x14ac:dyDescent="0.25">
      <c r="A147" s="7">
        <v>131</v>
      </c>
      <c r="B147" s="17" t="s">
        <v>393</v>
      </c>
      <c r="C147" s="11">
        <v>54.8</v>
      </c>
      <c r="D147" s="16" t="s">
        <v>328</v>
      </c>
      <c r="E147" s="30">
        <v>4.5</v>
      </c>
      <c r="F147" s="30">
        <v>4.5</v>
      </c>
      <c r="G147" s="21">
        <f t="shared" ref="G147:G210" si="7">F147-E147</f>
        <v>0</v>
      </c>
      <c r="H147" s="557">
        <f t="shared" si="5"/>
        <v>0.79697811653989992</v>
      </c>
      <c r="I147" s="29">
        <f>G9/C246*C147</f>
        <v>6.8556093362636517E-2</v>
      </c>
      <c r="J147" s="26">
        <f t="shared" si="6"/>
        <v>0.86553420990253649</v>
      </c>
      <c r="K147" s="4" t="s">
        <v>703</v>
      </c>
      <c r="L147" s="366"/>
    </row>
    <row r="148" spans="1:12" x14ac:dyDescent="0.25">
      <c r="A148" s="7">
        <v>132</v>
      </c>
      <c r="B148" s="17" t="s">
        <v>394</v>
      </c>
      <c r="C148" s="11">
        <v>52.6</v>
      </c>
      <c r="D148" s="16" t="s">
        <v>328</v>
      </c>
      <c r="E148" s="30">
        <v>2.1</v>
      </c>
      <c r="F148" s="30">
        <v>2.1</v>
      </c>
      <c r="G148" s="21">
        <f t="shared" si="7"/>
        <v>0</v>
      </c>
      <c r="H148" s="557">
        <f t="shared" si="5"/>
        <v>0.76498264470800625</v>
      </c>
      <c r="I148" s="29">
        <f>G9/C246*C148</f>
        <v>6.5803841439319E-2</v>
      </c>
      <c r="J148" s="26">
        <f t="shared" si="6"/>
        <v>0.83078648614732531</v>
      </c>
      <c r="K148" s="4" t="s">
        <v>703</v>
      </c>
      <c r="L148" s="366"/>
    </row>
    <row r="149" spans="1:12" x14ac:dyDescent="0.25">
      <c r="A149" s="7">
        <v>133</v>
      </c>
      <c r="B149" s="17" t="s">
        <v>395</v>
      </c>
      <c r="C149" s="11">
        <v>47.6</v>
      </c>
      <c r="D149" s="16" t="s">
        <v>328</v>
      </c>
      <c r="E149" s="30">
        <v>7</v>
      </c>
      <c r="F149" s="30">
        <v>7</v>
      </c>
      <c r="G149" s="21">
        <f t="shared" si="7"/>
        <v>0</v>
      </c>
      <c r="H149" s="557">
        <f t="shared" si="5"/>
        <v>0.69226566327188399</v>
      </c>
      <c r="I149" s="29">
        <f>G9/C246*C149</f>
        <v>5.9548723431779173E-2</v>
      </c>
      <c r="J149" s="26">
        <f t="shared" si="6"/>
        <v>0.75181438670366318</v>
      </c>
      <c r="K149" s="57" t="s">
        <v>703</v>
      </c>
      <c r="L149" s="366"/>
    </row>
    <row r="150" spans="1:12" x14ac:dyDescent="0.25">
      <c r="A150" s="7">
        <v>134</v>
      </c>
      <c r="B150" s="17" t="s">
        <v>396</v>
      </c>
      <c r="C150" s="11">
        <v>73</v>
      </c>
      <c r="D150" s="16" t="s">
        <v>328</v>
      </c>
      <c r="E150" s="30">
        <v>8.1</v>
      </c>
      <c r="F150" s="30">
        <v>8.1</v>
      </c>
      <c r="G150" s="21">
        <f t="shared" si="7"/>
        <v>0</v>
      </c>
      <c r="H150" s="557">
        <f t="shared" si="5"/>
        <v>1.0616679289673852</v>
      </c>
      <c r="I150" s="29">
        <f>G9/C246*C150</f>
        <v>9.1324722910081507E-2</v>
      </c>
      <c r="J150" s="26">
        <f t="shared" si="6"/>
        <v>1.1529926518774667</v>
      </c>
      <c r="K150" s="57" t="s">
        <v>703</v>
      </c>
      <c r="L150" s="366"/>
    </row>
    <row r="151" spans="1:12" x14ac:dyDescent="0.25">
      <c r="A151" s="7">
        <v>135</v>
      </c>
      <c r="B151" s="17" t="s">
        <v>397</v>
      </c>
      <c r="C151" s="11">
        <v>54.9</v>
      </c>
      <c r="D151" s="16" t="s">
        <v>328</v>
      </c>
      <c r="E151" s="30">
        <v>10.9</v>
      </c>
      <c r="F151" s="30">
        <v>11.8</v>
      </c>
      <c r="G151" s="21">
        <f t="shared" si="7"/>
        <v>0.90000000000000036</v>
      </c>
      <c r="H151" s="557"/>
      <c r="I151" s="29">
        <f>G9/C246*C151</f>
        <v>6.8681195722787317E-2</v>
      </c>
      <c r="J151" s="26">
        <f t="shared" si="6"/>
        <v>0.96868119572278766</v>
      </c>
      <c r="K151" s="57" t="s">
        <v>702</v>
      </c>
      <c r="L151" s="366"/>
    </row>
    <row r="152" spans="1:12" x14ac:dyDescent="0.25">
      <c r="A152" s="7">
        <v>136</v>
      </c>
      <c r="B152" s="17" t="s">
        <v>398</v>
      </c>
      <c r="C152" s="11">
        <v>52.3</v>
      </c>
      <c r="D152" s="16" t="s">
        <v>328</v>
      </c>
      <c r="E152" s="30">
        <v>7.2</v>
      </c>
      <c r="F152" s="30">
        <v>7.6</v>
      </c>
      <c r="G152" s="21">
        <f t="shared" si="7"/>
        <v>0.39999999999999947</v>
      </c>
      <c r="H152" s="557"/>
      <c r="I152" s="29">
        <f>G9/C246*C152</f>
        <v>6.5428534358866614E-2</v>
      </c>
      <c r="J152" s="26">
        <f t="shared" si="6"/>
        <v>0.46542853435886611</v>
      </c>
      <c r="K152" s="57" t="s">
        <v>702</v>
      </c>
      <c r="L152" s="366"/>
    </row>
    <row r="153" spans="1:12" x14ac:dyDescent="0.25">
      <c r="A153" s="7">
        <v>137</v>
      </c>
      <c r="B153" s="17" t="s">
        <v>399</v>
      </c>
      <c r="C153" s="11">
        <v>47.6</v>
      </c>
      <c r="D153" s="16" t="s">
        <v>328</v>
      </c>
      <c r="E153" s="30">
        <v>12.4</v>
      </c>
      <c r="F153" s="30">
        <v>13.8</v>
      </c>
      <c r="G153" s="21">
        <f t="shared" si="7"/>
        <v>1.4000000000000004</v>
      </c>
      <c r="H153" s="557"/>
      <c r="I153" s="29">
        <f>G9/C246*C153</f>
        <v>5.9548723431779173E-2</v>
      </c>
      <c r="J153" s="26">
        <f t="shared" si="6"/>
        <v>1.4595487234317794</v>
      </c>
      <c r="K153" s="57" t="s">
        <v>702</v>
      </c>
      <c r="L153" s="366"/>
    </row>
    <row r="154" spans="1:12" x14ac:dyDescent="0.25">
      <c r="A154" s="7">
        <v>138</v>
      </c>
      <c r="B154" s="17" t="s">
        <v>400</v>
      </c>
      <c r="C154" s="11">
        <v>72.8</v>
      </c>
      <c r="D154" s="16" t="s">
        <v>328</v>
      </c>
      <c r="E154" s="30">
        <v>12.1</v>
      </c>
      <c r="F154" s="30">
        <v>13.4</v>
      </c>
      <c r="G154" s="21">
        <f t="shared" si="7"/>
        <v>1.3000000000000007</v>
      </c>
      <c r="H154" s="557"/>
      <c r="I154" s="29">
        <f>G9/C246*C154</f>
        <v>9.1074518189779907E-2</v>
      </c>
      <c r="J154" s="26">
        <f t="shared" si="6"/>
        <v>1.3910745181897806</v>
      </c>
      <c r="K154" s="57" t="s">
        <v>702</v>
      </c>
      <c r="L154" s="366"/>
    </row>
    <row r="155" spans="1:12" x14ac:dyDescent="0.25">
      <c r="A155" s="7">
        <v>139</v>
      </c>
      <c r="B155" s="17" t="s">
        <v>401</v>
      </c>
      <c r="C155" s="11">
        <v>54.9</v>
      </c>
      <c r="D155" s="16" t="s">
        <v>328</v>
      </c>
      <c r="E155" s="30">
        <v>5.4</v>
      </c>
      <c r="F155" s="30">
        <v>6.3</v>
      </c>
      <c r="G155" s="21">
        <f t="shared" si="7"/>
        <v>0.89999999999999947</v>
      </c>
      <c r="H155" s="557"/>
      <c r="I155" s="29">
        <f>G9/C246*C155</f>
        <v>6.8681195722787317E-2</v>
      </c>
      <c r="J155" s="26">
        <f t="shared" si="6"/>
        <v>0.96868119572278677</v>
      </c>
      <c r="K155" s="4" t="s">
        <v>702</v>
      </c>
      <c r="L155" s="366"/>
    </row>
    <row r="156" spans="1:12" x14ac:dyDescent="0.25">
      <c r="A156" s="7">
        <v>140</v>
      </c>
      <c r="B156" s="17" t="s">
        <v>402</v>
      </c>
      <c r="C156" s="11">
        <v>52.4</v>
      </c>
      <c r="D156" s="16" t="s">
        <v>328</v>
      </c>
      <c r="E156" s="30">
        <v>2.9</v>
      </c>
      <c r="F156" s="30">
        <v>3.5</v>
      </c>
      <c r="G156" s="21">
        <f t="shared" si="7"/>
        <v>0.60000000000000009</v>
      </c>
      <c r="H156" s="557"/>
      <c r="I156" s="29">
        <f>G9/C246*C156</f>
        <v>6.5553636719017414E-2</v>
      </c>
      <c r="J156" s="26">
        <f t="shared" si="6"/>
        <v>0.66555363671901746</v>
      </c>
      <c r="K156" s="4" t="s">
        <v>702</v>
      </c>
      <c r="L156" s="366"/>
    </row>
    <row r="157" spans="1:12" x14ac:dyDescent="0.25">
      <c r="A157" s="7">
        <v>141</v>
      </c>
      <c r="B157" s="17" t="s">
        <v>403</v>
      </c>
      <c r="C157" s="11">
        <v>47.2</v>
      </c>
      <c r="D157" s="16" t="s">
        <v>328</v>
      </c>
      <c r="E157" s="30">
        <v>6.2</v>
      </c>
      <c r="F157" s="30">
        <v>7.1</v>
      </c>
      <c r="G157" s="21">
        <f t="shared" si="7"/>
        <v>0.89999999999999947</v>
      </c>
      <c r="H157" s="557"/>
      <c r="I157" s="29">
        <f>G9/C246*C157</f>
        <v>5.9048313991175987E-2</v>
      </c>
      <c r="J157" s="26">
        <f t="shared" si="6"/>
        <v>0.95904831399117541</v>
      </c>
      <c r="K157" s="4" t="s">
        <v>702</v>
      </c>
      <c r="L157" s="366"/>
    </row>
    <row r="158" spans="1:12" x14ac:dyDescent="0.25">
      <c r="A158" s="7">
        <v>142</v>
      </c>
      <c r="B158" s="17" t="s">
        <v>404</v>
      </c>
      <c r="C158" s="11">
        <v>72.5</v>
      </c>
      <c r="D158" s="16" t="s">
        <v>328</v>
      </c>
      <c r="E158" s="30">
        <v>9.4</v>
      </c>
      <c r="F158" s="30">
        <v>10.3</v>
      </c>
      <c r="G158" s="21">
        <f t="shared" si="7"/>
        <v>0.90000000000000036</v>
      </c>
      <c r="H158" s="557"/>
      <c r="I158" s="29">
        <f>G9/C246*C158</f>
        <v>9.0699211109327521E-2</v>
      </c>
      <c r="J158" s="26">
        <f t="shared" si="6"/>
        <v>0.9906992111093279</v>
      </c>
      <c r="K158" s="4" t="s">
        <v>702</v>
      </c>
      <c r="L158" s="366"/>
    </row>
    <row r="159" spans="1:12" x14ac:dyDescent="0.25">
      <c r="A159" s="7">
        <v>143</v>
      </c>
      <c r="B159" s="17" t="s">
        <v>405</v>
      </c>
      <c r="C159" s="11">
        <v>54.8</v>
      </c>
      <c r="D159" s="16" t="s">
        <v>328</v>
      </c>
      <c r="E159" s="30">
        <v>7.3</v>
      </c>
      <c r="F159" s="30">
        <v>7.3</v>
      </c>
      <c r="G159" s="21">
        <f t="shared" si="7"/>
        <v>0</v>
      </c>
      <c r="H159" s="557">
        <f t="shared" ref="H159:H211" si="8">C159*(G$8/E$15)</f>
        <v>0.79697811653989992</v>
      </c>
      <c r="I159" s="29">
        <f>G9/C246*C159</f>
        <v>6.8556093362636517E-2</v>
      </c>
      <c r="J159" s="26">
        <f t="shared" si="6"/>
        <v>0.86553420990253649</v>
      </c>
      <c r="K159" s="4" t="s">
        <v>703</v>
      </c>
      <c r="L159" s="366"/>
    </row>
    <row r="160" spans="1:12" x14ac:dyDescent="0.25">
      <c r="A160" s="7">
        <v>144</v>
      </c>
      <c r="B160" s="17" t="s">
        <v>406</v>
      </c>
      <c r="C160" s="11">
        <v>51.9</v>
      </c>
      <c r="D160" s="16" t="s">
        <v>328</v>
      </c>
      <c r="E160" s="30">
        <v>5.3</v>
      </c>
      <c r="F160" s="30">
        <v>5.5</v>
      </c>
      <c r="G160" s="21">
        <f t="shared" si="7"/>
        <v>0.20000000000000018</v>
      </c>
      <c r="H160" s="557"/>
      <c r="I160" s="29">
        <f>G9/C246*C160</f>
        <v>6.4928124918263427E-2</v>
      </c>
      <c r="J160" s="26">
        <f t="shared" si="6"/>
        <v>0.26492812491826362</v>
      </c>
      <c r="K160" s="4" t="s">
        <v>702</v>
      </c>
      <c r="L160" s="366"/>
    </row>
    <row r="161" spans="1:12" x14ac:dyDescent="0.25">
      <c r="A161" s="7">
        <v>145</v>
      </c>
      <c r="B161" s="17" t="s">
        <v>407</v>
      </c>
      <c r="C161" s="11">
        <v>47</v>
      </c>
      <c r="D161" s="16" t="s">
        <v>328</v>
      </c>
      <c r="E161" s="30">
        <v>9.8000000000000007</v>
      </c>
      <c r="F161" s="30">
        <v>10.5</v>
      </c>
      <c r="G161" s="21">
        <f t="shared" si="7"/>
        <v>0.69999999999999929</v>
      </c>
      <c r="H161" s="557"/>
      <c r="I161" s="29">
        <f>G9/C246*C161</f>
        <v>5.8798109270874394E-2</v>
      </c>
      <c r="J161" s="26">
        <f t="shared" si="6"/>
        <v>0.75879810927087366</v>
      </c>
      <c r="K161" s="4" t="s">
        <v>702</v>
      </c>
      <c r="L161" s="366"/>
    </row>
    <row r="162" spans="1:12" x14ac:dyDescent="0.25">
      <c r="A162" s="39">
        <v>146</v>
      </c>
      <c r="B162" s="17" t="s">
        <v>408</v>
      </c>
      <c r="C162" s="11">
        <v>73.2</v>
      </c>
      <c r="D162" s="16" t="s">
        <v>328</v>
      </c>
      <c r="E162" s="30">
        <v>2.4</v>
      </c>
      <c r="F162" s="30">
        <v>2.4</v>
      </c>
      <c r="G162" s="21">
        <f t="shared" si="7"/>
        <v>0</v>
      </c>
      <c r="H162" s="557">
        <f t="shared" si="8"/>
        <v>1.06457660822483</v>
      </c>
      <c r="I162" s="29">
        <f>G9/C246*C162</f>
        <v>9.1574927630383107E-2</v>
      </c>
      <c r="J162" s="26">
        <f t="shared" si="6"/>
        <v>1.156151535855213</v>
      </c>
      <c r="K162" s="4" t="s">
        <v>703</v>
      </c>
      <c r="L162" s="366"/>
    </row>
    <row r="163" spans="1:12" x14ac:dyDescent="0.25">
      <c r="A163" s="7">
        <v>147</v>
      </c>
      <c r="B163" s="17" t="s">
        <v>409</v>
      </c>
      <c r="C163" s="11">
        <v>54.7</v>
      </c>
      <c r="D163" s="16" t="s">
        <v>328</v>
      </c>
      <c r="E163" s="30">
        <v>13.3</v>
      </c>
      <c r="F163" s="30">
        <v>14.5</v>
      </c>
      <c r="G163" s="21">
        <f t="shared" si="7"/>
        <v>1.1999999999999993</v>
      </c>
      <c r="H163" s="557"/>
      <c r="I163" s="29">
        <f>G9/C246*C163</f>
        <v>6.843099100248573E-2</v>
      </c>
      <c r="J163" s="26">
        <f t="shared" si="6"/>
        <v>1.2684309910024849</v>
      </c>
      <c r="K163" s="4" t="s">
        <v>702</v>
      </c>
      <c r="L163" s="366"/>
    </row>
    <row r="164" spans="1:12" x14ac:dyDescent="0.25">
      <c r="A164" s="7">
        <v>148</v>
      </c>
      <c r="B164" s="17" t="s">
        <v>410</v>
      </c>
      <c r="C164" s="11">
        <v>52.4</v>
      </c>
      <c r="D164" s="16" t="s">
        <v>328</v>
      </c>
      <c r="E164" s="30">
        <v>6.3</v>
      </c>
      <c r="F164" s="30">
        <v>7.3</v>
      </c>
      <c r="G164" s="21">
        <f t="shared" si="7"/>
        <v>1</v>
      </c>
      <c r="H164" s="557"/>
      <c r="I164" s="29">
        <f>G9/C246*C164</f>
        <v>6.5553636719017414E-2</v>
      </c>
      <c r="J164" s="26">
        <f t="shared" si="6"/>
        <v>1.0655536367190175</v>
      </c>
      <c r="K164" s="4" t="s">
        <v>702</v>
      </c>
      <c r="L164" s="366"/>
    </row>
    <row r="165" spans="1:12" x14ac:dyDescent="0.25">
      <c r="A165" s="7">
        <v>149</v>
      </c>
      <c r="B165" s="17" t="s">
        <v>411</v>
      </c>
      <c r="C165" s="11">
        <v>47.4</v>
      </c>
      <c r="D165" s="16" t="s">
        <v>328</v>
      </c>
      <c r="E165" s="30">
        <v>7.2</v>
      </c>
      <c r="F165" s="30">
        <v>8.1</v>
      </c>
      <c r="G165" s="21">
        <f t="shared" si="7"/>
        <v>0.89999999999999947</v>
      </c>
      <c r="H165" s="557"/>
      <c r="I165" s="29">
        <f>G9/C246*C165</f>
        <v>5.929851871147758E-2</v>
      </c>
      <c r="J165" s="26">
        <f t="shared" si="6"/>
        <v>0.95929851871147709</v>
      </c>
      <c r="K165" s="4" t="s">
        <v>702</v>
      </c>
      <c r="L165" s="366"/>
    </row>
    <row r="166" spans="1:12" x14ac:dyDescent="0.25">
      <c r="A166" s="7">
        <v>150</v>
      </c>
      <c r="B166" s="17" t="s">
        <v>412</v>
      </c>
      <c r="C166" s="11">
        <v>73.2</v>
      </c>
      <c r="D166" s="16" t="s">
        <v>328</v>
      </c>
      <c r="E166" s="30">
        <v>15.9</v>
      </c>
      <c r="F166" s="30">
        <v>17.3</v>
      </c>
      <c r="G166" s="21">
        <f t="shared" si="7"/>
        <v>1.4000000000000004</v>
      </c>
      <c r="H166" s="557"/>
      <c r="I166" s="29">
        <f>G9/C246*C166</f>
        <v>9.1574927630383107E-2</v>
      </c>
      <c r="J166" s="26">
        <f t="shared" si="6"/>
        <v>1.4915749276303836</v>
      </c>
      <c r="K166" s="4" t="s">
        <v>702</v>
      </c>
      <c r="L166" s="366"/>
    </row>
    <row r="167" spans="1:12" x14ac:dyDescent="0.25">
      <c r="A167" s="7">
        <v>151</v>
      </c>
      <c r="B167" s="17" t="s">
        <v>526</v>
      </c>
      <c r="C167" s="11">
        <v>39.299999999999997</v>
      </c>
      <c r="D167" s="16" t="s">
        <v>328</v>
      </c>
      <c r="E167" s="30">
        <v>9.9</v>
      </c>
      <c r="F167" s="30">
        <v>10.7</v>
      </c>
      <c r="G167" s="21">
        <f t="shared" si="7"/>
        <v>0.79999999999999893</v>
      </c>
      <c r="H167" s="557"/>
      <c r="I167" s="29">
        <f>G9/C246*C167</f>
        <v>4.916522753926305E-2</v>
      </c>
      <c r="J167" s="26">
        <f t="shared" si="6"/>
        <v>0.84916522753926194</v>
      </c>
      <c r="K167" s="4" t="s">
        <v>702</v>
      </c>
      <c r="L167" s="366"/>
    </row>
    <row r="168" spans="1:12" x14ac:dyDescent="0.25">
      <c r="A168" s="7">
        <v>152</v>
      </c>
      <c r="B168" s="17" t="s">
        <v>527</v>
      </c>
      <c r="C168" s="11">
        <v>67.099999999999994</v>
      </c>
      <c r="D168" s="16" t="s">
        <v>328</v>
      </c>
      <c r="E168" s="30">
        <v>11.2</v>
      </c>
      <c r="F168" s="30">
        <v>12</v>
      </c>
      <c r="G168" s="21">
        <f t="shared" si="7"/>
        <v>0.80000000000000071</v>
      </c>
      <c r="H168" s="557"/>
      <c r="I168" s="29">
        <f>G9/C246*C168</f>
        <v>8.3943683661184501E-2</v>
      </c>
      <c r="J168" s="26">
        <f t="shared" si="6"/>
        <v>0.88394368366118525</v>
      </c>
      <c r="K168" s="4" t="s">
        <v>702</v>
      </c>
      <c r="L168" s="366"/>
    </row>
    <row r="169" spans="1:12" x14ac:dyDescent="0.25">
      <c r="A169" s="7">
        <v>153</v>
      </c>
      <c r="B169" s="17" t="s">
        <v>528</v>
      </c>
      <c r="C169" s="11">
        <v>99.4</v>
      </c>
      <c r="D169" s="16" t="s">
        <v>328</v>
      </c>
      <c r="E169" s="30">
        <v>24.6</v>
      </c>
      <c r="F169" s="30">
        <v>26.7</v>
      </c>
      <c r="G169" s="21">
        <f t="shared" si="7"/>
        <v>2.0999999999999979</v>
      </c>
      <c r="H169" s="557"/>
      <c r="I169" s="29">
        <f>G9/C246*C169</f>
        <v>0.12435174598989181</v>
      </c>
      <c r="J169" s="26">
        <f t="shared" si="6"/>
        <v>2.2243517459898898</v>
      </c>
      <c r="K169" s="4" t="s">
        <v>702</v>
      </c>
      <c r="L169" s="366"/>
    </row>
    <row r="170" spans="1:12" x14ac:dyDescent="0.25">
      <c r="A170" s="7">
        <v>154</v>
      </c>
      <c r="B170" s="17" t="s">
        <v>529</v>
      </c>
      <c r="C170" s="11">
        <v>39.6</v>
      </c>
      <c r="D170" s="16" t="s">
        <v>328</v>
      </c>
      <c r="E170" s="30">
        <v>2.7</v>
      </c>
      <c r="F170" s="30">
        <v>2.7</v>
      </c>
      <c r="G170" s="21">
        <f t="shared" si="7"/>
        <v>0</v>
      </c>
      <c r="H170" s="557">
        <f t="shared" si="8"/>
        <v>0.57591849297408837</v>
      </c>
      <c r="I170" s="29">
        <f>G9/C246*C170</f>
        <v>4.954053461971545E-2</v>
      </c>
      <c r="J170" s="26">
        <f t="shared" si="6"/>
        <v>0.62545902759380378</v>
      </c>
      <c r="K170" s="4" t="s">
        <v>703</v>
      </c>
      <c r="L170" s="366"/>
    </row>
    <row r="171" spans="1:12" x14ac:dyDescent="0.25">
      <c r="A171" s="7">
        <v>155</v>
      </c>
      <c r="B171" s="17" t="s">
        <v>530</v>
      </c>
      <c r="C171" s="11">
        <v>67</v>
      </c>
      <c r="D171" s="16" t="s">
        <v>328</v>
      </c>
      <c r="E171" s="30">
        <v>12.5</v>
      </c>
      <c r="F171" s="30">
        <v>13.5</v>
      </c>
      <c r="G171" s="21">
        <f t="shared" si="7"/>
        <v>1</v>
      </c>
      <c r="H171" s="557"/>
      <c r="I171" s="29">
        <f>G9/C246*C171</f>
        <v>8.3818581301033715E-2</v>
      </c>
      <c r="J171" s="26">
        <f t="shared" si="6"/>
        <v>1.0838185813010337</v>
      </c>
      <c r="K171" s="4" t="s">
        <v>702</v>
      </c>
      <c r="L171" s="366"/>
    </row>
    <row r="172" spans="1:12" x14ac:dyDescent="0.25">
      <c r="A172" s="7">
        <v>156</v>
      </c>
      <c r="B172" s="17" t="s">
        <v>531</v>
      </c>
      <c r="C172" s="11">
        <v>98.8</v>
      </c>
      <c r="D172" s="16" t="s">
        <v>328</v>
      </c>
      <c r="E172" s="30">
        <v>12.6</v>
      </c>
      <c r="F172" s="30">
        <v>13.4</v>
      </c>
      <c r="G172" s="21">
        <f t="shared" si="7"/>
        <v>0.80000000000000071</v>
      </c>
      <c r="H172" s="557"/>
      <c r="I172" s="29">
        <f>G9/C246*C172</f>
        <v>0.12360113182898702</v>
      </c>
      <c r="J172" s="26">
        <f t="shared" si="6"/>
        <v>0.92360113182898773</v>
      </c>
      <c r="K172" s="4" t="s">
        <v>702</v>
      </c>
      <c r="L172" s="366"/>
    </row>
    <row r="173" spans="1:12" x14ac:dyDescent="0.25">
      <c r="A173" s="7">
        <v>157</v>
      </c>
      <c r="B173" s="17" t="s">
        <v>532</v>
      </c>
      <c r="C173" s="11">
        <v>39.4</v>
      </c>
      <c r="D173" s="16" t="s">
        <v>328</v>
      </c>
      <c r="E173" s="30">
        <v>5.9</v>
      </c>
      <c r="F173" s="30">
        <v>6.5</v>
      </c>
      <c r="G173" s="21">
        <f t="shared" si="7"/>
        <v>0.59999999999999964</v>
      </c>
      <c r="H173" s="557"/>
      <c r="I173" s="29">
        <f>G9/C246*C173</f>
        <v>4.929032989941385E-2</v>
      </c>
      <c r="J173" s="26">
        <f t="shared" si="6"/>
        <v>0.64929032989941349</v>
      </c>
      <c r="K173" s="4" t="s">
        <v>702</v>
      </c>
      <c r="L173" s="366"/>
    </row>
    <row r="174" spans="1:12" x14ac:dyDescent="0.25">
      <c r="A174" s="7">
        <v>158</v>
      </c>
      <c r="B174" s="17" t="s">
        <v>533</v>
      </c>
      <c r="C174" s="11">
        <v>67.5</v>
      </c>
      <c r="D174" s="16" t="s">
        <v>328</v>
      </c>
      <c r="E174" s="30">
        <v>7.6</v>
      </c>
      <c r="F174" s="30">
        <v>8</v>
      </c>
      <c r="G174" s="21">
        <f t="shared" si="7"/>
        <v>0.40000000000000036</v>
      </c>
      <c r="H174" s="557"/>
      <c r="I174" s="29">
        <f>G9/C246*C174</f>
        <v>8.4444093101787687E-2</v>
      </c>
      <c r="J174" s="26">
        <f t="shared" si="6"/>
        <v>0.48444409310178804</v>
      </c>
      <c r="K174" s="4" t="s">
        <v>702</v>
      </c>
      <c r="L174" s="366"/>
    </row>
    <row r="175" spans="1:12" x14ac:dyDescent="0.25">
      <c r="A175" s="7">
        <v>159</v>
      </c>
      <c r="B175" s="17" t="s">
        <v>534</v>
      </c>
      <c r="C175" s="11">
        <v>99.1</v>
      </c>
      <c r="D175" s="16" t="s">
        <v>328</v>
      </c>
      <c r="E175" s="30">
        <v>9.3000000000000007</v>
      </c>
      <c r="F175" s="30">
        <v>10.7</v>
      </c>
      <c r="G175" s="21">
        <f t="shared" si="7"/>
        <v>1.3999999999999986</v>
      </c>
      <c r="H175" s="557"/>
      <c r="I175" s="29">
        <f>G9/C246*C175</f>
        <v>0.12397643890943941</v>
      </c>
      <c r="J175" s="26">
        <f t="shared" si="6"/>
        <v>1.5239764389094379</v>
      </c>
      <c r="K175" s="4" t="s">
        <v>702</v>
      </c>
      <c r="L175" s="366"/>
    </row>
    <row r="176" spans="1:12" x14ac:dyDescent="0.25">
      <c r="A176" s="7">
        <v>160</v>
      </c>
      <c r="B176" s="17" t="s">
        <v>535</v>
      </c>
      <c r="C176" s="11">
        <v>40.1</v>
      </c>
      <c r="D176" s="16" t="s">
        <v>328</v>
      </c>
      <c r="E176" s="30">
        <v>6.9</v>
      </c>
      <c r="F176" s="30">
        <v>7.8</v>
      </c>
      <c r="G176" s="21">
        <f t="shared" si="7"/>
        <v>0.89999999999999947</v>
      </c>
      <c r="H176" s="557"/>
      <c r="I176" s="29">
        <f>G9/C246*C176</f>
        <v>5.0166046420469429E-2</v>
      </c>
      <c r="J176" s="26">
        <f t="shared" si="6"/>
        <v>0.95016604642046887</v>
      </c>
      <c r="K176" s="4" t="s">
        <v>702</v>
      </c>
      <c r="L176" s="366"/>
    </row>
    <row r="177" spans="1:12" x14ac:dyDescent="0.25">
      <c r="A177" s="7">
        <v>161</v>
      </c>
      <c r="B177" s="17" t="s">
        <v>536</v>
      </c>
      <c r="C177" s="11">
        <v>67.099999999999994</v>
      </c>
      <c r="D177" s="16" t="s">
        <v>328</v>
      </c>
      <c r="E177" s="30">
        <v>4.2</v>
      </c>
      <c r="F177" s="30">
        <v>4.5999999999999996</v>
      </c>
      <c r="G177" s="21">
        <f t="shared" si="7"/>
        <v>0.39999999999999947</v>
      </c>
      <c r="H177" s="557"/>
      <c r="I177" s="29">
        <f>G9/C246*C177</f>
        <v>8.3943683661184501E-2</v>
      </c>
      <c r="J177" s="26">
        <f t="shared" si="6"/>
        <v>0.48394368366118395</v>
      </c>
      <c r="K177" s="4" t="s">
        <v>702</v>
      </c>
      <c r="L177" s="366"/>
    </row>
    <row r="178" spans="1:12" x14ac:dyDescent="0.25">
      <c r="A178" s="7">
        <v>162</v>
      </c>
      <c r="B178" s="17" t="s">
        <v>537</v>
      </c>
      <c r="C178" s="11">
        <v>99.1</v>
      </c>
      <c r="D178" s="16" t="s">
        <v>328</v>
      </c>
      <c r="E178" s="30">
        <v>20.9</v>
      </c>
      <c r="F178" s="30">
        <v>22</v>
      </c>
      <c r="G178" s="21">
        <f t="shared" si="7"/>
        <v>1.1000000000000014</v>
      </c>
      <c r="H178" s="557"/>
      <c r="I178" s="29">
        <f>G9/C246*C178</f>
        <v>0.12397643890943941</v>
      </c>
      <c r="J178" s="26">
        <f t="shared" si="6"/>
        <v>1.2239764389094407</v>
      </c>
      <c r="K178" s="4" t="s">
        <v>702</v>
      </c>
      <c r="L178" s="366"/>
    </row>
    <row r="179" spans="1:12" x14ac:dyDescent="0.25">
      <c r="A179" s="7">
        <v>163</v>
      </c>
      <c r="B179" s="17" t="s">
        <v>538</v>
      </c>
      <c r="C179" s="11">
        <v>39.4</v>
      </c>
      <c r="D179" s="16" t="s">
        <v>328</v>
      </c>
      <c r="E179" s="30">
        <v>6.2</v>
      </c>
      <c r="F179" s="30">
        <v>6.6</v>
      </c>
      <c r="G179" s="21">
        <f t="shared" si="7"/>
        <v>0.39999999999999947</v>
      </c>
      <c r="H179" s="557"/>
      <c r="I179" s="29">
        <f>G9/C246*C179</f>
        <v>4.929032989941385E-2</v>
      </c>
      <c r="J179" s="26">
        <f t="shared" si="6"/>
        <v>0.44929032989941331</v>
      </c>
      <c r="K179" s="4" t="s">
        <v>702</v>
      </c>
      <c r="L179" s="366"/>
    </row>
    <row r="180" spans="1:12" x14ac:dyDescent="0.25">
      <c r="A180" s="7">
        <v>164</v>
      </c>
      <c r="B180" s="17" t="s">
        <v>539</v>
      </c>
      <c r="C180" s="11">
        <v>67.2</v>
      </c>
      <c r="D180" s="16" t="s">
        <v>328</v>
      </c>
      <c r="E180" s="30">
        <v>0.7</v>
      </c>
      <c r="F180" s="30">
        <v>0.7</v>
      </c>
      <c r="G180" s="21">
        <f t="shared" si="7"/>
        <v>0</v>
      </c>
      <c r="H180" s="557">
        <f t="shared" si="8"/>
        <v>0.97731623050148331</v>
      </c>
      <c r="I180" s="29">
        <f>G9/C246*C180</f>
        <v>8.4068786021335301E-2</v>
      </c>
      <c r="J180" s="26">
        <f t="shared" si="6"/>
        <v>1.0613850165228187</v>
      </c>
      <c r="K180" s="4" t="s">
        <v>703</v>
      </c>
      <c r="L180" s="366"/>
    </row>
    <row r="181" spans="1:12" x14ac:dyDescent="0.25">
      <c r="A181" s="7">
        <v>165</v>
      </c>
      <c r="B181" s="17" t="s">
        <v>540</v>
      </c>
      <c r="C181" s="11">
        <v>99.5</v>
      </c>
      <c r="D181" s="16" t="s">
        <v>328</v>
      </c>
      <c r="E181" s="30">
        <v>21.2</v>
      </c>
      <c r="F181" s="30">
        <v>22.9</v>
      </c>
      <c r="G181" s="21">
        <f t="shared" si="7"/>
        <v>1.6999999999999993</v>
      </c>
      <c r="H181" s="557"/>
      <c r="I181" s="29">
        <f>G9/C246*C181</f>
        <v>0.12447684835004259</v>
      </c>
      <c r="J181" s="26">
        <f t="shared" si="6"/>
        <v>1.824476848350042</v>
      </c>
      <c r="K181" s="4" t="s">
        <v>702</v>
      </c>
      <c r="L181" s="366"/>
    </row>
    <row r="182" spans="1:12" x14ac:dyDescent="0.25">
      <c r="A182" s="7">
        <v>166</v>
      </c>
      <c r="B182" s="17" t="s">
        <v>541</v>
      </c>
      <c r="C182" s="11">
        <v>39.4</v>
      </c>
      <c r="D182" s="16" t="s">
        <v>328</v>
      </c>
      <c r="E182" s="30">
        <v>6.6</v>
      </c>
      <c r="F182" s="30">
        <v>7.5</v>
      </c>
      <c r="G182" s="21">
        <f t="shared" si="7"/>
        <v>0.90000000000000036</v>
      </c>
      <c r="H182" s="557"/>
      <c r="I182" s="29">
        <f>G9/C246*C182</f>
        <v>4.929032989941385E-2</v>
      </c>
      <c r="J182" s="26">
        <f t="shared" si="6"/>
        <v>0.9492903298994142</v>
      </c>
      <c r="K182" s="4" t="s">
        <v>702</v>
      </c>
      <c r="L182" s="366"/>
    </row>
    <row r="183" spans="1:12" x14ac:dyDescent="0.25">
      <c r="A183" s="7">
        <v>167</v>
      </c>
      <c r="B183" s="17" t="s">
        <v>542</v>
      </c>
      <c r="C183" s="11">
        <v>67.3</v>
      </c>
      <c r="D183" s="16" t="s">
        <v>328</v>
      </c>
      <c r="E183" s="30">
        <v>11.1</v>
      </c>
      <c r="F183" s="30">
        <v>12.2</v>
      </c>
      <c r="G183" s="21">
        <f t="shared" si="7"/>
        <v>1.0999999999999996</v>
      </c>
      <c r="H183" s="557"/>
      <c r="I183" s="29">
        <f>G9/C246*C183</f>
        <v>8.4193888381486101E-2</v>
      </c>
      <c r="J183" s="26">
        <f t="shared" si="6"/>
        <v>1.1841938883814858</v>
      </c>
      <c r="K183" s="4" t="s">
        <v>702</v>
      </c>
      <c r="L183" s="366"/>
    </row>
    <row r="184" spans="1:12" x14ac:dyDescent="0.25">
      <c r="A184" s="7">
        <v>168</v>
      </c>
      <c r="B184" s="17" t="s">
        <v>543</v>
      </c>
      <c r="C184" s="11">
        <v>99.4</v>
      </c>
      <c r="D184" s="16" t="s">
        <v>328</v>
      </c>
      <c r="E184" s="30">
        <v>6.9</v>
      </c>
      <c r="F184" s="30">
        <v>7.7</v>
      </c>
      <c r="G184" s="21">
        <f t="shared" si="7"/>
        <v>0.79999999999999982</v>
      </c>
      <c r="H184" s="557"/>
      <c r="I184" s="29">
        <f>G9/C246*C184</f>
        <v>0.12435174598989181</v>
      </c>
      <c r="J184" s="26">
        <f t="shared" si="6"/>
        <v>0.92435174598989167</v>
      </c>
      <c r="K184" s="4" t="s">
        <v>702</v>
      </c>
      <c r="L184" s="366"/>
    </row>
    <row r="185" spans="1:12" x14ac:dyDescent="0.25">
      <c r="A185" s="7">
        <v>169</v>
      </c>
      <c r="B185" s="17" t="s">
        <v>544</v>
      </c>
      <c r="C185" s="11">
        <v>39.5</v>
      </c>
      <c r="D185" s="16" t="s">
        <v>328</v>
      </c>
      <c r="E185" s="30">
        <v>1</v>
      </c>
      <c r="F185" s="30">
        <v>1</v>
      </c>
      <c r="G185" s="21">
        <f t="shared" si="7"/>
        <v>0</v>
      </c>
      <c r="H185" s="557">
        <f t="shared" si="8"/>
        <v>0.57446415334536582</v>
      </c>
      <c r="I185" s="29">
        <f>G9/C246*C185</f>
        <v>4.941543225956465E-2</v>
      </c>
      <c r="J185" s="26">
        <f t="shared" si="6"/>
        <v>0.62387958560493051</v>
      </c>
      <c r="K185" s="4" t="s">
        <v>703</v>
      </c>
      <c r="L185" s="366"/>
    </row>
    <row r="186" spans="1:12" x14ac:dyDescent="0.25">
      <c r="A186" s="7">
        <v>170</v>
      </c>
      <c r="B186" s="17" t="s">
        <v>545</v>
      </c>
      <c r="C186" s="11">
        <v>67.400000000000006</v>
      </c>
      <c r="D186" s="16" t="s">
        <v>328</v>
      </c>
      <c r="E186" s="30">
        <v>3.4</v>
      </c>
      <c r="F186" s="30">
        <v>4</v>
      </c>
      <c r="G186" s="21">
        <f t="shared" si="7"/>
        <v>0.60000000000000009</v>
      </c>
      <c r="H186" s="557"/>
      <c r="I186" s="29">
        <f>G9/C246*C186</f>
        <v>8.4318990741636901E-2</v>
      </c>
      <c r="J186" s="26">
        <f t="shared" si="6"/>
        <v>0.68431899074163693</v>
      </c>
      <c r="K186" s="4" t="s">
        <v>702</v>
      </c>
      <c r="L186" s="366"/>
    </row>
    <row r="187" spans="1:12" x14ac:dyDescent="0.25">
      <c r="A187" s="7">
        <v>171</v>
      </c>
      <c r="B187" s="17" t="s">
        <v>546</v>
      </c>
      <c r="C187" s="11">
        <v>99.5</v>
      </c>
      <c r="D187" s="16" t="s">
        <v>328</v>
      </c>
      <c r="E187" s="30">
        <v>17.8</v>
      </c>
      <c r="F187" s="30">
        <v>19.3</v>
      </c>
      <c r="G187" s="21">
        <f t="shared" si="7"/>
        <v>1.5</v>
      </c>
      <c r="H187" s="557"/>
      <c r="I187" s="29">
        <f>G9/C246*C187</f>
        <v>0.12447684835004259</v>
      </c>
      <c r="J187" s="26">
        <f t="shared" si="6"/>
        <v>1.6244768483500427</v>
      </c>
      <c r="K187" s="4" t="s">
        <v>702</v>
      </c>
      <c r="L187" s="366"/>
    </row>
    <row r="188" spans="1:12" x14ac:dyDescent="0.25">
      <c r="A188" s="7">
        <v>172</v>
      </c>
      <c r="B188" s="17" t="s">
        <v>547</v>
      </c>
      <c r="C188" s="11">
        <v>39.5</v>
      </c>
      <c r="D188" s="16" t="s">
        <v>328</v>
      </c>
      <c r="E188" s="30">
        <v>8.5</v>
      </c>
      <c r="F188" s="30">
        <v>9.1999999999999993</v>
      </c>
      <c r="G188" s="21">
        <f t="shared" si="7"/>
        <v>0.69999999999999929</v>
      </c>
      <c r="H188" s="557"/>
      <c r="I188" s="29">
        <f>G9/C246*C188</f>
        <v>4.941543225956465E-2</v>
      </c>
      <c r="J188" s="26">
        <f t="shared" si="6"/>
        <v>0.74941543225956397</v>
      </c>
      <c r="K188" s="4" t="s">
        <v>702</v>
      </c>
      <c r="L188" s="366"/>
    </row>
    <row r="189" spans="1:12" x14ac:dyDescent="0.25">
      <c r="A189" s="7">
        <v>173</v>
      </c>
      <c r="B189" s="17" t="s">
        <v>548</v>
      </c>
      <c r="C189" s="11">
        <v>67.8</v>
      </c>
      <c r="D189" s="16" t="s">
        <v>328</v>
      </c>
      <c r="E189" s="30">
        <v>13</v>
      </c>
      <c r="F189" s="30">
        <v>14.2</v>
      </c>
      <c r="G189" s="21">
        <f t="shared" si="7"/>
        <v>1.1999999999999993</v>
      </c>
      <c r="H189" s="557"/>
      <c r="I189" s="29">
        <f>G9/C246*C189</f>
        <v>8.4819400182240073E-2</v>
      </c>
      <c r="J189" s="26">
        <f t="shared" si="6"/>
        <v>1.2848194001822393</v>
      </c>
      <c r="K189" s="4" t="s">
        <v>702</v>
      </c>
      <c r="L189" s="366"/>
    </row>
    <row r="190" spans="1:12" x14ac:dyDescent="0.25">
      <c r="A190" s="7">
        <v>174</v>
      </c>
      <c r="B190" s="17" t="s">
        <v>549</v>
      </c>
      <c r="C190" s="11">
        <v>99.3</v>
      </c>
      <c r="D190" s="16" t="s">
        <v>328</v>
      </c>
      <c r="E190" s="30">
        <v>19.3</v>
      </c>
      <c r="F190" s="30">
        <v>21.2</v>
      </c>
      <c r="G190" s="21">
        <f t="shared" si="7"/>
        <v>1.8999999999999986</v>
      </c>
      <c r="H190" s="557"/>
      <c r="I190" s="29">
        <f>G9/C246*C190</f>
        <v>0.12422664362974101</v>
      </c>
      <c r="J190" s="26">
        <f t="shared" si="6"/>
        <v>2.0242266436297394</v>
      </c>
      <c r="K190" s="4" t="s">
        <v>702</v>
      </c>
      <c r="L190" s="366"/>
    </row>
    <row r="191" spans="1:12" x14ac:dyDescent="0.25">
      <c r="A191" s="7">
        <v>175</v>
      </c>
      <c r="B191" s="17" t="s">
        <v>550</v>
      </c>
      <c r="C191" s="11">
        <v>39.6</v>
      </c>
      <c r="D191" s="16" t="s">
        <v>328</v>
      </c>
      <c r="E191" s="30">
        <v>8.5</v>
      </c>
      <c r="F191" s="30">
        <v>9.6999999999999993</v>
      </c>
      <c r="G191" s="21">
        <f t="shared" si="7"/>
        <v>1.1999999999999993</v>
      </c>
      <c r="H191" s="557"/>
      <c r="I191" s="29">
        <f>G9/C246*C191</f>
        <v>4.954053461971545E-2</v>
      </c>
      <c r="J191" s="26">
        <f t="shared" si="6"/>
        <v>1.2495405346197148</v>
      </c>
      <c r="K191" s="4" t="s">
        <v>702</v>
      </c>
      <c r="L191" s="58"/>
    </row>
    <row r="192" spans="1:12" x14ac:dyDescent="0.25">
      <c r="A192" s="7">
        <v>176</v>
      </c>
      <c r="B192" s="17" t="s">
        <v>615</v>
      </c>
      <c r="C192" s="11">
        <v>68.099999999999994</v>
      </c>
      <c r="D192" s="16" t="s">
        <v>328</v>
      </c>
      <c r="E192" s="30">
        <v>9.1</v>
      </c>
      <c r="F192" s="30">
        <v>9.6999999999999993</v>
      </c>
      <c r="G192" s="21">
        <f t="shared" si="7"/>
        <v>0.59999999999999964</v>
      </c>
      <c r="H192" s="557"/>
      <c r="I192" s="29">
        <f>G9/C246*C192</f>
        <v>8.519470726269246E-2</v>
      </c>
      <c r="J192" s="26">
        <f t="shared" si="6"/>
        <v>0.68519470726269205</v>
      </c>
      <c r="K192" s="4" t="s">
        <v>702</v>
      </c>
      <c r="L192" s="58"/>
    </row>
    <row r="193" spans="1:12" x14ac:dyDescent="0.25">
      <c r="A193" s="7">
        <v>177</v>
      </c>
      <c r="B193" s="17" t="s">
        <v>551</v>
      </c>
      <c r="C193" s="11">
        <v>99.4</v>
      </c>
      <c r="D193" s="16" t="s">
        <v>328</v>
      </c>
      <c r="E193" s="30">
        <v>6.1</v>
      </c>
      <c r="F193" s="30">
        <v>7.1</v>
      </c>
      <c r="G193" s="21">
        <f t="shared" si="7"/>
        <v>1</v>
      </c>
      <c r="H193" s="557"/>
      <c r="I193" s="29">
        <f>G9/C246*C193</f>
        <v>0.12435174598989181</v>
      </c>
      <c r="J193" s="26">
        <f t="shared" si="6"/>
        <v>1.1243517459898917</v>
      </c>
      <c r="K193" s="4" t="s">
        <v>702</v>
      </c>
      <c r="L193" s="58"/>
    </row>
    <row r="194" spans="1:12" x14ac:dyDescent="0.25">
      <c r="A194" s="7">
        <v>178</v>
      </c>
      <c r="B194" s="17" t="s">
        <v>413</v>
      </c>
      <c r="C194" s="11">
        <v>42.3</v>
      </c>
      <c r="D194" s="16" t="s">
        <v>328</v>
      </c>
      <c r="E194" s="30">
        <v>1</v>
      </c>
      <c r="F194" s="30">
        <v>1.1000000000000001</v>
      </c>
      <c r="G194" s="21">
        <v>1E-3</v>
      </c>
      <c r="H194" s="557"/>
      <c r="I194" s="29">
        <f>G9/C246*C194</f>
        <v>5.2918298343786953E-2</v>
      </c>
      <c r="J194" s="26">
        <f t="shared" si="6"/>
        <v>5.3918298343786954E-2</v>
      </c>
      <c r="K194" s="4" t="s">
        <v>702</v>
      </c>
      <c r="L194" s="58"/>
    </row>
    <row r="195" spans="1:12" x14ac:dyDescent="0.25">
      <c r="A195" s="7">
        <v>179</v>
      </c>
      <c r="B195" s="17" t="s">
        <v>414</v>
      </c>
      <c r="C195" s="11">
        <v>68.900000000000006</v>
      </c>
      <c r="D195" s="16" t="s">
        <v>328</v>
      </c>
      <c r="E195" s="30">
        <v>7.7</v>
      </c>
      <c r="F195" s="30">
        <v>7.8</v>
      </c>
      <c r="G195" s="21">
        <f t="shared" si="7"/>
        <v>9.9999999999999645E-2</v>
      </c>
      <c r="H195" s="557"/>
      <c r="I195" s="29">
        <f>G9/C246*C195</f>
        <v>8.6195526143898846E-2</v>
      </c>
      <c r="J195" s="26">
        <f t="shared" si="6"/>
        <v>0.1861955261438985</v>
      </c>
      <c r="K195" s="4" t="s">
        <v>702</v>
      </c>
      <c r="L195" s="58"/>
    </row>
    <row r="196" spans="1:12" x14ac:dyDescent="0.25">
      <c r="A196" s="7">
        <v>180</v>
      </c>
      <c r="B196" s="17" t="s">
        <v>415</v>
      </c>
      <c r="C196" s="11">
        <v>99.3</v>
      </c>
      <c r="D196" s="16" t="s">
        <v>328</v>
      </c>
      <c r="E196" s="30">
        <v>22.6</v>
      </c>
      <c r="F196" s="30">
        <v>24.5</v>
      </c>
      <c r="G196" s="21">
        <f t="shared" si="7"/>
        <v>1.8999999999999986</v>
      </c>
      <c r="H196" s="557"/>
      <c r="I196" s="29">
        <f>G9/C246*C196</f>
        <v>0.12422664362974101</v>
      </c>
      <c r="J196" s="26">
        <f t="shared" si="6"/>
        <v>2.0242266436297394</v>
      </c>
      <c r="K196" s="57" t="s">
        <v>702</v>
      </c>
      <c r="L196" s="58"/>
    </row>
    <row r="197" spans="1:12" x14ac:dyDescent="0.25">
      <c r="A197" s="7">
        <v>181</v>
      </c>
      <c r="B197" s="17" t="s">
        <v>416</v>
      </c>
      <c r="C197" s="11">
        <v>42.4</v>
      </c>
      <c r="D197" s="16" t="s">
        <v>328</v>
      </c>
      <c r="E197" s="30">
        <v>8.5</v>
      </c>
      <c r="F197" s="30">
        <v>9.4</v>
      </c>
      <c r="G197" s="21">
        <f t="shared" si="7"/>
        <v>0.90000000000000036</v>
      </c>
      <c r="H197" s="557"/>
      <c r="I197" s="29">
        <f>G9/C246*C197</f>
        <v>5.3043400703937746E-2</v>
      </c>
      <c r="J197" s="26">
        <f t="shared" si="6"/>
        <v>0.95304340070393812</v>
      </c>
      <c r="K197" s="57" t="s">
        <v>702</v>
      </c>
      <c r="L197" s="58"/>
    </row>
    <row r="198" spans="1:12" x14ac:dyDescent="0.25">
      <c r="A198" s="7">
        <v>182</v>
      </c>
      <c r="B198" s="17" t="s">
        <v>417</v>
      </c>
      <c r="C198" s="11">
        <v>69.3</v>
      </c>
      <c r="D198" s="16" t="s">
        <v>328</v>
      </c>
      <c r="E198" s="30">
        <v>5</v>
      </c>
      <c r="F198" s="30">
        <v>5.3</v>
      </c>
      <c r="G198" s="21">
        <f t="shared" si="7"/>
        <v>0.29999999999999982</v>
      </c>
      <c r="H198" s="557"/>
      <c r="I198" s="29">
        <f>G9/C246*C198</f>
        <v>8.6695935584502032E-2</v>
      </c>
      <c r="J198" s="26">
        <f t="shared" si="6"/>
        <v>0.38669593558450188</v>
      </c>
      <c r="K198" s="57" t="s">
        <v>702</v>
      </c>
      <c r="L198" s="368"/>
    </row>
    <row r="199" spans="1:12" x14ac:dyDescent="0.25">
      <c r="A199" s="7">
        <v>183</v>
      </c>
      <c r="B199" s="17" t="s">
        <v>418</v>
      </c>
      <c r="C199" s="11">
        <v>99.3</v>
      </c>
      <c r="D199" s="16" t="s">
        <v>328</v>
      </c>
      <c r="E199" s="30">
        <v>10.8</v>
      </c>
      <c r="F199" s="30">
        <v>12.4</v>
      </c>
      <c r="G199" s="21">
        <f t="shared" si="7"/>
        <v>1.5999999999999996</v>
      </c>
      <c r="H199" s="557"/>
      <c r="I199" s="29">
        <f>G9/C246*C199</f>
        <v>0.12422664362974101</v>
      </c>
      <c r="J199" s="26">
        <f t="shared" si="6"/>
        <v>1.7242266436297407</v>
      </c>
      <c r="K199" s="57" t="s">
        <v>702</v>
      </c>
      <c r="L199" s="58"/>
    </row>
    <row r="200" spans="1:12" x14ac:dyDescent="0.25">
      <c r="A200" s="7">
        <v>184</v>
      </c>
      <c r="B200" s="17" t="s">
        <v>419</v>
      </c>
      <c r="C200" s="11">
        <v>42.3</v>
      </c>
      <c r="D200" s="16" t="s">
        <v>328</v>
      </c>
      <c r="E200" s="30">
        <v>3.6</v>
      </c>
      <c r="F200" s="30">
        <v>4.0999999999999996</v>
      </c>
      <c r="G200" s="21">
        <f t="shared" si="7"/>
        <v>0.49999999999999956</v>
      </c>
      <c r="H200" s="557"/>
      <c r="I200" s="29">
        <f>G9/C246*C200</f>
        <v>5.2918298343786953E-2</v>
      </c>
      <c r="J200" s="26">
        <f t="shared" si="6"/>
        <v>0.55291829834378647</v>
      </c>
      <c r="K200" s="57" t="s">
        <v>702</v>
      </c>
      <c r="L200" s="366"/>
    </row>
    <row r="201" spans="1:12" x14ac:dyDescent="0.25">
      <c r="A201" s="7">
        <v>185</v>
      </c>
      <c r="B201" s="17" t="s">
        <v>420</v>
      </c>
      <c r="C201" s="11">
        <v>68.599999999999994</v>
      </c>
      <c r="D201" s="16" t="s">
        <v>328</v>
      </c>
      <c r="E201" s="30">
        <v>8.6999999999999993</v>
      </c>
      <c r="F201" s="30">
        <v>9</v>
      </c>
      <c r="G201" s="21">
        <f t="shared" si="7"/>
        <v>0.30000000000000071</v>
      </c>
      <c r="H201" s="557"/>
      <c r="I201" s="29">
        <f>G9/C246*C201</f>
        <v>8.5820219063446446E-2</v>
      </c>
      <c r="J201" s="26">
        <f t="shared" si="6"/>
        <v>0.38582021906344716</v>
      </c>
      <c r="K201" s="57" t="s">
        <v>702</v>
      </c>
      <c r="L201" s="366"/>
    </row>
    <row r="202" spans="1:12" x14ac:dyDescent="0.25">
      <c r="A202" s="7">
        <v>186</v>
      </c>
      <c r="B202" s="17" t="s">
        <v>421</v>
      </c>
      <c r="C202" s="11">
        <v>99.4</v>
      </c>
      <c r="D202" s="16" t="s">
        <v>328</v>
      </c>
      <c r="E202" s="30">
        <v>20.3</v>
      </c>
      <c r="F202" s="30">
        <v>22</v>
      </c>
      <c r="G202" s="21">
        <f t="shared" si="7"/>
        <v>1.6999999999999993</v>
      </c>
      <c r="H202" s="557"/>
      <c r="I202" s="29">
        <f>G9/C246*C202</f>
        <v>0.12435174598989181</v>
      </c>
      <c r="J202" s="26">
        <f t="shared" si="6"/>
        <v>1.824351745989891</v>
      </c>
      <c r="K202" s="57" t="s">
        <v>702</v>
      </c>
      <c r="L202" s="366"/>
    </row>
    <row r="203" spans="1:12" x14ac:dyDescent="0.25">
      <c r="A203" s="7">
        <v>187</v>
      </c>
      <c r="B203" s="17" t="s">
        <v>422</v>
      </c>
      <c r="C203" s="11">
        <v>42.4</v>
      </c>
      <c r="D203" s="16" t="s">
        <v>328</v>
      </c>
      <c r="E203" s="30">
        <v>5.7</v>
      </c>
      <c r="F203" s="30">
        <v>6.6</v>
      </c>
      <c r="G203" s="21">
        <f t="shared" si="7"/>
        <v>0.89999999999999947</v>
      </c>
      <c r="H203" s="557"/>
      <c r="I203" s="29">
        <f>G9/C246*C203</f>
        <v>5.3043400703937746E-2</v>
      </c>
      <c r="J203" s="26">
        <f t="shared" si="6"/>
        <v>0.95304340070393723</v>
      </c>
      <c r="K203" s="57" t="s">
        <v>702</v>
      </c>
      <c r="L203" s="366"/>
    </row>
    <row r="204" spans="1:12" x14ac:dyDescent="0.25">
      <c r="A204" s="7">
        <v>188</v>
      </c>
      <c r="B204" s="17" t="s">
        <v>423</v>
      </c>
      <c r="C204" s="11">
        <v>69.3</v>
      </c>
      <c r="D204" s="16" t="s">
        <v>328</v>
      </c>
      <c r="E204" s="30">
        <v>10.4</v>
      </c>
      <c r="F204" s="30">
        <v>11.6</v>
      </c>
      <c r="G204" s="21">
        <f t="shared" si="7"/>
        <v>1.1999999999999993</v>
      </c>
      <c r="H204" s="557"/>
      <c r="I204" s="29">
        <f>G9/C246*C204</f>
        <v>8.6695935584502032E-2</v>
      </c>
      <c r="J204" s="26">
        <f t="shared" si="6"/>
        <v>1.2866959355845013</v>
      </c>
      <c r="K204" s="57" t="s">
        <v>702</v>
      </c>
      <c r="L204" s="366"/>
    </row>
    <row r="205" spans="1:12" x14ac:dyDescent="0.25">
      <c r="A205" s="7">
        <v>189</v>
      </c>
      <c r="B205" s="17" t="s">
        <v>424</v>
      </c>
      <c r="C205" s="11">
        <v>99.1</v>
      </c>
      <c r="D205" s="16" t="s">
        <v>328</v>
      </c>
      <c r="E205" s="30">
        <v>4.8</v>
      </c>
      <c r="F205" s="30">
        <v>4.9000000000000004</v>
      </c>
      <c r="G205" s="21">
        <f t="shared" si="7"/>
        <v>0.10000000000000053</v>
      </c>
      <c r="H205" s="557"/>
      <c r="I205" s="29">
        <f>G9/C246*C205</f>
        <v>0.12397643890943941</v>
      </c>
      <c r="J205" s="26">
        <f t="shared" si="6"/>
        <v>0.22397643890943994</v>
      </c>
      <c r="K205" s="4" t="s">
        <v>702</v>
      </c>
      <c r="L205" s="366"/>
    </row>
    <row r="206" spans="1:12" x14ac:dyDescent="0.25">
      <c r="A206" s="7">
        <v>190</v>
      </c>
      <c r="B206" s="17" t="s">
        <v>425</v>
      </c>
      <c r="C206" s="11">
        <v>42.6</v>
      </c>
      <c r="D206" s="16" t="s">
        <v>328</v>
      </c>
      <c r="E206" s="30">
        <v>7.4</v>
      </c>
      <c r="F206" s="30">
        <v>8</v>
      </c>
      <c r="G206" s="21">
        <f t="shared" si="7"/>
        <v>0.59999999999999964</v>
      </c>
      <c r="H206" s="557"/>
      <c r="I206" s="29">
        <f>G9/C246*C206</f>
        <v>5.3293605424239346E-2</v>
      </c>
      <c r="J206" s="26">
        <f t="shared" si="6"/>
        <v>0.65329360542423898</v>
      </c>
      <c r="K206" s="57" t="s">
        <v>702</v>
      </c>
      <c r="L206" s="366"/>
    </row>
    <row r="207" spans="1:12" x14ac:dyDescent="0.25">
      <c r="A207" s="7">
        <v>191</v>
      </c>
      <c r="B207" s="17" t="s">
        <v>426</v>
      </c>
      <c r="C207" s="11">
        <v>69.2</v>
      </c>
      <c r="D207" s="16" t="s">
        <v>328</v>
      </c>
      <c r="E207" s="30">
        <v>12.3</v>
      </c>
      <c r="F207" s="30">
        <v>13.3</v>
      </c>
      <c r="G207" s="21">
        <f t="shared" si="7"/>
        <v>1</v>
      </c>
      <c r="H207" s="557"/>
      <c r="I207" s="29">
        <f>G9/C246*C207</f>
        <v>8.6570833224351232E-2</v>
      </c>
      <c r="J207" s="26">
        <f t="shared" si="6"/>
        <v>1.0865708332243513</v>
      </c>
      <c r="K207" s="57" t="s">
        <v>702</v>
      </c>
      <c r="L207" s="366"/>
    </row>
    <row r="208" spans="1:12" x14ac:dyDescent="0.25">
      <c r="A208" s="7">
        <v>192</v>
      </c>
      <c r="B208" s="17" t="s">
        <v>427</v>
      </c>
      <c r="C208" s="11">
        <v>99</v>
      </c>
      <c r="D208" s="16" t="s">
        <v>328</v>
      </c>
      <c r="E208" s="30">
        <v>6.9</v>
      </c>
      <c r="F208" s="30">
        <v>7.2</v>
      </c>
      <c r="G208" s="21">
        <f t="shared" si="7"/>
        <v>0.29999999999999982</v>
      </c>
      <c r="H208" s="557"/>
      <c r="I208" s="29">
        <f>G9/C246*C208</f>
        <v>0.12385133654928862</v>
      </c>
      <c r="J208" s="26">
        <f t="shared" si="6"/>
        <v>0.42385133654928842</v>
      </c>
      <c r="K208" s="57" t="s">
        <v>702</v>
      </c>
      <c r="L208" s="366"/>
    </row>
    <row r="209" spans="1:12" x14ac:dyDescent="0.25">
      <c r="A209" s="7">
        <v>193</v>
      </c>
      <c r="B209" s="17" t="s">
        <v>592</v>
      </c>
      <c r="C209" s="11">
        <v>42.4</v>
      </c>
      <c r="D209" s="16" t="s">
        <v>328</v>
      </c>
      <c r="E209" s="30">
        <v>0.4</v>
      </c>
      <c r="F209" s="30">
        <v>0.4</v>
      </c>
      <c r="G209" s="21">
        <f t="shared" si="7"/>
        <v>0</v>
      </c>
      <c r="H209" s="557">
        <f t="shared" si="8"/>
        <v>0.61664000257831675</v>
      </c>
      <c r="I209" s="29">
        <f>G9/C246*C209</f>
        <v>5.3043400703937746E-2</v>
      </c>
      <c r="J209" s="26">
        <f t="shared" si="6"/>
        <v>0.66968340328225451</v>
      </c>
      <c r="K209" s="4" t="s">
        <v>703</v>
      </c>
      <c r="L209" s="366"/>
    </row>
    <row r="210" spans="1:12" x14ac:dyDescent="0.25">
      <c r="A210" s="7">
        <v>194</v>
      </c>
      <c r="B210" s="17" t="s">
        <v>593</v>
      </c>
      <c r="C210" s="11">
        <v>68.8</v>
      </c>
      <c r="D210" s="16" t="s">
        <v>328</v>
      </c>
      <c r="E210" s="30">
        <v>5.3</v>
      </c>
      <c r="F210" s="30">
        <v>5.3</v>
      </c>
      <c r="G210" s="21">
        <f t="shared" si="7"/>
        <v>0</v>
      </c>
      <c r="H210" s="557">
        <f t="shared" si="8"/>
        <v>1.0005856645610423</v>
      </c>
      <c r="I210" s="29">
        <f>G9/C246*C210</f>
        <v>8.6070423783748046E-2</v>
      </c>
      <c r="J210" s="26">
        <f t="shared" ref="J210:J245" si="9">G210+I210+H210</f>
        <v>1.0866560883447902</v>
      </c>
      <c r="K210" s="4" t="s">
        <v>703</v>
      </c>
      <c r="L210" s="366"/>
    </row>
    <row r="211" spans="1:12" x14ac:dyDescent="0.25">
      <c r="A211" s="7">
        <v>195</v>
      </c>
      <c r="B211" s="17" t="s">
        <v>594</v>
      </c>
      <c r="C211" s="11">
        <v>100.7</v>
      </c>
      <c r="D211" s="16" t="s">
        <v>328</v>
      </c>
      <c r="E211" s="30">
        <v>13.6</v>
      </c>
      <c r="F211" s="30">
        <v>13.6</v>
      </c>
      <c r="G211" s="21">
        <f t="shared" ref="G211:G245" si="10">F211-E211</f>
        <v>0</v>
      </c>
      <c r="H211" s="557">
        <f t="shared" si="8"/>
        <v>1.4645200061235024</v>
      </c>
      <c r="I211" s="29">
        <f>G9/C246*C211</f>
        <v>0.12597807667185215</v>
      </c>
      <c r="J211" s="26">
        <f t="shared" si="9"/>
        <v>1.5904980827953545</v>
      </c>
      <c r="K211" s="4" t="s">
        <v>703</v>
      </c>
      <c r="L211" s="366"/>
    </row>
    <row r="212" spans="1:12" x14ac:dyDescent="0.25">
      <c r="A212" s="7">
        <v>196</v>
      </c>
      <c r="B212" s="17" t="s">
        <v>428</v>
      </c>
      <c r="C212" s="11">
        <v>42.6</v>
      </c>
      <c r="D212" s="16" t="s">
        <v>328</v>
      </c>
      <c r="E212" s="30">
        <v>12</v>
      </c>
      <c r="F212" s="30">
        <v>12.7</v>
      </c>
      <c r="G212" s="21">
        <f t="shared" si="10"/>
        <v>0.69999999999999929</v>
      </c>
      <c r="H212" s="557"/>
      <c r="I212" s="29">
        <f>G9/C246*C212</f>
        <v>5.3293605424239346E-2</v>
      </c>
      <c r="J212" s="26">
        <f t="shared" si="9"/>
        <v>0.75329360542423862</v>
      </c>
      <c r="K212" s="57" t="s">
        <v>702</v>
      </c>
      <c r="L212" s="366"/>
    </row>
    <row r="213" spans="1:12" x14ac:dyDescent="0.25">
      <c r="A213" s="7">
        <v>197</v>
      </c>
      <c r="B213" s="17" t="s">
        <v>429</v>
      </c>
      <c r="C213" s="11">
        <v>69.2</v>
      </c>
      <c r="D213" s="16" t="s">
        <v>328</v>
      </c>
      <c r="E213" s="30">
        <v>13</v>
      </c>
      <c r="F213" s="30">
        <v>13.8</v>
      </c>
      <c r="G213" s="21">
        <f t="shared" si="10"/>
        <v>0.80000000000000071</v>
      </c>
      <c r="H213" s="557"/>
      <c r="I213" s="29">
        <f>G9/C246*C213</f>
        <v>8.6570833224351232E-2</v>
      </c>
      <c r="J213" s="26">
        <f t="shared" si="9"/>
        <v>0.88657083322435193</v>
      </c>
      <c r="K213" s="57" t="s">
        <v>702</v>
      </c>
      <c r="L213" s="366"/>
    </row>
    <row r="214" spans="1:12" x14ac:dyDescent="0.25">
      <c r="A214" s="7">
        <v>198</v>
      </c>
      <c r="B214" s="17" t="s">
        <v>430</v>
      </c>
      <c r="C214" s="11">
        <v>99.5</v>
      </c>
      <c r="D214" s="16" t="s">
        <v>328</v>
      </c>
      <c r="E214" s="30">
        <v>12.8</v>
      </c>
      <c r="F214" s="30">
        <v>14.4</v>
      </c>
      <c r="G214" s="21">
        <f t="shared" si="10"/>
        <v>1.5999999999999996</v>
      </c>
      <c r="H214" s="557"/>
      <c r="I214" s="29">
        <f>G9/C246*C214</f>
        <v>0.12447684835004259</v>
      </c>
      <c r="J214" s="26">
        <f t="shared" si="9"/>
        <v>1.7244768483500423</v>
      </c>
      <c r="K214" s="57" t="s">
        <v>702</v>
      </c>
      <c r="L214" s="366"/>
    </row>
    <row r="215" spans="1:12" x14ac:dyDescent="0.25">
      <c r="A215" s="7">
        <v>199</v>
      </c>
      <c r="B215" s="17" t="s">
        <v>431</v>
      </c>
      <c r="C215" s="11">
        <v>42.6</v>
      </c>
      <c r="D215" s="16" t="s">
        <v>328</v>
      </c>
      <c r="E215" s="30">
        <v>8.9</v>
      </c>
      <c r="F215" s="30">
        <v>9.6999999999999993</v>
      </c>
      <c r="G215" s="21">
        <f t="shared" si="10"/>
        <v>0.79999999999999893</v>
      </c>
      <c r="H215" s="557"/>
      <c r="I215" s="29">
        <f>G9/C246*C215</f>
        <v>5.3293605424239346E-2</v>
      </c>
      <c r="J215" s="26">
        <f t="shared" si="9"/>
        <v>0.85329360542423827</v>
      </c>
      <c r="K215" s="57" t="s">
        <v>702</v>
      </c>
      <c r="L215" s="366"/>
    </row>
    <row r="216" spans="1:12" x14ac:dyDescent="0.25">
      <c r="A216" s="7">
        <v>200</v>
      </c>
      <c r="B216" s="17" t="s">
        <v>432</v>
      </c>
      <c r="C216" s="11">
        <v>68.8</v>
      </c>
      <c r="D216" s="16" t="s">
        <v>328</v>
      </c>
      <c r="E216" s="30">
        <v>7.3</v>
      </c>
      <c r="F216" s="30">
        <v>8.1999999999999993</v>
      </c>
      <c r="G216" s="21">
        <f t="shared" si="10"/>
        <v>0.89999999999999947</v>
      </c>
      <c r="H216" s="557"/>
      <c r="I216" s="29">
        <f>G9/C246*C216</f>
        <v>8.6070423783748046E-2</v>
      </c>
      <c r="J216" s="26">
        <f t="shared" si="9"/>
        <v>0.98607042378374754</v>
      </c>
      <c r="K216" s="57" t="s">
        <v>702</v>
      </c>
      <c r="L216" s="366"/>
    </row>
    <row r="217" spans="1:12" x14ac:dyDescent="0.25">
      <c r="A217" s="7">
        <v>201</v>
      </c>
      <c r="B217" s="17" t="s">
        <v>433</v>
      </c>
      <c r="C217" s="11">
        <v>99.3</v>
      </c>
      <c r="D217" s="16" t="s">
        <v>328</v>
      </c>
      <c r="E217" s="30">
        <v>12.7</v>
      </c>
      <c r="F217" s="30">
        <v>13.1</v>
      </c>
      <c r="G217" s="21">
        <f t="shared" si="10"/>
        <v>0.40000000000000036</v>
      </c>
      <c r="H217" s="557"/>
      <c r="I217" s="29">
        <f>G9/C246*C217</f>
        <v>0.12422664362974101</v>
      </c>
      <c r="J217" s="26">
        <f t="shared" si="9"/>
        <v>0.52422664362974136</v>
      </c>
      <c r="K217" s="57" t="s">
        <v>702</v>
      </c>
      <c r="L217" s="366"/>
    </row>
    <row r="218" spans="1:12" x14ac:dyDescent="0.25">
      <c r="A218" s="7">
        <v>202</v>
      </c>
      <c r="B218" s="17" t="s">
        <v>558</v>
      </c>
      <c r="C218" s="11">
        <v>72.8</v>
      </c>
      <c r="D218" s="16" t="s">
        <v>328</v>
      </c>
      <c r="E218" s="30">
        <v>10.4</v>
      </c>
      <c r="F218" s="30">
        <v>11.1</v>
      </c>
      <c r="G218" s="21">
        <f t="shared" si="10"/>
        <v>0.69999999999999929</v>
      </c>
      <c r="H218" s="557"/>
      <c r="I218" s="29">
        <f>G9/C246*C218</f>
        <v>9.1074518189779907E-2</v>
      </c>
      <c r="J218" s="26">
        <f t="shared" si="9"/>
        <v>0.79107451818977914</v>
      </c>
      <c r="K218" s="57" t="s">
        <v>702</v>
      </c>
      <c r="L218" s="366"/>
    </row>
    <row r="219" spans="1:12" x14ac:dyDescent="0.25">
      <c r="A219" s="7">
        <v>203</v>
      </c>
      <c r="B219" s="17" t="s">
        <v>559</v>
      </c>
      <c r="C219" s="11">
        <v>72.2</v>
      </c>
      <c r="D219" s="16" t="s">
        <v>328</v>
      </c>
      <c r="E219" s="30">
        <v>7.1</v>
      </c>
      <c r="F219" s="30">
        <v>8.1</v>
      </c>
      <c r="G219" s="21">
        <f t="shared" si="10"/>
        <v>1</v>
      </c>
      <c r="H219" s="557"/>
      <c r="I219" s="29">
        <f>G9/C246*C219</f>
        <v>9.0323904028875135E-2</v>
      </c>
      <c r="J219" s="26">
        <f t="shared" si="9"/>
        <v>1.090323904028875</v>
      </c>
      <c r="K219" s="57" t="s">
        <v>702</v>
      </c>
      <c r="L219" s="366"/>
    </row>
    <row r="220" spans="1:12" x14ac:dyDescent="0.25">
      <c r="A220" s="7">
        <v>204</v>
      </c>
      <c r="B220" s="17" t="s">
        <v>560</v>
      </c>
      <c r="C220" s="11">
        <v>45.9</v>
      </c>
      <c r="D220" s="16" t="s">
        <v>328</v>
      </c>
      <c r="E220" s="30">
        <v>3.9</v>
      </c>
      <c r="F220" s="30">
        <v>4.9000000000000004</v>
      </c>
      <c r="G220" s="21">
        <f t="shared" si="10"/>
        <v>1.0000000000000004</v>
      </c>
      <c r="H220" s="557"/>
      <c r="I220" s="29">
        <f>G9/C246*C220</f>
        <v>5.7421983309215628E-2</v>
      </c>
      <c r="J220" s="26">
        <f t="shared" si="9"/>
        <v>1.057421983309216</v>
      </c>
      <c r="K220" s="57" t="s">
        <v>702</v>
      </c>
      <c r="L220" s="366"/>
    </row>
    <row r="221" spans="1:12" x14ac:dyDescent="0.25">
      <c r="A221" s="7">
        <v>205</v>
      </c>
      <c r="B221" s="17" t="s">
        <v>561</v>
      </c>
      <c r="C221" s="11">
        <v>45.2</v>
      </c>
      <c r="D221" s="16" t="s">
        <v>328</v>
      </c>
      <c r="E221" s="30">
        <v>10.3</v>
      </c>
      <c r="F221" s="30">
        <v>11.4</v>
      </c>
      <c r="G221" s="21">
        <f t="shared" si="10"/>
        <v>1.0999999999999996</v>
      </c>
      <c r="H221" s="557"/>
      <c r="I221" s="29">
        <f>G9/C246*C221</f>
        <v>5.6546266788160056E-2</v>
      </c>
      <c r="J221" s="26">
        <f t="shared" si="9"/>
        <v>1.1565462667881596</v>
      </c>
      <c r="K221" s="57" t="s">
        <v>702</v>
      </c>
      <c r="L221" s="366"/>
    </row>
    <row r="222" spans="1:12" x14ac:dyDescent="0.25">
      <c r="A222" s="7">
        <v>206</v>
      </c>
      <c r="B222" s="17" t="s">
        <v>562</v>
      </c>
      <c r="C222" s="11">
        <v>72.400000000000006</v>
      </c>
      <c r="D222" s="16" t="s">
        <v>328</v>
      </c>
      <c r="E222" s="30">
        <v>2.6</v>
      </c>
      <c r="F222" s="30">
        <v>2.9</v>
      </c>
      <c r="G222" s="21">
        <f t="shared" si="10"/>
        <v>0.29999999999999982</v>
      </c>
      <c r="H222" s="557"/>
      <c r="I222" s="29">
        <f>G9/C246*C222</f>
        <v>9.0574108749176735E-2</v>
      </c>
      <c r="J222" s="26">
        <f t="shared" si="9"/>
        <v>0.39057410874917653</v>
      </c>
      <c r="K222" s="57" t="s">
        <v>702</v>
      </c>
      <c r="L222" s="366"/>
    </row>
    <row r="223" spans="1:12" x14ac:dyDescent="0.25">
      <c r="A223" s="7">
        <v>207</v>
      </c>
      <c r="B223" s="17" t="s">
        <v>563</v>
      </c>
      <c r="C223" s="11">
        <v>72.3</v>
      </c>
      <c r="D223" s="16" t="s">
        <v>328</v>
      </c>
      <c r="E223" s="30">
        <v>13.4</v>
      </c>
      <c r="F223" s="30">
        <v>14.8</v>
      </c>
      <c r="G223" s="21">
        <f t="shared" si="10"/>
        <v>1.4000000000000004</v>
      </c>
      <c r="H223" s="557"/>
      <c r="I223" s="29">
        <f>G9/C246*C223</f>
        <v>9.0449006389025921E-2</v>
      </c>
      <c r="J223" s="26">
        <f t="shared" si="9"/>
        <v>1.4904490063890263</v>
      </c>
      <c r="K223" s="57" t="s">
        <v>702</v>
      </c>
      <c r="L223" s="366"/>
    </row>
    <row r="224" spans="1:12" x14ac:dyDescent="0.25">
      <c r="A224" s="7">
        <v>208</v>
      </c>
      <c r="B224" s="17" t="s">
        <v>564</v>
      </c>
      <c r="C224" s="11">
        <v>45.5</v>
      </c>
      <c r="D224" s="16" t="s">
        <v>328</v>
      </c>
      <c r="E224" s="30">
        <v>8</v>
      </c>
      <c r="F224" s="30">
        <v>8</v>
      </c>
      <c r="G224" s="21">
        <f t="shared" si="10"/>
        <v>0</v>
      </c>
      <c r="H224" s="557">
        <f t="shared" ref="H224" si="11">C224*(G$8/E$15)</f>
        <v>0.66172453106871254</v>
      </c>
      <c r="I224" s="29">
        <f>G9/C246*C224</f>
        <v>5.6921573868612442E-2</v>
      </c>
      <c r="J224" s="26">
        <f t="shared" si="9"/>
        <v>0.71864610493732495</v>
      </c>
      <c r="K224" s="57" t="s">
        <v>703</v>
      </c>
      <c r="L224" s="366"/>
    </row>
    <row r="225" spans="1:12" x14ac:dyDescent="0.25">
      <c r="A225" s="7">
        <v>209</v>
      </c>
      <c r="B225" s="17" t="s">
        <v>565</v>
      </c>
      <c r="C225" s="11">
        <v>45.2</v>
      </c>
      <c r="D225" s="16" t="s">
        <v>328</v>
      </c>
      <c r="E225" s="30">
        <v>7.1</v>
      </c>
      <c r="F225" s="30">
        <v>8.3000000000000007</v>
      </c>
      <c r="G225" s="21">
        <f t="shared" si="10"/>
        <v>1.2000000000000011</v>
      </c>
      <c r="H225" s="557"/>
      <c r="I225" s="29">
        <f>G9/C246*C225</f>
        <v>5.6546266788160056E-2</v>
      </c>
      <c r="J225" s="26">
        <f t="shared" si="9"/>
        <v>1.2565462667881611</v>
      </c>
      <c r="K225" s="57" t="s">
        <v>702</v>
      </c>
      <c r="L225" s="366"/>
    </row>
    <row r="226" spans="1:12" x14ac:dyDescent="0.25">
      <c r="A226" s="7">
        <v>210</v>
      </c>
      <c r="B226" s="17" t="s">
        <v>566</v>
      </c>
      <c r="C226" s="11">
        <v>72.5</v>
      </c>
      <c r="D226" s="16" t="s">
        <v>328</v>
      </c>
      <c r="E226" s="30">
        <v>5.3</v>
      </c>
      <c r="F226" s="30">
        <v>5.4</v>
      </c>
      <c r="G226" s="21">
        <f t="shared" si="10"/>
        <v>0.10000000000000053</v>
      </c>
      <c r="H226" s="557"/>
      <c r="I226" s="29">
        <f>G9/C246*C226</f>
        <v>9.0699211109327521E-2</v>
      </c>
      <c r="J226" s="26">
        <f t="shared" si="9"/>
        <v>0.19069921110932805</v>
      </c>
      <c r="K226" s="4" t="s">
        <v>702</v>
      </c>
      <c r="L226" s="366"/>
    </row>
    <row r="227" spans="1:12" x14ac:dyDescent="0.25">
      <c r="A227" s="7">
        <v>211</v>
      </c>
      <c r="B227" s="17" t="s">
        <v>567</v>
      </c>
      <c r="C227" s="11">
        <v>72.2</v>
      </c>
      <c r="D227" s="16" t="s">
        <v>328</v>
      </c>
      <c r="E227" s="30">
        <v>5.6</v>
      </c>
      <c r="F227" s="30">
        <v>6.2</v>
      </c>
      <c r="G227" s="21">
        <f t="shared" si="10"/>
        <v>0.60000000000000053</v>
      </c>
      <c r="H227" s="557"/>
      <c r="I227" s="29">
        <f>G9/C246*C227</f>
        <v>9.0323904028875135E-2</v>
      </c>
      <c r="J227" s="26">
        <f t="shared" si="9"/>
        <v>0.69032390402887567</v>
      </c>
      <c r="K227" s="4" t="s">
        <v>702</v>
      </c>
      <c r="L227" s="366"/>
    </row>
    <row r="228" spans="1:12" x14ac:dyDescent="0.25">
      <c r="A228" s="7">
        <v>212</v>
      </c>
      <c r="B228" s="17" t="s">
        <v>568</v>
      </c>
      <c r="C228" s="11">
        <v>46</v>
      </c>
      <c r="D228" s="16" t="s">
        <v>328</v>
      </c>
      <c r="E228" s="30">
        <v>2.6</v>
      </c>
      <c r="F228" s="30">
        <v>2.9</v>
      </c>
      <c r="G228" s="21">
        <f t="shared" si="10"/>
        <v>0.29999999999999982</v>
      </c>
      <c r="H228" s="557"/>
      <c r="I228" s="29">
        <f>G9/C246*C228</f>
        <v>5.7547085669366428E-2</v>
      </c>
      <c r="J228" s="26">
        <f t="shared" si="9"/>
        <v>0.35754708566936627</v>
      </c>
      <c r="K228" s="4" t="s">
        <v>702</v>
      </c>
      <c r="L228" s="366"/>
    </row>
    <row r="229" spans="1:12" x14ac:dyDescent="0.25">
      <c r="A229" s="7">
        <v>213</v>
      </c>
      <c r="B229" s="17" t="s">
        <v>569</v>
      </c>
      <c r="C229" s="11">
        <v>44.8</v>
      </c>
      <c r="D229" s="16" t="s">
        <v>328</v>
      </c>
      <c r="E229" s="30">
        <v>3.8</v>
      </c>
      <c r="F229" s="30">
        <v>4.5999999999999996</v>
      </c>
      <c r="G229" s="21">
        <f t="shared" si="10"/>
        <v>0.79999999999999982</v>
      </c>
      <c r="H229" s="557"/>
      <c r="I229" s="29">
        <f>G9/C246*C229</f>
        <v>5.6045857347556863E-2</v>
      </c>
      <c r="J229" s="26">
        <f t="shared" si="9"/>
        <v>0.85604585734755667</v>
      </c>
      <c r="K229" s="4" t="s">
        <v>702</v>
      </c>
      <c r="L229" s="366"/>
    </row>
    <row r="230" spans="1:12" x14ac:dyDescent="0.25">
      <c r="A230" s="7">
        <v>214</v>
      </c>
      <c r="B230" s="17" t="s">
        <v>570</v>
      </c>
      <c r="C230" s="11">
        <v>73.099999999999994</v>
      </c>
      <c r="D230" s="16" t="s">
        <v>328</v>
      </c>
      <c r="E230" s="30">
        <v>12.1</v>
      </c>
      <c r="F230" s="30">
        <v>13</v>
      </c>
      <c r="G230" s="21">
        <f t="shared" si="10"/>
        <v>0.90000000000000036</v>
      </c>
      <c r="H230" s="557"/>
      <c r="I230" s="29">
        <f>G9/C246*C230</f>
        <v>9.1449825270232293E-2</v>
      </c>
      <c r="J230" s="26">
        <f t="shared" si="9"/>
        <v>0.99144982527023262</v>
      </c>
      <c r="K230" s="4" t="s">
        <v>702</v>
      </c>
      <c r="L230" s="366"/>
    </row>
    <row r="231" spans="1:12" x14ac:dyDescent="0.25">
      <c r="A231" s="7">
        <v>215</v>
      </c>
      <c r="B231" s="17" t="s">
        <v>571</v>
      </c>
      <c r="C231" s="11">
        <v>72.400000000000006</v>
      </c>
      <c r="D231" s="16" t="s">
        <v>328</v>
      </c>
      <c r="E231" s="30">
        <v>1.7</v>
      </c>
      <c r="F231" s="30">
        <v>1.7</v>
      </c>
      <c r="G231" s="21">
        <f t="shared" si="10"/>
        <v>0</v>
      </c>
      <c r="H231" s="557">
        <f t="shared" ref="H231:H236" si="12">C231*(G$8/E$15)</f>
        <v>1.0529418911950505</v>
      </c>
      <c r="I231" s="29">
        <f>G9/C246*C231</f>
        <v>9.0574108749176735E-2</v>
      </c>
      <c r="J231" s="26">
        <f t="shared" si="9"/>
        <v>1.1435159999442273</v>
      </c>
      <c r="K231" s="4" t="s">
        <v>703</v>
      </c>
      <c r="L231" s="366"/>
    </row>
    <row r="232" spans="1:12" x14ac:dyDescent="0.25">
      <c r="A232" s="7">
        <v>216</v>
      </c>
      <c r="B232" s="17" t="s">
        <v>572</v>
      </c>
      <c r="C232" s="11">
        <v>46</v>
      </c>
      <c r="D232" s="16" t="s">
        <v>328</v>
      </c>
      <c r="E232" s="30">
        <v>7.8</v>
      </c>
      <c r="F232" s="30">
        <v>8.9</v>
      </c>
      <c r="G232" s="21">
        <f t="shared" si="10"/>
        <v>1.1000000000000005</v>
      </c>
      <c r="H232" s="557"/>
      <c r="I232" s="29">
        <f>G9/C246*C232</f>
        <v>5.7547085669366428E-2</v>
      </c>
      <c r="J232" s="26">
        <f t="shared" si="9"/>
        <v>1.157547085669367</v>
      </c>
      <c r="K232" s="4" t="s">
        <v>702</v>
      </c>
      <c r="L232" s="366"/>
    </row>
    <row r="233" spans="1:12" x14ac:dyDescent="0.25">
      <c r="A233" s="7">
        <v>217</v>
      </c>
      <c r="B233" s="17" t="s">
        <v>573</v>
      </c>
      <c r="C233" s="11">
        <v>45.4</v>
      </c>
      <c r="D233" s="16" t="s">
        <v>328</v>
      </c>
      <c r="E233" s="30">
        <v>5.8</v>
      </c>
      <c r="F233" s="30">
        <v>6.2</v>
      </c>
      <c r="G233" s="21">
        <f t="shared" si="10"/>
        <v>0.40000000000000036</v>
      </c>
      <c r="H233" s="557"/>
      <c r="I233" s="29">
        <f>G9/C246*C233</f>
        <v>5.6796471508461649E-2</v>
      </c>
      <c r="J233" s="26">
        <f t="shared" si="9"/>
        <v>0.45679647150846203</v>
      </c>
      <c r="K233" s="4" t="s">
        <v>702</v>
      </c>
      <c r="L233" s="366"/>
    </row>
    <row r="234" spans="1:12" x14ac:dyDescent="0.25">
      <c r="A234" s="7">
        <v>218</v>
      </c>
      <c r="B234" s="17" t="s">
        <v>574</v>
      </c>
      <c r="C234" s="11">
        <v>73</v>
      </c>
      <c r="D234" s="16" t="s">
        <v>328</v>
      </c>
      <c r="E234" s="30">
        <v>5.2</v>
      </c>
      <c r="F234" s="30">
        <v>5.7</v>
      </c>
      <c r="G234" s="21">
        <f t="shared" si="10"/>
        <v>0.5</v>
      </c>
      <c r="H234" s="557"/>
      <c r="I234" s="29">
        <f>G9/C246*C234</f>
        <v>9.1324722910081507E-2</v>
      </c>
      <c r="J234" s="26">
        <f t="shared" si="9"/>
        <v>0.59132472291008153</v>
      </c>
      <c r="K234" s="4" t="s">
        <v>702</v>
      </c>
      <c r="L234" s="366"/>
    </row>
    <row r="235" spans="1:12" x14ac:dyDescent="0.25">
      <c r="A235" s="7">
        <v>219</v>
      </c>
      <c r="B235" s="17" t="s">
        <v>575</v>
      </c>
      <c r="C235" s="11">
        <v>72.2</v>
      </c>
      <c r="D235" s="16" t="s">
        <v>328</v>
      </c>
      <c r="E235" s="30">
        <v>9.6</v>
      </c>
      <c r="F235" s="30">
        <v>10.6</v>
      </c>
      <c r="G235" s="21">
        <f t="shared" si="10"/>
        <v>1</v>
      </c>
      <c r="H235" s="557"/>
      <c r="I235" s="29">
        <f>G9/C246*C235</f>
        <v>9.0323904028875135E-2</v>
      </c>
      <c r="J235" s="26">
        <f t="shared" si="9"/>
        <v>1.090323904028875</v>
      </c>
      <c r="K235" s="4" t="s">
        <v>702</v>
      </c>
      <c r="L235" s="366"/>
    </row>
    <row r="236" spans="1:12" x14ac:dyDescent="0.25">
      <c r="A236" s="7">
        <v>220</v>
      </c>
      <c r="B236" s="17" t="s">
        <v>576</v>
      </c>
      <c r="C236" s="11">
        <v>46.2</v>
      </c>
      <c r="D236" s="16" t="s">
        <v>328</v>
      </c>
      <c r="E236" s="30">
        <v>1.9</v>
      </c>
      <c r="F236" s="30">
        <v>1.9</v>
      </c>
      <c r="G236" s="21">
        <f t="shared" si="10"/>
        <v>0</v>
      </c>
      <c r="H236" s="557">
        <f t="shared" si="12"/>
        <v>0.6719049084697698</v>
      </c>
      <c r="I236" s="29">
        <f>G9/C246*C236</f>
        <v>5.7797290389668021E-2</v>
      </c>
      <c r="J236" s="26">
        <f t="shared" si="9"/>
        <v>0.72970219885943788</v>
      </c>
      <c r="K236" s="4" t="s">
        <v>703</v>
      </c>
      <c r="L236" s="366"/>
    </row>
    <row r="237" spans="1:12" x14ac:dyDescent="0.25">
      <c r="A237" s="7">
        <v>221</v>
      </c>
      <c r="B237" s="17" t="s">
        <v>577</v>
      </c>
      <c r="C237" s="11">
        <v>45.4</v>
      </c>
      <c r="D237" s="16" t="s">
        <v>328</v>
      </c>
      <c r="E237" s="30">
        <v>8.4</v>
      </c>
      <c r="F237" s="30">
        <v>9.1999999999999993</v>
      </c>
      <c r="G237" s="21">
        <f t="shared" si="10"/>
        <v>0.79999999999999893</v>
      </c>
      <c r="H237" s="557"/>
      <c r="I237" s="29">
        <f>G9/C246*C237</f>
        <v>5.6796471508461649E-2</v>
      </c>
      <c r="J237" s="26">
        <f t="shared" si="9"/>
        <v>0.85679647150846061</v>
      </c>
      <c r="K237" s="4" t="s">
        <v>702</v>
      </c>
      <c r="L237" s="366"/>
    </row>
    <row r="238" spans="1:12" x14ac:dyDescent="0.25">
      <c r="A238" s="7">
        <v>222</v>
      </c>
      <c r="B238" s="17" t="s">
        <v>578</v>
      </c>
      <c r="C238" s="11">
        <v>72.900000000000006</v>
      </c>
      <c r="D238" s="16" t="s">
        <v>328</v>
      </c>
      <c r="E238" s="30">
        <v>6.6</v>
      </c>
      <c r="F238" s="30">
        <v>8</v>
      </c>
      <c r="G238" s="21">
        <f t="shared" si="10"/>
        <v>1.4000000000000004</v>
      </c>
      <c r="H238" s="557"/>
      <c r="I238" s="29">
        <f>G9/C246*C238</f>
        <v>9.1199620549930721E-2</v>
      </c>
      <c r="J238" s="26">
        <f t="shared" si="9"/>
        <v>1.4911996205499312</v>
      </c>
      <c r="K238" s="4" t="s">
        <v>702</v>
      </c>
      <c r="L238" s="366"/>
    </row>
    <row r="239" spans="1:12" x14ac:dyDescent="0.25">
      <c r="A239" s="7">
        <v>223</v>
      </c>
      <c r="B239" s="17" t="s">
        <v>579</v>
      </c>
      <c r="C239" s="11">
        <v>72.400000000000006</v>
      </c>
      <c r="D239" s="16" t="s">
        <v>328</v>
      </c>
      <c r="E239" s="30">
        <v>16.3</v>
      </c>
      <c r="F239" s="30">
        <v>17.7</v>
      </c>
      <c r="G239" s="21">
        <f t="shared" si="10"/>
        <v>1.3999999999999986</v>
      </c>
      <c r="H239" s="557"/>
      <c r="I239" s="29">
        <f>G9/C246*C239</f>
        <v>9.0574108749176735E-2</v>
      </c>
      <c r="J239" s="26">
        <f t="shared" si="9"/>
        <v>1.4905741087491753</v>
      </c>
      <c r="K239" s="4" t="s">
        <v>702</v>
      </c>
      <c r="L239" s="58"/>
    </row>
    <row r="240" spans="1:12" x14ac:dyDescent="0.25">
      <c r="A240" s="7">
        <v>224</v>
      </c>
      <c r="B240" s="17" t="s">
        <v>580</v>
      </c>
      <c r="C240" s="11">
        <v>46.1</v>
      </c>
      <c r="D240" s="16" t="s">
        <v>328</v>
      </c>
      <c r="E240" s="30">
        <v>5.2</v>
      </c>
      <c r="F240" s="30">
        <v>5.9</v>
      </c>
      <c r="G240" s="21">
        <f t="shared" si="10"/>
        <v>0.70000000000000018</v>
      </c>
      <c r="H240" s="557"/>
      <c r="I240" s="29">
        <f>G9/C246*C240</f>
        <v>5.7672188029517228E-2</v>
      </c>
      <c r="J240" s="26">
        <f t="shared" si="9"/>
        <v>0.75767218802951741</v>
      </c>
      <c r="K240" s="4" t="s">
        <v>702</v>
      </c>
      <c r="L240" s="58"/>
    </row>
    <row r="241" spans="1:12" x14ac:dyDescent="0.25">
      <c r="A241" s="7">
        <v>225</v>
      </c>
      <c r="B241" s="17" t="s">
        <v>581</v>
      </c>
      <c r="C241" s="11">
        <v>45.6</v>
      </c>
      <c r="D241" s="16" t="s">
        <v>328</v>
      </c>
      <c r="E241" s="30">
        <v>8.3000000000000007</v>
      </c>
      <c r="F241" s="30">
        <v>8.9</v>
      </c>
      <c r="G241" s="21">
        <f t="shared" si="10"/>
        <v>0.59999999999999964</v>
      </c>
      <c r="H241" s="557"/>
      <c r="I241" s="29">
        <f>G9/C246*C241</f>
        <v>5.7046676228763242E-2</v>
      </c>
      <c r="J241" s="26">
        <f t="shared" si="9"/>
        <v>0.65704667622876289</v>
      </c>
      <c r="K241" s="4" t="s">
        <v>702</v>
      </c>
      <c r="L241" s="58"/>
    </row>
    <row r="242" spans="1:12" x14ac:dyDescent="0.25">
      <c r="A242" s="7">
        <v>226</v>
      </c>
      <c r="B242" s="17" t="s">
        <v>582</v>
      </c>
      <c r="C242" s="11">
        <v>73.2</v>
      </c>
      <c r="D242" s="16" t="s">
        <v>328</v>
      </c>
      <c r="E242" s="30">
        <v>17.100000000000001</v>
      </c>
      <c r="F242" s="30">
        <v>18.100000000000001</v>
      </c>
      <c r="G242" s="21">
        <f t="shared" si="10"/>
        <v>1</v>
      </c>
      <c r="H242" s="557"/>
      <c r="I242" s="29">
        <f>G9/C246*C242</f>
        <v>9.1574927630383107E-2</v>
      </c>
      <c r="J242" s="26">
        <f t="shared" si="9"/>
        <v>1.0915749276303832</v>
      </c>
      <c r="K242" s="4" t="s">
        <v>702</v>
      </c>
      <c r="L242" s="366"/>
    </row>
    <row r="243" spans="1:12" x14ac:dyDescent="0.25">
      <c r="A243" s="7">
        <v>227</v>
      </c>
      <c r="B243" s="17" t="s">
        <v>583</v>
      </c>
      <c r="C243" s="11">
        <v>72.400000000000006</v>
      </c>
      <c r="D243" s="16" t="s">
        <v>328</v>
      </c>
      <c r="E243" s="30">
        <v>6.9</v>
      </c>
      <c r="F243" s="30">
        <v>7.2</v>
      </c>
      <c r="G243" s="21">
        <f t="shared" si="10"/>
        <v>0.29999999999999982</v>
      </c>
      <c r="H243" s="557"/>
      <c r="I243" s="29">
        <f>G9/C246*C243</f>
        <v>9.0574108749176735E-2</v>
      </c>
      <c r="J243" s="26">
        <f t="shared" si="9"/>
        <v>0.39057410874917653</v>
      </c>
      <c r="K243" s="4" t="s">
        <v>702</v>
      </c>
      <c r="L243" s="366"/>
    </row>
    <row r="244" spans="1:12" x14ac:dyDescent="0.25">
      <c r="A244" s="7">
        <v>228</v>
      </c>
      <c r="B244" s="17" t="s">
        <v>584</v>
      </c>
      <c r="C244" s="11">
        <v>46.4</v>
      </c>
      <c r="D244" s="16" t="s">
        <v>328</v>
      </c>
      <c r="E244" s="30">
        <v>3.9</v>
      </c>
      <c r="F244" s="30">
        <v>4.0999999999999996</v>
      </c>
      <c r="G244" s="21">
        <f t="shared" si="10"/>
        <v>0.19999999999999973</v>
      </c>
      <c r="H244" s="557"/>
      <c r="I244" s="29">
        <f>G9/C246*C244</f>
        <v>5.8047495109969614E-2</v>
      </c>
      <c r="J244" s="26">
        <f t="shared" si="9"/>
        <v>0.25804749510996933</v>
      </c>
      <c r="K244" s="4" t="s">
        <v>702</v>
      </c>
      <c r="L244" s="366"/>
    </row>
    <row r="245" spans="1:12" x14ac:dyDescent="0.25">
      <c r="A245" s="7">
        <v>229</v>
      </c>
      <c r="B245" s="17" t="s">
        <v>585</v>
      </c>
      <c r="C245" s="11">
        <v>45.5</v>
      </c>
      <c r="D245" s="16" t="s">
        <v>328</v>
      </c>
      <c r="E245" s="30">
        <v>11.1</v>
      </c>
      <c r="F245" s="30">
        <v>12.3</v>
      </c>
      <c r="G245" s="21">
        <f t="shared" si="10"/>
        <v>1.2000000000000011</v>
      </c>
      <c r="H245" s="557"/>
      <c r="I245" s="29">
        <f>G9/C246*C245</f>
        <v>5.6921573868612442E-2</v>
      </c>
      <c r="J245" s="26">
        <f t="shared" si="9"/>
        <v>1.2569215738686135</v>
      </c>
      <c r="K245" s="4" t="s">
        <v>702</v>
      </c>
      <c r="L245" s="366"/>
    </row>
    <row r="246" spans="1:12" x14ac:dyDescent="0.25">
      <c r="A246" s="732" t="s">
        <v>3</v>
      </c>
      <c r="B246" s="733"/>
      <c r="C246" s="498">
        <f>SUM(C17:C245)</f>
        <v>14343.799999999996</v>
      </c>
      <c r="D246" s="499"/>
      <c r="E246" s="500"/>
      <c r="F246" s="500"/>
      <c r="G246" s="500">
        <f>SUM(G17:G245)</f>
        <v>180.50100000000006</v>
      </c>
      <c r="H246" s="500">
        <f>SUM(H17:H245)</f>
        <v>28.106567664689983</v>
      </c>
      <c r="I246" s="500">
        <f>SUM(I17:I245)</f>
        <v>17.944432335309966</v>
      </c>
      <c r="J246" s="500">
        <f>SUM(J17:J245)</f>
        <v>226.55199999999974</v>
      </c>
      <c r="K246" s="4"/>
      <c r="L246" s="366"/>
    </row>
  </sheetData>
  <mergeCells count="24">
    <mergeCell ref="A7:D9"/>
    <mergeCell ref="E7:F7"/>
    <mergeCell ref="E8:F8"/>
    <mergeCell ref="E9:F9"/>
    <mergeCell ref="A1:K1"/>
    <mergeCell ref="A2:K2"/>
    <mergeCell ref="A3:G3"/>
    <mergeCell ref="J3:K6"/>
    <mergeCell ref="A4:D4"/>
    <mergeCell ref="E4:F4"/>
    <mergeCell ref="A5:D5"/>
    <mergeCell ref="E5:F5"/>
    <mergeCell ref="A6:D6"/>
    <mergeCell ref="E6:F6"/>
    <mergeCell ref="E10:F10"/>
    <mergeCell ref="A246:B246"/>
    <mergeCell ref="A12:D12"/>
    <mergeCell ref="E12:F12"/>
    <mergeCell ref="A13:B15"/>
    <mergeCell ref="C13:D13"/>
    <mergeCell ref="C14:D14"/>
    <mergeCell ref="C15:D15"/>
    <mergeCell ref="A11:D11"/>
    <mergeCell ref="E11:F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3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6" sqref="D6"/>
    </sheetView>
  </sheetViews>
  <sheetFormatPr defaultRowHeight="15" x14ac:dyDescent="0.25"/>
  <cols>
    <col min="1" max="1" width="8.28515625" style="36" customWidth="1"/>
    <col min="2" max="2" width="16.28515625" style="2" customWidth="1"/>
    <col min="3" max="3" width="8.28515625" style="4" customWidth="1"/>
    <col min="4" max="4" width="9.5703125" style="2" customWidth="1"/>
    <col min="5" max="5" width="11.140625" style="25" customWidth="1"/>
    <col min="6" max="6" width="11.7109375" style="25" customWidth="1"/>
    <col min="7" max="7" width="11.28515625" style="19" customWidth="1"/>
    <col min="8" max="8" width="11.7109375" style="19" customWidth="1"/>
    <col min="9" max="9" width="12.42578125" style="2" customWidth="1"/>
    <col min="10" max="13" width="9.140625" style="51"/>
  </cols>
  <sheetData>
    <row r="1" spans="1:19" ht="20.25" x14ac:dyDescent="0.3">
      <c r="A1" s="680" t="s">
        <v>9</v>
      </c>
      <c r="B1" s="680"/>
      <c r="C1" s="680"/>
      <c r="D1" s="680"/>
      <c r="E1" s="680"/>
      <c r="F1" s="680"/>
      <c r="G1" s="680"/>
      <c r="H1" s="680"/>
      <c r="I1" s="33"/>
    </row>
    <row r="2" spans="1:19" ht="20.25" x14ac:dyDescent="0.3">
      <c r="A2" s="34"/>
      <c r="B2" s="49"/>
      <c r="C2" s="35"/>
      <c r="D2" s="49"/>
      <c r="E2" s="18"/>
      <c r="F2" s="18"/>
      <c r="G2" s="31"/>
      <c r="H2" s="31"/>
      <c r="I2" s="49"/>
    </row>
    <row r="3" spans="1:19" ht="16.5" customHeight="1" x14ac:dyDescent="0.25">
      <c r="A3" s="683" t="s">
        <v>329</v>
      </c>
      <c r="B3" s="683"/>
      <c r="C3" s="683"/>
      <c r="D3" s="683"/>
      <c r="E3" s="683"/>
      <c r="F3" s="683"/>
      <c r="G3" s="683"/>
      <c r="H3" s="683"/>
      <c r="I3" s="683"/>
      <c r="J3" s="683"/>
      <c r="K3" s="683"/>
      <c r="L3" s="683"/>
      <c r="M3" s="683"/>
      <c r="N3" s="683"/>
    </row>
    <row r="4" spans="1:19" x14ac:dyDescent="0.25">
      <c r="E4" s="19"/>
      <c r="F4" s="19"/>
    </row>
    <row r="5" spans="1:19" ht="72" x14ac:dyDescent="0.25">
      <c r="A5" s="37" t="s">
        <v>0</v>
      </c>
      <c r="B5" s="38" t="s">
        <v>1</v>
      </c>
      <c r="C5" s="37" t="s">
        <v>2</v>
      </c>
      <c r="D5" s="37" t="s">
        <v>308</v>
      </c>
      <c r="E5" s="20" t="s">
        <v>316</v>
      </c>
      <c r="F5" s="20" t="s">
        <v>317</v>
      </c>
      <c r="G5" s="20" t="s">
        <v>318</v>
      </c>
      <c r="H5" s="20" t="s">
        <v>319</v>
      </c>
      <c r="I5" s="47" t="s">
        <v>320</v>
      </c>
      <c r="J5" s="52" t="s">
        <v>322</v>
      </c>
      <c r="K5" s="52" t="s">
        <v>324</v>
      </c>
      <c r="L5" s="53" t="s">
        <v>323</v>
      </c>
      <c r="M5" s="52" t="s">
        <v>321</v>
      </c>
      <c r="N5" s="47"/>
      <c r="O5" s="47"/>
      <c r="P5" s="47"/>
      <c r="Q5" s="47"/>
      <c r="R5" s="47"/>
      <c r="S5" s="47"/>
    </row>
    <row r="6" spans="1:19" x14ac:dyDescent="0.25">
      <c r="A6" s="39">
        <v>1</v>
      </c>
      <c r="B6" s="12" t="s">
        <v>22</v>
      </c>
      <c r="C6" s="11">
        <v>64.3</v>
      </c>
      <c r="D6" s="16" t="s">
        <v>309</v>
      </c>
      <c r="E6" s="26">
        <v>1.7196</v>
      </c>
      <c r="F6" s="26">
        <v>2.4745043999999998</v>
      </c>
      <c r="G6" s="26">
        <v>1.5381822000000001</v>
      </c>
      <c r="H6" s="22">
        <v>0.53221619999999981</v>
      </c>
      <c r="I6" s="48">
        <v>0.54683280000000012</v>
      </c>
      <c r="J6" s="54">
        <v>8.5980000000028718E-4</v>
      </c>
      <c r="K6" s="54">
        <v>5.1588000000001959E-3</v>
      </c>
      <c r="L6" s="54">
        <v>0.41098439999999981</v>
      </c>
      <c r="M6" s="54">
        <v>0.67494300000000018</v>
      </c>
      <c r="N6" s="50"/>
      <c r="O6" s="50"/>
      <c r="P6" s="50"/>
      <c r="Q6" s="50"/>
      <c r="R6" s="50"/>
      <c r="S6" s="50"/>
    </row>
    <row r="7" spans="1:19" x14ac:dyDescent="0.25">
      <c r="A7" s="39">
        <v>2</v>
      </c>
      <c r="B7" s="12" t="s">
        <v>23</v>
      </c>
      <c r="C7" s="13">
        <v>43.1</v>
      </c>
      <c r="D7" s="16" t="s">
        <v>309</v>
      </c>
      <c r="E7" s="26">
        <v>1.46166</v>
      </c>
      <c r="F7" s="26">
        <v>1.0394981999999999</v>
      </c>
      <c r="G7" s="26">
        <v>1.5622566</v>
      </c>
      <c r="H7" s="22">
        <v>0.87785579999999996</v>
      </c>
      <c r="I7" s="48">
        <v>0.4118442000000001</v>
      </c>
      <c r="J7" s="54">
        <v>1.0876469999999998</v>
      </c>
      <c r="K7" s="54">
        <v>1.5708545999999999</v>
      </c>
      <c r="L7" s="54">
        <v>2.145201000000001</v>
      </c>
      <c r="M7" s="54">
        <v>2.3971224000000002</v>
      </c>
      <c r="N7" s="50"/>
      <c r="O7" s="50"/>
      <c r="P7" s="50"/>
      <c r="Q7" s="50"/>
      <c r="R7" s="50"/>
      <c r="S7" s="50"/>
    </row>
    <row r="8" spans="1:19" x14ac:dyDescent="0.25">
      <c r="A8" s="39">
        <v>3</v>
      </c>
      <c r="B8" s="12" t="s">
        <v>24</v>
      </c>
      <c r="C8" s="13">
        <v>45.1</v>
      </c>
      <c r="D8" s="16" t="s">
        <v>309</v>
      </c>
      <c r="E8" s="26">
        <v>0.94577999999999995</v>
      </c>
      <c r="F8" s="26">
        <v>1.3911563999999998</v>
      </c>
      <c r="G8" s="26">
        <v>1.1667486000000002</v>
      </c>
      <c r="H8" s="22">
        <v>0.60100019999999987</v>
      </c>
      <c r="I8" s="48">
        <v>0.49352519999999989</v>
      </c>
      <c r="J8" s="54">
        <v>0.86753820000000026</v>
      </c>
      <c r="K8" s="54">
        <v>1.1555711999999996</v>
      </c>
      <c r="L8" s="54">
        <v>1.0541148</v>
      </c>
      <c r="M8" s="54">
        <v>1.3154940000000011</v>
      </c>
      <c r="N8" s="50"/>
      <c r="O8" s="50"/>
      <c r="P8" s="50"/>
      <c r="Q8" s="50"/>
      <c r="R8" s="50"/>
      <c r="S8" s="50"/>
    </row>
    <row r="9" spans="1:19" x14ac:dyDescent="0.25">
      <c r="A9" s="39">
        <v>4</v>
      </c>
      <c r="B9" s="12" t="s">
        <v>25</v>
      </c>
      <c r="C9" s="13">
        <v>69.900000000000006</v>
      </c>
      <c r="D9" s="16" t="s">
        <v>309</v>
      </c>
      <c r="E9" s="26">
        <v>1.2037199999999999</v>
      </c>
      <c r="F9" s="26">
        <v>1.5063696000000002</v>
      </c>
      <c r="G9" s="26">
        <v>2.0652396</v>
      </c>
      <c r="H9" s="22">
        <v>2.4366731999999995</v>
      </c>
      <c r="I9" s="48">
        <v>2.5776803999999993</v>
      </c>
      <c r="J9" s="54">
        <v>2.1030708000000011</v>
      </c>
      <c r="K9" s="54">
        <v>3.8295492000000007</v>
      </c>
      <c r="L9" s="54">
        <v>3.5329181999999983</v>
      </c>
      <c r="M9" s="54">
        <v>4.8871032000000012</v>
      </c>
      <c r="N9" s="50"/>
      <c r="O9" s="50"/>
      <c r="P9" s="50"/>
      <c r="Q9" s="50"/>
      <c r="R9" s="50"/>
      <c r="S9" s="50"/>
    </row>
    <row r="10" spans="1:19" x14ac:dyDescent="0.25">
      <c r="A10" s="39">
        <v>5</v>
      </c>
      <c r="B10" s="12" t="s">
        <v>26</v>
      </c>
      <c r="C10" s="11">
        <v>64.400000000000006</v>
      </c>
      <c r="D10" s="16" t="s">
        <v>309</v>
      </c>
      <c r="E10" s="26">
        <v>1.46166</v>
      </c>
      <c r="F10" s="26">
        <v>1.5527987999999999</v>
      </c>
      <c r="G10" s="26">
        <v>2.2131252000000003</v>
      </c>
      <c r="H10" s="22">
        <v>1.4212493999999996</v>
      </c>
      <c r="I10" s="48">
        <v>0.88301460000000009</v>
      </c>
      <c r="J10" s="54">
        <v>0.6302334000000005</v>
      </c>
      <c r="K10" s="54">
        <v>1.2570275999999998</v>
      </c>
      <c r="L10" s="54">
        <v>1.2897000000000001</v>
      </c>
      <c r="M10" s="54">
        <v>1.6379189999999995</v>
      </c>
      <c r="N10" s="50"/>
      <c r="O10" s="50"/>
      <c r="P10" s="50"/>
      <c r="Q10" s="50"/>
      <c r="R10" s="50"/>
      <c r="S10" s="50"/>
    </row>
    <row r="11" spans="1:19" x14ac:dyDescent="0.25">
      <c r="A11" s="39">
        <v>6</v>
      </c>
      <c r="B11" s="12" t="s">
        <v>27</v>
      </c>
      <c r="C11" s="11">
        <v>42.9</v>
      </c>
      <c r="D11" s="16" t="s">
        <v>309</v>
      </c>
      <c r="E11" s="26">
        <v>0.94578000000000007</v>
      </c>
      <c r="F11" s="26">
        <v>0.89419199999999999</v>
      </c>
      <c r="G11" s="26">
        <v>1.3034568</v>
      </c>
      <c r="H11" s="22">
        <v>0.4170029999999999</v>
      </c>
      <c r="I11" s="48">
        <v>0.22268820000000031</v>
      </c>
      <c r="J11" s="54">
        <v>0.43247939999999935</v>
      </c>
      <c r="K11" s="54">
        <v>0.75404460000000062</v>
      </c>
      <c r="L11" s="54">
        <v>0.69815759999999949</v>
      </c>
      <c r="M11" s="54">
        <v>0.65516760000000041</v>
      </c>
      <c r="N11" s="50"/>
      <c r="O11" s="50"/>
      <c r="P11" s="50"/>
      <c r="Q11" s="50"/>
      <c r="R11" s="50"/>
      <c r="S11" s="50"/>
    </row>
    <row r="12" spans="1:19" x14ac:dyDescent="0.25">
      <c r="A12" s="39">
        <v>7</v>
      </c>
      <c r="B12" s="12" t="s">
        <v>28</v>
      </c>
      <c r="C12" s="11">
        <v>44.6</v>
      </c>
      <c r="D12" s="16" t="s">
        <v>309</v>
      </c>
      <c r="E12" s="26">
        <v>0.85980000000000001</v>
      </c>
      <c r="F12" s="26">
        <v>1.0885068</v>
      </c>
      <c r="G12" s="26">
        <v>1.3602036</v>
      </c>
      <c r="H12" s="22">
        <v>0.63797159999999997</v>
      </c>
      <c r="I12" s="48">
        <v>0.59928060000000005</v>
      </c>
      <c r="J12" s="54">
        <v>0.42818040000000018</v>
      </c>
      <c r="K12" s="54">
        <v>0.59928060000000005</v>
      </c>
      <c r="L12" s="54">
        <v>0.57004739999999943</v>
      </c>
      <c r="M12" s="54">
        <v>0.9088086000000003</v>
      </c>
      <c r="N12" s="50"/>
      <c r="O12" s="50"/>
      <c r="P12" s="50"/>
      <c r="Q12" s="50"/>
      <c r="R12" s="50"/>
      <c r="S12" s="50"/>
    </row>
    <row r="13" spans="1:19" x14ac:dyDescent="0.25">
      <c r="A13" s="39">
        <v>8</v>
      </c>
      <c r="B13" s="12" t="s">
        <v>29</v>
      </c>
      <c r="C13" s="11">
        <v>69.900000000000006</v>
      </c>
      <c r="D13" s="16" t="s">
        <v>309</v>
      </c>
      <c r="E13" s="26">
        <v>1.46166</v>
      </c>
      <c r="F13" s="26">
        <v>1.2604667999999999</v>
      </c>
      <c r="G13" s="26">
        <v>0.67494300000000018</v>
      </c>
      <c r="H13" s="22">
        <v>0.10489560000000028</v>
      </c>
      <c r="I13" s="48">
        <v>3.009299999999936E-2</v>
      </c>
      <c r="J13" s="54">
        <v>0.4118442000000001</v>
      </c>
      <c r="K13" s="54">
        <v>0.34993860000000004</v>
      </c>
      <c r="L13" s="54">
        <v>0.57606599999999997</v>
      </c>
      <c r="M13" s="54">
        <v>0.79875420000000019</v>
      </c>
      <c r="N13" s="50"/>
      <c r="O13" s="50"/>
      <c r="P13" s="50"/>
      <c r="Q13" s="50"/>
      <c r="R13" s="50"/>
      <c r="S13" s="50"/>
    </row>
    <row r="14" spans="1:19" x14ac:dyDescent="0.25">
      <c r="A14" s="39">
        <v>9</v>
      </c>
      <c r="B14" s="12" t="s">
        <v>30</v>
      </c>
      <c r="C14" s="11">
        <v>64.2</v>
      </c>
      <c r="D14" s="16" t="s">
        <v>309</v>
      </c>
      <c r="E14" s="26">
        <v>1.46166</v>
      </c>
      <c r="F14" s="26">
        <v>0.61475700000000011</v>
      </c>
      <c r="G14" s="26">
        <v>1.1452536</v>
      </c>
      <c r="H14" s="22">
        <v>0.14186700000000002</v>
      </c>
      <c r="I14" s="48">
        <v>0</v>
      </c>
      <c r="J14" s="54">
        <v>0.81681000000000015</v>
      </c>
      <c r="K14" s="54">
        <v>0.75318480000000032</v>
      </c>
      <c r="L14" s="54">
        <v>0.70417619999999992</v>
      </c>
      <c r="M14" s="54">
        <v>0.89591159999999981</v>
      </c>
      <c r="N14" s="50"/>
      <c r="O14" s="50"/>
      <c r="P14" s="50"/>
      <c r="Q14" s="50"/>
      <c r="R14" s="50"/>
      <c r="S14" s="50"/>
    </row>
    <row r="15" spans="1:19" x14ac:dyDescent="0.25">
      <c r="A15" s="39">
        <v>10</v>
      </c>
      <c r="B15" s="12" t="s">
        <v>31</v>
      </c>
      <c r="C15" s="11">
        <v>42.6</v>
      </c>
      <c r="D15" s="16" t="s">
        <v>309</v>
      </c>
      <c r="E15" s="26">
        <v>0.94578000000000007</v>
      </c>
      <c r="F15" s="26">
        <v>1.3533251999999998</v>
      </c>
      <c r="G15" s="26">
        <v>1.3894368000000001</v>
      </c>
      <c r="H15" s="22">
        <v>0.78155819999999987</v>
      </c>
      <c r="I15" s="48">
        <v>0.5691875999999999</v>
      </c>
      <c r="J15" s="54">
        <v>3.439200000000385E-3</v>
      </c>
      <c r="K15" s="54">
        <v>2.5794000000000979E-3</v>
      </c>
      <c r="L15" s="54">
        <v>0.16766099999999948</v>
      </c>
      <c r="M15" s="54">
        <v>0.65516760000000041</v>
      </c>
      <c r="N15" s="50"/>
      <c r="O15" s="50"/>
      <c r="P15" s="50"/>
      <c r="Q15" s="50"/>
      <c r="R15" s="50"/>
      <c r="S15" s="50"/>
    </row>
    <row r="16" spans="1:19" x14ac:dyDescent="0.25">
      <c r="A16" s="39">
        <v>11</v>
      </c>
      <c r="B16" s="12" t="s">
        <v>32</v>
      </c>
      <c r="C16" s="11">
        <v>44.6</v>
      </c>
      <c r="D16" s="16" t="s">
        <v>309</v>
      </c>
      <c r="E16" s="26">
        <v>1.03176</v>
      </c>
      <c r="F16" s="26">
        <v>1.5957888</v>
      </c>
      <c r="G16" s="26">
        <v>1.4943323999999996</v>
      </c>
      <c r="H16" s="22">
        <v>4.5569400000000711E-2</v>
      </c>
      <c r="I16" s="48">
        <v>4.2989999999999848E-2</v>
      </c>
      <c r="J16" s="54">
        <v>0.86667839999999996</v>
      </c>
      <c r="K16" s="54">
        <v>1.3215125999999999</v>
      </c>
      <c r="L16" s="54">
        <v>0.7703807999999992</v>
      </c>
      <c r="M16" s="54">
        <v>1.0532550000000012</v>
      </c>
      <c r="N16" s="50"/>
      <c r="O16" s="50"/>
      <c r="P16" s="50"/>
      <c r="Q16" s="50"/>
      <c r="R16" s="50"/>
      <c r="S16" s="50"/>
    </row>
    <row r="17" spans="1:19" x14ac:dyDescent="0.25">
      <c r="A17" s="39">
        <v>12</v>
      </c>
      <c r="B17" s="12" t="s">
        <v>33</v>
      </c>
      <c r="C17" s="11">
        <v>69.900000000000006</v>
      </c>
      <c r="D17" s="16" t="s">
        <v>309</v>
      </c>
      <c r="E17" s="26">
        <v>1.37568</v>
      </c>
      <c r="F17" s="26">
        <v>1.7995614</v>
      </c>
      <c r="G17" s="26">
        <v>2.1529392000000001</v>
      </c>
      <c r="H17" s="22">
        <v>0.75490440000000014</v>
      </c>
      <c r="I17" s="48">
        <v>0.49696439999999947</v>
      </c>
      <c r="J17" s="54">
        <v>0.8133708000000005</v>
      </c>
      <c r="K17" s="54">
        <v>1.2243551999999995</v>
      </c>
      <c r="L17" s="54">
        <v>1.1830847999999996</v>
      </c>
      <c r="M17" s="54">
        <v>1.6697316000000002</v>
      </c>
      <c r="N17" s="50"/>
      <c r="O17" s="50"/>
      <c r="P17" s="50"/>
      <c r="Q17" s="50"/>
      <c r="R17" s="50"/>
      <c r="S17" s="50"/>
    </row>
    <row r="18" spans="1:19" x14ac:dyDescent="0.25">
      <c r="A18" s="39">
        <v>13</v>
      </c>
      <c r="B18" s="12" t="s">
        <v>34</v>
      </c>
      <c r="C18" s="11">
        <v>64.900000000000006</v>
      </c>
      <c r="D18" s="16" t="s">
        <v>309</v>
      </c>
      <c r="E18" s="26">
        <v>1.46166</v>
      </c>
      <c r="F18" s="26">
        <v>2.0093525999999997</v>
      </c>
      <c r="G18" s="26">
        <v>1.8855414000000004</v>
      </c>
      <c r="H18" s="22">
        <v>1.0317599999999993</v>
      </c>
      <c r="I18" s="48">
        <v>1.0076856000000005</v>
      </c>
      <c r="J18" s="54">
        <v>0.10661520000000048</v>
      </c>
      <c r="K18" s="54">
        <v>0.34477979999999986</v>
      </c>
      <c r="L18" s="54">
        <v>1.6198631999999988</v>
      </c>
      <c r="M18" s="54">
        <v>1.3412880000000005</v>
      </c>
      <c r="N18" s="50"/>
      <c r="O18" s="50"/>
      <c r="P18" s="50"/>
      <c r="Q18" s="50"/>
      <c r="R18" s="50"/>
      <c r="S18" s="50"/>
    </row>
    <row r="19" spans="1:19" x14ac:dyDescent="0.25">
      <c r="A19" s="39">
        <v>14</v>
      </c>
      <c r="B19" s="12" t="s">
        <v>35</v>
      </c>
      <c r="C19" s="11">
        <v>42.4</v>
      </c>
      <c r="D19" s="16" t="s">
        <v>309</v>
      </c>
      <c r="E19" s="26">
        <v>1.03176</v>
      </c>
      <c r="F19" s="26">
        <v>0.90193020000000013</v>
      </c>
      <c r="G19" s="26">
        <v>1.1211791999999998</v>
      </c>
      <c r="H19" s="22">
        <v>0</v>
      </c>
      <c r="I19" s="48">
        <v>0.22526760000000001</v>
      </c>
      <c r="J19" s="54">
        <v>0.1169328000000001</v>
      </c>
      <c r="K19" s="54">
        <v>0.54855240000000027</v>
      </c>
      <c r="L19" s="54">
        <v>0.59670119999999993</v>
      </c>
      <c r="M19" s="54">
        <v>0.79961399999999971</v>
      </c>
      <c r="N19" s="50"/>
      <c r="O19" s="50"/>
      <c r="P19" s="50"/>
      <c r="Q19" s="50"/>
      <c r="R19" s="50"/>
      <c r="S19" s="50"/>
    </row>
    <row r="20" spans="1:19" x14ac:dyDescent="0.25">
      <c r="A20" s="39">
        <v>15</v>
      </c>
      <c r="B20" s="12" t="s">
        <v>36</v>
      </c>
      <c r="C20" s="11">
        <v>45</v>
      </c>
      <c r="D20" s="16" t="s">
        <v>309</v>
      </c>
      <c r="E20" s="26">
        <v>1.2037199999999999</v>
      </c>
      <c r="F20" s="26">
        <v>1.4771364</v>
      </c>
      <c r="G20" s="26">
        <v>1.3447272000000003</v>
      </c>
      <c r="H20" s="22">
        <v>0.64570979999999956</v>
      </c>
      <c r="I20" s="48">
        <v>0.48578700000000036</v>
      </c>
      <c r="J20" s="54">
        <v>7.7381999999995297E-3</v>
      </c>
      <c r="K20" s="54">
        <v>2.5794000000000979E-3</v>
      </c>
      <c r="L20" s="54">
        <v>0.13584840000000031</v>
      </c>
      <c r="M20" s="54">
        <v>0.5072819999999999</v>
      </c>
      <c r="N20" s="50"/>
      <c r="O20" s="50"/>
      <c r="P20" s="50"/>
      <c r="Q20" s="50"/>
      <c r="R20" s="50"/>
      <c r="S20" s="50"/>
    </row>
    <row r="21" spans="1:19" x14ac:dyDescent="0.25">
      <c r="A21" s="39">
        <v>16</v>
      </c>
      <c r="B21" s="12" t="s">
        <v>37</v>
      </c>
      <c r="C21" s="11">
        <v>70</v>
      </c>
      <c r="D21" s="16" t="s">
        <v>309</v>
      </c>
      <c r="E21" s="26">
        <v>1.37568</v>
      </c>
      <c r="F21" s="26">
        <v>1.865766</v>
      </c>
      <c r="G21" s="26">
        <v>1.8373926</v>
      </c>
      <c r="H21" s="22">
        <v>0.12725039999999974</v>
      </c>
      <c r="I21" s="48">
        <v>0.38433060000000008</v>
      </c>
      <c r="J21" s="54">
        <v>0.17367959999999996</v>
      </c>
      <c r="K21" s="54">
        <v>0.64399020000000051</v>
      </c>
      <c r="L21" s="54">
        <v>0.77983859999999927</v>
      </c>
      <c r="M21" s="54">
        <v>0.91654680000000066</v>
      </c>
      <c r="N21" s="50"/>
      <c r="O21" s="50"/>
      <c r="P21" s="50"/>
      <c r="Q21" s="50"/>
      <c r="R21" s="50"/>
      <c r="S21" s="50"/>
    </row>
    <row r="22" spans="1:19" x14ac:dyDescent="0.25">
      <c r="A22" s="39">
        <v>17</v>
      </c>
      <c r="B22" s="12" t="s">
        <v>38</v>
      </c>
      <c r="C22" s="11">
        <v>64.599999999999994</v>
      </c>
      <c r="D22" s="16" t="s">
        <v>309</v>
      </c>
      <c r="E22" s="26">
        <v>1.11774</v>
      </c>
      <c r="F22" s="26">
        <v>1.517547</v>
      </c>
      <c r="G22" s="26">
        <v>1.8141779999999998</v>
      </c>
      <c r="H22" s="22">
        <v>0.8099316000000002</v>
      </c>
      <c r="I22" s="48">
        <v>0.64656959999999986</v>
      </c>
      <c r="J22" s="54">
        <v>0.80649240000000055</v>
      </c>
      <c r="K22" s="54">
        <v>0.87871560000000026</v>
      </c>
      <c r="L22" s="54">
        <v>0.80047379999999924</v>
      </c>
      <c r="M22" s="54">
        <v>1.2114582000000007</v>
      </c>
      <c r="N22" s="50"/>
      <c r="O22" s="50"/>
      <c r="P22" s="50"/>
      <c r="Q22" s="50"/>
      <c r="R22" s="50"/>
      <c r="S22" s="50"/>
    </row>
    <row r="23" spans="1:19" x14ac:dyDescent="0.25">
      <c r="A23" s="39">
        <v>18</v>
      </c>
      <c r="B23" s="12" t="s">
        <v>39</v>
      </c>
      <c r="C23" s="11">
        <v>42.5</v>
      </c>
      <c r="D23" s="16" t="s">
        <v>309</v>
      </c>
      <c r="E23" s="26">
        <v>0.77382000000000006</v>
      </c>
      <c r="F23" s="26">
        <v>0.65086860000000002</v>
      </c>
      <c r="G23" s="26">
        <v>1.0068257999999999</v>
      </c>
      <c r="H23" s="22">
        <v>0.41614319999999999</v>
      </c>
      <c r="I23" s="48">
        <v>0.48492720000000006</v>
      </c>
      <c r="J23" s="54">
        <v>0.96469560000000032</v>
      </c>
      <c r="K23" s="54">
        <v>1.1796456</v>
      </c>
      <c r="L23" s="54">
        <v>1.0790489999999999</v>
      </c>
      <c r="M23" s="54">
        <v>0.91396740000000054</v>
      </c>
      <c r="N23" s="50"/>
      <c r="O23" s="50"/>
      <c r="P23" s="50"/>
      <c r="Q23" s="50"/>
      <c r="R23" s="50"/>
      <c r="S23" s="50"/>
    </row>
    <row r="24" spans="1:19" x14ac:dyDescent="0.25">
      <c r="A24" s="39">
        <v>19</v>
      </c>
      <c r="B24" s="12" t="s">
        <v>40</v>
      </c>
      <c r="C24" s="11">
        <v>44.6</v>
      </c>
      <c r="D24" s="16" t="s">
        <v>309</v>
      </c>
      <c r="E24" s="26">
        <v>1.03176</v>
      </c>
      <c r="F24" s="26">
        <v>0.9646956000000001</v>
      </c>
      <c r="G24" s="26">
        <v>0.98103180000000001</v>
      </c>
      <c r="H24" s="22">
        <v>6.9643799999999964E-2</v>
      </c>
      <c r="I24" s="48">
        <v>8.5979999999990532E-4</v>
      </c>
      <c r="J24" s="54">
        <v>0.29921039999999988</v>
      </c>
      <c r="K24" s="54">
        <v>0.3267239999999999</v>
      </c>
      <c r="L24" s="54">
        <v>0.34306020000000004</v>
      </c>
      <c r="M24" s="54">
        <v>0.52877700000000016</v>
      </c>
      <c r="N24" s="50"/>
      <c r="O24" s="50"/>
      <c r="P24" s="50"/>
      <c r="Q24" s="50"/>
      <c r="R24" s="50"/>
      <c r="S24" s="50"/>
    </row>
    <row r="25" spans="1:19" x14ac:dyDescent="0.25">
      <c r="A25" s="39">
        <v>20</v>
      </c>
      <c r="B25" s="12" t="s">
        <v>41</v>
      </c>
      <c r="C25" s="11">
        <v>69.7</v>
      </c>
      <c r="D25" s="16" t="s">
        <v>309</v>
      </c>
      <c r="E25" s="26">
        <v>1.5476400000000001</v>
      </c>
      <c r="F25" s="26">
        <v>1.9809792000000002</v>
      </c>
      <c r="G25" s="26">
        <v>1.9792595999999998</v>
      </c>
      <c r="H25" s="22">
        <v>1.1469732000000004</v>
      </c>
      <c r="I25" s="48">
        <v>0.7230917999999994</v>
      </c>
      <c r="J25" s="54">
        <v>0.12811020000000078</v>
      </c>
      <c r="K25" s="54">
        <v>0</v>
      </c>
      <c r="L25" s="54">
        <v>6.0185999999997188E-3</v>
      </c>
      <c r="M25" s="54">
        <v>0</v>
      </c>
      <c r="N25" s="50"/>
      <c r="O25" s="50"/>
      <c r="P25" s="50"/>
      <c r="Q25" s="50"/>
      <c r="R25" s="50"/>
      <c r="S25" s="50"/>
    </row>
    <row r="26" spans="1:19" x14ac:dyDescent="0.25">
      <c r="A26" s="39">
        <v>21</v>
      </c>
      <c r="B26" s="12" t="s">
        <v>42</v>
      </c>
      <c r="C26" s="11">
        <v>64.2</v>
      </c>
      <c r="D26" s="16" t="s">
        <v>309</v>
      </c>
      <c r="E26" s="26">
        <v>1.2897000000000001</v>
      </c>
      <c r="F26" s="26">
        <v>1.6989647999999999</v>
      </c>
      <c r="G26" s="26">
        <v>1.7350763999999999</v>
      </c>
      <c r="H26" s="22">
        <v>1.0549746000000002</v>
      </c>
      <c r="I26" s="48">
        <v>0.89849099999999993</v>
      </c>
      <c r="J26" s="54">
        <v>0.80219339999999983</v>
      </c>
      <c r="K26" s="54">
        <v>1.4496228</v>
      </c>
      <c r="L26" s="54">
        <v>1.2957185999999998</v>
      </c>
      <c r="M26" s="54">
        <v>1.825355400000001</v>
      </c>
      <c r="N26" s="50"/>
      <c r="O26" s="50"/>
      <c r="P26" s="50"/>
      <c r="Q26" s="50"/>
      <c r="R26" s="50"/>
      <c r="S26" s="50"/>
    </row>
    <row r="27" spans="1:19" x14ac:dyDescent="0.25">
      <c r="A27" s="39">
        <v>22</v>
      </c>
      <c r="B27" s="12" t="s">
        <v>43</v>
      </c>
      <c r="C27" s="11">
        <v>42.3</v>
      </c>
      <c r="D27" s="16" t="s">
        <v>309</v>
      </c>
      <c r="E27" s="26">
        <v>1.03176</v>
      </c>
      <c r="F27" s="26">
        <v>0.97157400000000016</v>
      </c>
      <c r="G27" s="26">
        <v>1.0910862000000001</v>
      </c>
      <c r="H27" s="22">
        <v>0.43677840000000001</v>
      </c>
      <c r="I27" s="48">
        <v>0.1023161999999998</v>
      </c>
      <c r="J27" s="54">
        <v>0</v>
      </c>
      <c r="K27" s="54">
        <v>0</v>
      </c>
      <c r="L27" s="54">
        <v>0.46601159999999986</v>
      </c>
      <c r="M27" s="54">
        <v>0.60014040000000035</v>
      </c>
      <c r="N27" s="50"/>
      <c r="O27" s="50"/>
      <c r="P27" s="50"/>
      <c r="Q27" s="50"/>
      <c r="R27" s="50"/>
      <c r="S27" s="50"/>
    </row>
    <row r="28" spans="1:19" x14ac:dyDescent="0.25">
      <c r="A28" s="39">
        <v>23</v>
      </c>
      <c r="B28" s="12" t="s">
        <v>44</v>
      </c>
      <c r="C28" s="11">
        <v>44.5</v>
      </c>
      <c r="D28" s="16" t="s">
        <v>309</v>
      </c>
      <c r="E28" s="26">
        <v>0.94578000000000007</v>
      </c>
      <c r="F28" s="26">
        <v>1.4513423999999997</v>
      </c>
      <c r="G28" s="26">
        <v>1.3189332000000002</v>
      </c>
      <c r="H28" s="22">
        <v>0.13412879999999974</v>
      </c>
      <c r="I28" s="48">
        <v>0</v>
      </c>
      <c r="J28" s="54">
        <v>0.43763820000000031</v>
      </c>
      <c r="K28" s="54">
        <v>0.70761539999999956</v>
      </c>
      <c r="L28" s="54">
        <v>0.82798740000000004</v>
      </c>
      <c r="M28" s="54">
        <v>1.0205826000000002</v>
      </c>
      <c r="N28" s="50"/>
      <c r="O28" s="50"/>
      <c r="P28" s="50"/>
      <c r="Q28" s="50"/>
      <c r="R28" s="50"/>
      <c r="S28" s="50"/>
    </row>
    <row r="29" spans="1:19" x14ac:dyDescent="0.25">
      <c r="A29" s="39">
        <v>24</v>
      </c>
      <c r="B29" s="12" t="s">
        <v>45</v>
      </c>
      <c r="C29" s="11">
        <v>69.400000000000006</v>
      </c>
      <c r="D29" s="16" t="s">
        <v>309</v>
      </c>
      <c r="E29" s="26">
        <v>1.46166</v>
      </c>
      <c r="F29" s="26">
        <v>2.1185471999999996</v>
      </c>
      <c r="G29" s="26">
        <v>2.0807159999999998</v>
      </c>
      <c r="H29" s="22">
        <v>0.97415340000000006</v>
      </c>
      <c r="I29" s="48">
        <v>0.26567820000000014</v>
      </c>
      <c r="J29" s="54">
        <v>0</v>
      </c>
      <c r="K29" s="54">
        <v>0.12725039999999974</v>
      </c>
      <c r="L29" s="54">
        <v>1.045516800000001</v>
      </c>
      <c r="M29" s="54">
        <v>1.4668187999999995</v>
      </c>
      <c r="N29" s="50"/>
      <c r="O29" s="50"/>
      <c r="P29" s="50"/>
      <c r="Q29" s="50"/>
      <c r="R29" s="50"/>
      <c r="S29" s="50"/>
    </row>
    <row r="30" spans="1:19" x14ac:dyDescent="0.25">
      <c r="A30" s="39">
        <v>25</v>
      </c>
      <c r="B30" s="12" t="s">
        <v>46</v>
      </c>
      <c r="C30" s="11">
        <v>64.3</v>
      </c>
      <c r="D30" s="16" t="s">
        <v>309</v>
      </c>
      <c r="E30" s="26">
        <v>1.5476400000000001</v>
      </c>
      <c r="F30" s="26">
        <v>1.3997544</v>
      </c>
      <c r="G30" s="26">
        <v>0.42474120000000021</v>
      </c>
      <c r="H30" s="22">
        <v>2.063520000000002E-2</v>
      </c>
      <c r="I30" s="48">
        <v>0</v>
      </c>
      <c r="J30" s="54">
        <v>0</v>
      </c>
      <c r="K30" s="54">
        <v>0</v>
      </c>
      <c r="L30" s="54">
        <v>0</v>
      </c>
      <c r="M30" s="54">
        <v>0</v>
      </c>
      <c r="N30" s="50"/>
      <c r="O30" s="50"/>
      <c r="P30" s="50"/>
      <c r="Q30" s="50"/>
      <c r="R30" s="50"/>
      <c r="S30" s="50"/>
    </row>
    <row r="31" spans="1:19" x14ac:dyDescent="0.25">
      <c r="A31" s="39">
        <v>26</v>
      </c>
      <c r="B31" s="12" t="s">
        <v>47</v>
      </c>
      <c r="C31" s="11">
        <v>42.8</v>
      </c>
      <c r="D31" s="16" t="s">
        <v>309</v>
      </c>
      <c r="E31" s="26">
        <v>0.85980000000000001</v>
      </c>
      <c r="F31" s="26">
        <v>0.98619059999999981</v>
      </c>
      <c r="G31" s="26">
        <v>1.0480962000000003</v>
      </c>
      <c r="H31" s="22">
        <v>0.30093000000000009</v>
      </c>
      <c r="I31" s="48">
        <v>0</v>
      </c>
      <c r="J31" s="54">
        <v>3.6971399999999745E-2</v>
      </c>
      <c r="K31" s="54">
        <v>0.79961400000000016</v>
      </c>
      <c r="L31" s="54">
        <v>0.73856820000000001</v>
      </c>
      <c r="M31" s="54">
        <v>1.0085454</v>
      </c>
      <c r="N31" s="50"/>
      <c r="O31" s="50"/>
      <c r="P31" s="50"/>
      <c r="Q31" s="50"/>
      <c r="R31" s="50"/>
      <c r="S31" s="50"/>
    </row>
    <row r="32" spans="1:19" x14ac:dyDescent="0.25">
      <c r="A32" s="39">
        <v>27</v>
      </c>
      <c r="B32" s="12" t="s">
        <v>48</v>
      </c>
      <c r="C32" s="11">
        <v>45.3</v>
      </c>
      <c r="D32" s="16" t="s">
        <v>309</v>
      </c>
      <c r="E32" s="26">
        <v>1.2037199999999999</v>
      </c>
      <c r="F32" s="26">
        <v>0.68182140000000013</v>
      </c>
      <c r="G32" s="26">
        <v>0.93202320000000005</v>
      </c>
      <c r="H32" s="22">
        <v>8.5979999999990532E-4</v>
      </c>
      <c r="I32" s="48">
        <v>0</v>
      </c>
      <c r="J32" s="54">
        <v>0</v>
      </c>
      <c r="K32" s="54">
        <v>0</v>
      </c>
      <c r="L32" s="54">
        <v>0.37401300000000004</v>
      </c>
      <c r="M32" s="54">
        <v>8.8559399999999788E-2</v>
      </c>
      <c r="N32" s="50"/>
      <c r="O32" s="50"/>
      <c r="P32" s="50"/>
      <c r="Q32" s="50"/>
      <c r="R32" s="50"/>
      <c r="S32" s="50"/>
    </row>
    <row r="33" spans="1:19" x14ac:dyDescent="0.25">
      <c r="A33" s="39">
        <v>28</v>
      </c>
      <c r="B33" s="12" t="s">
        <v>49</v>
      </c>
      <c r="C33" s="11">
        <v>69.599999999999994</v>
      </c>
      <c r="D33" s="16" t="s">
        <v>309</v>
      </c>
      <c r="E33" s="26">
        <v>1.37568</v>
      </c>
      <c r="F33" s="26">
        <v>1.8408318000000001</v>
      </c>
      <c r="G33" s="26">
        <v>2.2165643999999998</v>
      </c>
      <c r="H33" s="22">
        <v>1.2682049999999998</v>
      </c>
      <c r="I33" s="48">
        <v>0.57348660000000062</v>
      </c>
      <c r="J33" s="54">
        <v>1.0979645999999994</v>
      </c>
      <c r="K33" s="54">
        <v>1.023162000000001</v>
      </c>
      <c r="L33" s="54">
        <v>1.170187799999999</v>
      </c>
      <c r="M33" s="54">
        <v>1.5803124000000008</v>
      </c>
      <c r="N33" s="50"/>
      <c r="O33" s="50"/>
      <c r="P33" s="50"/>
      <c r="Q33" s="50"/>
      <c r="R33" s="50"/>
      <c r="S33" s="50"/>
    </row>
    <row r="34" spans="1:19" x14ac:dyDescent="0.25">
      <c r="A34" s="39">
        <v>29</v>
      </c>
      <c r="B34" s="12" t="s">
        <v>50</v>
      </c>
      <c r="C34" s="11">
        <v>63.3</v>
      </c>
      <c r="D34" s="16" t="s">
        <v>309</v>
      </c>
      <c r="E34" s="26">
        <v>1.6336199999999999</v>
      </c>
      <c r="F34" s="26">
        <v>1.4539218000000003</v>
      </c>
      <c r="G34" s="26">
        <v>0.97845239999999989</v>
      </c>
      <c r="H34" s="22">
        <v>0.55801020000000001</v>
      </c>
      <c r="I34" s="48">
        <v>0.55457099999999959</v>
      </c>
      <c r="J34" s="54">
        <v>0</v>
      </c>
      <c r="K34" s="54">
        <v>0</v>
      </c>
      <c r="L34" s="54">
        <v>0.55629060000000019</v>
      </c>
      <c r="M34" s="54">
        <v>0</v>
      </c>
      <c r="N34" s="50"/>
      <c r="O34" s="50"/>
      <c r="P34" s="50"/>
      <c r="Q34" s="50"/>
      <c r="R34" s="50"/>
      <c r="S34" s="50"/>
    </row>
    <row r="35" spans="1:19" x14ac:dyDescent="0.25">
      <c r="A35" s="39">
        <v>30</v>
      </c>
      <c r="B35" s="12" t="s">
        <v>51</v>
      </c>
      <c r="C35" s="11">
        <v>42.5</v>
      </c>
      <c r="D35" s="16" t="s">
        <v>309</v>
      </c>
      <c r="E35" s="26">
        <v>0.85980000000000001</v>
      </c>
      <c r="F35" s="26">
        <v>0.5924022000000001</v>
      </c>
      <c r="G35" s="26">
        <v>0.65688719999999978</v>
      </c>
      <c r="H35" s="22">
        <v>6.3625200000000243E-2</v>
      </c>
      <c r="I35" s="48">
        <v>4.7288999999999755E-2</v>
      </c>
      <c r="J35" s="54">
        <v>1.5476400000000204E-2</v>
      </c>
      <c r="K35" s="54">
        <v>0</v>
      </c>
      <c r="L35" s="54">
        <v>0.15906300000000004</v>
      </c>
      <c r="M35" s="54">
        <v>0.84948239999999997</v>
      </c>
      <c r="N35" s="50"/>
      <c r="O35" s="50"/>
      <c r="P35" s="50"/>
      <c r="Q35" s="50"/>
      <c r="R35" s="50"/>
      <c r="S35" s="50"/>
    </row>
    <row r="36" spans="1:19" x14ac:dyDescent="0.25">
      <c r="A36" s="39">
        <v>31</v>
      </c>
      <c r="B36" s="12" t="s">
        <v>52</v>
      </c>
      <c r="C36" s="11">
        <v>44.5</v>
      </c>
      <c r="D36" s="16" t="s">
        <v>309</v>
      </c>
      <c r="E36" s="26">
        <v>1.03176</v>
      </c>
      <c r="F36" s="26">
        <v>1.5295842000000002</v>
      </c>
      <c r="G36" s="26">
        <v>1.2664853999999999</v>
      </c>
      <c r="H36" s="22">
        <v>0.38948940000000026</v>
      </c>
      <c r="I36" s="48">
        <v>0.21666959999999982</v>
      </c>
      <c r="J36" s="54">
        <v>0.17024040000000035</v>
      </c>
      <c r="K36" s="54">
        <v>0.36197579999999946</v>
      </c>
      <c r="L36" s="54">
        <v>0.35767680000000029</v>
      </c>
      <c r="M36" s="54">
        <v>0.59584139999999963</v>
      </c>
      <c r="N36" s="50"/>
      <c r="O36" s="50"/>
      <c r="P36" s="50"/>
      <c r="Q36" s="50"/>
      <c r="R36" s="50"/>
      <c r="S36" s="50"/>
    </row>
    <row r="37" spans="1:19" x14ac:dyDescent="0.25">
      <c r="A37" s="39">
        <v>32</v>
      </c>
      <c r="B37" s="12" t="s">
        <v>53</v>
      </c>
      <c r="C37" s="11">
        <v>69.900000000000006</v>
      </c>
      <c r="D37" s="16" t="s">
        <v>309</v>
      </c>
      <c r="E37" s="26">
        <v>0.85980000000000001</v>
      </c>
      <c r="F37" s="26">
        <v>5.5886999999999958E-2</v>
      </c>
      <c r="G37" s="26">
        <v>3.6111600000000035E-2</v>
      </c>
      <c r="H37" s="22">
        <v>0</v>
      </c>
      <c r="I37" s="48">
        <v>0</v>
      </c>
      <c r="J37" s="54">
        <v>0</v>
      </c>
      <c r="K37" s="54">
        <v>0</v>
      </c>
      <c r="L37" s="54">
        <v>8.5980000000009625E-4</v>
      </c>
      <c r="M37" s="54">
        <v>1.7196000000000015E-3</v>
      </c>
      <c r="N37" s="50"/>
      <c r="O37" s="50"/>
      <c r="P37" s="50"/>
      <c r="Q37" s="50"/>
      <c r="R37" s="50"/>
      <c r="S37" s="50"/>
    </row>
    <row r="38" spans="1:19" x14ac:dyDescent="0.25">
      <c r="A38" s="39">
        <v>33</v>
      </c>
      <c r="B38" s="12" t="s">
        <v>54</v>
      </c>
      <c r="C38" s="11">
        <v>64.8</v>
      </c>
      <c r="D38" s="16" t="s">
        <v>309</v>
      </c>
      <c r="E38" s="26">
        <v>1.03176</v>
      </c>
      <c r="F38" s="26">
        <v>1.5975083999999999</v>
      </c>
      <c r="G38" s="26">
        <v>1.2871205999999999</v>
      </c>
      <c r="H38" s="22">
        <v>0.76694160000000033</v>
      </c>
      <c r="I38" s="48">
        <v>8.1680999999999782E-2</v>
      </c>
      <c r="J38" s="54">
        <v>6.3625199999999868E-2</v>
      </c>
      <c r="K38" s="54">
        <v>0.39378840000000015</v>
      </c>
      <c r="L38" s="54">
        <v>0.32586420000000038</v>
      </c>
      <c r="M38" s="54">
        <v>0.35165819999999987</v>
      </c>
      <c r="N38" s="50"/>
      <c r="O38" s="50"/>
      <c r="P38" s="50"/>
      <c r="Q38" s="50"/>
      <c r="R38" s="50"/>
      <c r="S38" s="50"/>
    </row>
    <row r="39" spans="1:19" x14ac:dyDescent="0.25">
      <c r="A39" s="39">
        <v>34</v>
      </c>
      <c r="B39" s="12" t="s">
        <v>55</v>
      </c>
      <c r="C39" s="11">
        <v>42.7</v>
      </c>
      <c r="D39" s="16" t="s">
        <v>309</v>
      </c>
      <c r="E39" s="26">
        <v>1.0980000000000001</v>
      </c>
      <c r="F39" s="26">
        <v>1.156431</v>
      </c>
      <c r="G39" s="26">
        <v>1.3094754</v>
      </c>
      <c r="H39" s="22">
        <v>6.4485000000000153E-2</v>
      </c>
      <c r="I39" s="48">
        <v>0.1109142</v>
      </c>
      <c r="J39" s="54">
        <v>7.9101600000000077E-2</v>
      </c>
      <c r="K39" s="54">
        <v>0.2140901999999997</v>
      </c>
      <c r="L39" s="54">
        <v>0.25965960000000005</v>
      </c>
      <c r="M39" s="54">
        <v>0.2897525999999998</v>
      </c>
      <c r="N39" s="50"/>
      <c r="O39" s="50"/>
      <c r="P39" s="50"/>
      <c r="Q39" s="50"/>
      <c r="R39" s="50"/>
      <c r="S39" s="50"/>
    </row>
    <row r="40" spans="1:19" x14ac:dyDescent="0.25">
      <c r="A40" s="39">
        <v>35</v>
      </c>
      <c r="B40" s="12" t="s">
        <v>56</v>
      </c>
      <c r="C40" s="11">
        <v>44.4</v>
      </c>
      <c r="D40" s="16" t="s">
        <v>309</v>
      </c>
      <c r="E40" s="26">
        <v>0.60185999999999995</v>
      </c>
      <c r="F40" s="26">
        <v>1.1409546000000002</v>
      </c>
      <c r="G40" s="26">
        <v>1.4324268</v>
      </c>
      <c r="H40" s="22">
        <v>0.80219340000000028</v>
      </c>
      <c r="I40" s="48">
        <v>0.40582559999999962</v>
      </c>
      <c r="J40" s="54">
        <v>4.6429200000000233E-2</v>
      </c>
      <c r="K40" s="54">
        <v>0.66806460000000012</v>
      </c>
      <c r="L40" s="54">
        <v>0.84948239999999964</v>
      </c>
      <c r="M40" s="54">
        <v>1.1787858000000004</v>
      </c>
      <c r="N40" s="50"/>
      <c r="O40" s="50"/>
      <c r="P40" s="50"/>
      <c r="Q40" s="50"/>
      <c r="R40" s="50"/>
      <c r="S40" s="50"/>
    </row>
    <row r="41" spans="1:19" x14ac:dyDescent="0.25">
      <c r="A41" s="39">
        <v>36</v>
      </c>
      <c r="B41" s="12" t="s">
        <v>57</v>
      </c>
      <c r="C41" s="11">
        <v>69</v>
      </c>
      <c r="D41" s="16" t="s">
        <v>309</v>
      </c>
      <c r="E41" s="26">
        <v>1.37568</v>
      </c>
      <c r="F41" s="26">
        <v>1.685208</v>
      </c>
      <c r="G41" s="26">
        <v>1.6628531999999998</v>
      </c>
      <c r="H41" s="22">
        <v>0.48492720000000006</v>
      </c>
      <c r="I41" s="48">
        <v>0.20979119999999982</v>
      </c>
      <c r="J41" s="54">
        <v>7.3082999999999967E-2</v>
      </c>
      <c r="K41" s="54">
        <v>0.36369540000000006</v>
      </c>
      <c r="L41" s="54">
        <v>0.45053520000000002</v>
      </c>
      <c r="M41" s="54">
        <v>0.72997020000000012</v>
      </c>
      <c r="N41" s="50"/>
      <c r="O41" s="50"/>
      <c r="P41" s="50"/>
      <c r="Q41" s="50"/>
      <c r="R41" s="50"/>
      <c r="S41" s="50"/>
    </row>
    <row r="42" spans="1:19" x14ac:dyDescent="0.25">
      <c r="A42" s="39">
        <v>37</v>
      </c>
      <c r="B42" s="12" t="s">
        <v>58</v>
      </c>
      <c r="C42" s="11">
        <v>64.5</v>
      </c>
      <c r="D42" s="16" t="s">
        <v>309</v>
      </c>
      <c r="E42" s="26">
        <v>1.46166</v>
      </c>
      <c r="F42" s="26">
        <v>1.5390420000000002</v>
      </c>
      <c r="G42" s="26">
        <v>0.97243380000000024</v>
      </c>
      <c r="H42" s="22">
        <v>0.13842779999999966</v>
      </c>
      <c r="I42" s="48">
        <v>0.60959819999999965</v>
      </c>
      <c r="J42" s="54">
        <v>0</v>
      </c>
      <c r="K42" s="54">
        <v>1.7196000000005744E-3</v>
      </c>
      <c r="L42" s="54">
        <v>2.3206001999999999</v>
      </c>
      <c r="M42" s="54">
        <v>3.6111599999999841E-2</v>
      </c>
      <c r="N42" s="50"/>
      <c r="O42" s="50"/>
      <c r="P42" s="50"/>
      <c r="Q42" s="50"/>
      <c r="R42" s="50"/>
      <c r="S42" s="50"/>
    </row>
    <row r="43" spans="1:19" x14ac:dyDescent="0.25">
      <c r="A43" s="39">
        <v>38</v>
      </c>
      <c r="B43" s="12" t="s">
        <v>59</v>
      </c>
      <c r="C43" s="11">
        <v>42</v>
      </c>
      <c r="D43" s="16" t="s">
        <v>309</v>
      </c>
      <c r="E43" s="26">
        <v>0.85980000000000001</v>
      </c>
      <c r="F43" s="26">
        <v>1.3791192000000001</v>
      </c>
      <c r="G43" s="26">
        <v>1.2295139999999998</v>
      </c>
      <c r="H43" s="22">
        <v>0.80391300000000043</v>
      </c>
      <c r="I43" s="48">
        <v>0.3267239999999999</v>
      </c>
      <c r="J43" s="54">
        <v>1.2415512</v>
      </c>
      <c r="K43" s="54">
        <v>0.59670119999999993</v>
      </c>
      <c r="L43" s="54">
        <v>1.1100018000000003</v>
      </c>
      <c r="M43" s="54">
        <v>1.4152307999999991</v>
      </c>
      <c r="N43" s="50"/>
      <c r="O43" s="50"/>
      <c r="P43" s="50"/>
      <c r="Q43" s="50"/>
      <c r="R43" s="50"/>
      <c r="S43" s="50"/>
    </row>
    <row r="44" spans="1:19" x14ac:dyDescent="0.25">
      <c r="A44" s="39">
        <v>39</v>
      </c>
      <c r="B44" s="12" t="s">
        <v>60</v>
      </c>
      <c r="C44" s="11">
        <v>44.4</v>
      </c>
      <c r="D44" s="16" t="s">
        <v>309</v>
      </c>
      <c r="E44" s="26">
        <v>1.11774</v>
      </c>
      <c r="F44" s="26">
        <v>1.4281277999999999</v>
      </c>
      <c r="G44" s="26">
        <v>0.16680119999999996</v>
      </c>
      <c r="H44" s="22">
        <v>0.34477980000000019</v>
      </c>
      <c r="I44" s="48">
        <v>0</v>
      </c>
      <c r="J44" s="54">
        <v>0</v>
      </c>
      <c r="K44" s="54">
        <v>0</v>
      </c>
      <c r="L44" s="54">
        <v>0.20979119999999982</v>
      </c>
      <c r="M44" s="54">
        <v>0.38003160000000014</v>
      </c>
      <c r="N44" s="50"/>
      <c r="O44" s="50"/>
      <c r="P44" s="50"/>
      <c r="Q44" s="50"/>
      <c r="R44" s="50"/>
      <c r="S44" s="50"/>
    </row>
    <row r="45" spans="1:19" x14ac:dyDescent="0.25">
      <c r="A45" s="39">
        <v>40</v>
      </c>
      <c r="B45" s="12" t="s">
        <v>61</v>
      </c>
      <c r="C45" s="11">
        <v>69.2</v>
      </c>
      <c r="D45" s="16" t="s">
        <v>309</v>
      </c>
      <c r="E45" s="26">
        <v>0.77382000000000006</v>
      </c>
      <c r="F45" s="26">
        <v>0.85034220000000005</v>
      </c>
      <c r="G45" s="26">
        <v>0.98189160000000009</v>
      </c>
      <c r="H45" s="22">
        <v>0.45741360000000003</v>
      </c>
      <c r="I45" s="48">
        <v>0.58896300000000001</v>
      </c>
      <c r="J45" s="54">
        <v>0.81423060000000003</v>
      </c>
      <c r="K45" s="54">
        <v>1.1925425999999997</v>
      </c>
      <c r="L45" s="54">
        <v>1.1830848000000003</v>
      </c>
      <c r="M45" s="54">
        <v>1.4745569999999999</v>
      </c>
      <c r="N45" s="50"/>
      <c r="O45" s="50"/>
      <c r="P45" s="50"/>
      <c r="Q45" s="50"/>
      <c r="R45" s="50"/>
      <c r="S45" s="50"/>
    </row>
    <row r="46" spans="1:19" x14ac:dyDescent="0.25">
      <c r="A46" s="39">
        <v>41</v>
      </c>
      <c r="B46" s="12" t="s">
        <v>62</v>
      </c>
      <c r="C46" s="11">
        <v>64.7</v>
      </c>
      <c r="D46" s="16" t="s">
        <v>309</v>
      </c>
      <c r="E46" s="26">
        <v>0.94578000000000007</v>
      </c>
      <c r="F46" s="26">
        <v>0.99306899999999987</v>
      </c>
      <c r="G46" s="26">
        <v>1.2793824</v>
      </c>
      <c r="H46" s="22">
        <v>0.28975260000000014</v>
      </c>
      <c r="I46" s="48">
        <v>4.127040000000004E-2</v>
      </c>
      <c r="J46" s="54">
        <v>0.75232500000000002</v>
      </c>
      <c r="K46" s="54">
        <v>1.1839445999999998</v>
      </c>
      <c r="L46" s="54">
        <v>1.1160204</v>
      </c>
      <c r="M46" s="54">
        <v>1.3533252000000007</v>
      </c>
      <c r="N46" s="50"/>
      <c r="O46" s="50"/>
      <c r="P46" s="50"/>
      <c r="Q46" s="50"/>
      <c r="R46" s="50"/>
      <c r="S46" s="50"/>
    </row>
    <row r="47" spans="1:19" x14ac:dyDescent="0.25">
      <c r="A47" s="39">
        <v>42</v>
      </c>
      <c r="B47" s="12" t="s">
        <v>63</v>
      </c>
      <c r="C47" s="11">
        <v>42.5</v>
      </c>
      <c r="D47" s="16" t="s">
        <v>309</v>
      </c>
      <c r="E47" s="26">
        <v>0.77382000000000006</v>
      </c>
      <c r="F47" s="26">
        <v>0.63195299999999999</v>
      </c>
      <c r="G47" s="26">
        <v>0.14272679999999993</v>
      </c>
      <c r="H47" s="22">
        <v>9.7157399999999991E-2</v>
      </c>
      <c r="I47" s="48">
        <v>8.5980000000000084E-3</v>
      </c>
      <c r="J47" s="54">
        <v>3.8691000000000128E-2</v>
      </c>
      <c r="K47" s="54">
        <v>7.7382000000000076E-2</v>
      </c>
      <c r="L47" s="54">
        <v>8.5979999999999696E-2</v>
      </c>
      <c r="M47" s="54">
        <v>2.407440000000002E-2</v>
      </c>
      <c r="N47" s="50"/>
      <c r="O47" s="50"/>
      <c r="P47" s="50"/>
      <c r="Q47" s="50"/>
      <c r="R47" s="50"/>
      <c r="S47" s="50"/>
    </row>
    <row r="48" spans="1:19" x14ac:dyDescent="0.25">
      <c r="A48" s="39">
        <v>43</v>
      </c>
      <c r="B48" s="12" t="s">
        <v>64</v>
      </c>
      <c r="C48" s="11">
        <v>44.5</v>
      </c>
      <c r="D48" s="16" t="s">
        <v>309</v>
      </c>
      <c r="E48" s="26">
        <v>0.85980000000000001</v>
      </c>
      <c r="F48" s="26">
        <v>1.3885770000000002</v>
      </c>
      <c r="G48" s="26">
        <v>1.0008071999999997</v>
      </c>
      <c r="H48" s="22">
        <v>5.5886999999999958E-2</v>
      </c>
      <c r="I48" s="48">
        <v>0</v>
      </c>
      <c r="J48" s="54">
        <v>0.52275840000000007</v>
      </c>
      <c r="K48" s="54">
        <v>0.65688720000000023</v>
      </c>
      <c r="L48" s="54">
        <v>0.73168979999999995</v>
      </c>
      <c r="M48" s="54">
        <v>0.90278999999999987</v>
      </c>
      <c r="N48" s="50"/>
      <c r="O48" s="50"/>
      <c r="P48" s="50"/>
      <c r="Q48" s="50"/>
      <c r="R48" s="50"/>
      <c r="S48" s="50"/>
    </row>
    <row r="49" spans="1:19" x14ac:dyDescent="0.25">
      <c r="A49" s="39">
        <v>44</v>
      </c>
      <c r="B49" s="12" t="s">
        <v>65</v>
      </c>
      <c r="C49" s="11">
        <v>69.599999999999994</v>
      </c>
      <c r="D49" s="16" t="s">
        <v>309</v>
      </c>
      <c r="E49" s="26">
        <v>1.2897000000000001</v>
      </c>
      <c r="F49" s="26">
        <v>1.6043868000000001</v>
      </c>
      <c r="G49" s="26">
        <v>1.9001579999999996</v>
      </c>
      <c r="H49" s="22">
        <v>0.91654680000000066</v>
      </c>
      <c r="I49" s="48">
        <v>0.49180560000000006</v>
      </c>
      <c r="J49" s="54">
        <v>0.21752939999999935</v>
      </c>
      <c r="K49" s="54">
        <v>0.18399720000000036</v>
      </c>
      <c r="L49" s="54">
        <v>0.21752940000000009</v>
      </c>
      <c r="M49" s="54">
        <v>0.57606599999999919</v>
      </c>
      <c r="N49" s="50"/>
      <c r="O49" s="50"/>
      <c r="P49" s="50"/>
      <c r="Q49" s="50"/>
      <c r="R49" s="50"/>
      <c r="S49" s="50"/>
    </row>
    <row r="50" spans="1:19" x14ac:dyDescent="0.25">
      <c r="A50" s="39">
        <v>45</v>
      </c>
      <c r="B50" s="12" t="s">
        <v>66</v>
      </c>
      <c r="C50" s="11">
        <v>64.8</v>
      </c>
      <c r="D50" s="16" t="s">
        <v>309</v>
      </c>
      <c r="E50" s="26">
        <v>1.03176</v>
      </c>
      <c r="F50" s="26">
        <v>2.2208634000000003</v>
      </c>
      <c r="G50" s="26">
        <v>1.9405686000000002</v>
      </c>
      <c r="H50" s="22">
        <v>1.2097386000000001</v>
      </c>
      <c r="I50" s="48">
        <v>0.68268119999999965</v>
      </c>
      <c r="J50" s="54">
        <v>0.37917180000000061</v>
      </c>
      <c r="K50" s="54">
        <v>0.76092299999999979</v>
      </c>
      <c r="L50" s="54">
        <v>0.58208459999999962</v>
      </c>
      <c r="M50" s="54">
        <v>0.79273560000000054</v>
      </c>
      <c r="N50" s="50"/>
      <c r="O50" s="50"/>
      <c r="P50" s="50"/>
      <c r="Q50" s="50"/>
      <c r="R50" s="50"/>
      <c r="S50" s="50"/>
    </row>
    <row r="51" spans="1:19" x14ac:dyDescent="0.25">
      <c r="A51" s="39">
        <v>46</v>
      </c>
      <c r="B51" s="12" t="s">
        <v>67</v>
      </c>
      <c r="C51" s="11">
        <v>42.6</v>
      </c>
      <c r="D51" s="16" t="s">
        <v>309</v>
      </c>
      <c r="E51" s="26">
        <v>0.13498860000000001</v>
      </c>
      <c r="F51" s="26">
        <v>0.8064924</v>
      </c>
      <c r="G51" s="26">
        <v>0.49524480000000004</v>
      </c>
      <c r="H51" s="22">
        <v>0</v>
      </c>
      <c r="I51" s="48">
        <v>0</v>
      </c>
      <c r="J51" s="54">
        <v>0.38175120000000018</v>
      </c>
      <c r="K51" s="54">
        <v>0.45483419999999991</v>
      </c>
      <c r="L51" s="54">
        <v>0.51072119999999988</v>
      </c>
      <c r="M51" s="54">
        <v>0.79445519999999992</v>
      </c>
      <c r="N51" s="50"/>
      <c r="O51" s="50"/>
      <c r="P51" s="50"/>
      <c r="Q51" s="50"/>
      <c r="R51" s="50"/>
      <c r="S51" s="50"/>
    </row>
    <row r="52" spans="1:19" x14ac:dyDescent="0.25">
      <c r="A52" s="39">
        <v>47</v>
      </c>
      <c r="B52" s="12" t="s">
        <v>68</v>
      </c>
      <c r="C52" s="11">
        <v>44.2</v>
      </c>
      <c r="D52" s="16" t="s">
        <v>309</v>
      </c>
      <c r="E52" s="26">
        <v>0.85980000000000001</v>
      </c>
      <c r="F52" s="26">
        <v>0.47117040000000004</v>
      </c>
      <c r="G52" s="26">
        <v>0.84518340000000014</v>
      </c>
      <c r="H52" s="22">
        <v>0.68354099999999995</v>
      </c>
      <c r="I52" s="48">
        <v>0.56574839999999993</v>
      </c>
      <c r="J52" s="54">
        <v>0.34821900000000022</v>
      </c>
      <c r="K52" s="54">
        <v>0.64399019999999974</v>
      </c>
      <c r="L52" s="54">
        <v>0.70589579999999974</v>
      </c>
      <c r="M52" s="54">
        <v>0.95867700000000022</v>
      </c>
      <c r="N52" s="50"/>
      <c r="O52" s="50"/>
      <c r="P52" s="50"/>
      <c r="Q52" s="50"/>
      <c r="R52" s="50"/>
      <c r="S52" s="50"/>
    </row>
    <row r="53" spans="1:19" x14ac:dyDescent="0.25">
      <c r="A53" s="39">
        <v>48</v>
      </c>
      <c r="B53" s="12" t="s">
        <v>69</v>
      </c>
      <c r="C53" s="11">
        <v>69.2</v>
      </c>
      <c r="D53" s="16" t="s">
        <v>309</v>
      </c>
      <c r="E53" s="26">
        <v>0.85980000000000001</v>
      </c>
      <c r="F53" s="26">
        <v>2.1563783999999999</v>
      </c>
      <c r="G53" s="26">
        <v>2.1486401999999996</v>
      </c>
      <c r="H53" s="22">
        <v>0.65774700000000053</v>
      </c>
      <c r="I53" s="48">
        <v>0.28717319999999968</v>
      </c>
      <c r="J53" s="54">
        <v>0.32242500000000002</v>
      </c>
      <c r="K53" s="54">
        <v>1.0033865999999998</v>
      </c>
      <c r="L53" s="54">
        <v>1.0506755999999997</v>
      </c>
      <c r="M53" s="54">
        <v>1.249289400000001</v>
      </c>
      <c r="N53" s="50"/>
      <c r="O53" s="50"/>
      <c r="P53" s="50"/>
      <c r="Q53" s="50"/>
      <c r="R53" s="50"/>
      <c r="S53" s="50"/>
    </row>
    <row r="54" spans="1:19" x14ac:dyDescent="0.25">
      <c r="A54" s="39">
        <v>49</v>
      </c>
      <c r="B54" s="12" t="s">
        <v>70</v>
      </c>
      <c r="C54" s="11">
        <v>64.3</v>
      </c>
      <c r="D54" s="16" t="s">
        <v>309</v>
      </c>
      <c r="E54" s="26">
        <v>0.85980000000000001</v>
      </c>
      <c r="F54" s="26">
        <v>0.51759960000000005</v>
      </c>
      <c r="G54" s="26">
        <v>1.0506755999999997</v>
      </c>
      <c r="H54" s="22">
        <v>0.29577120000000029</v>
      </c>
      <c r="I54" s="48">
        <v>0.16422179999999986</v>
      </c>
      <c r="J54" s="54">
        <v>0.61217759999999977</v>
      </c>
      <c r="K54" s="54">
        <v>1.0592736000000003</v>
      </c>
      <c r="L54" s="54">
        <v>0.99134940000000038</v>
      </c>
      <c r="M54" s="54">
        <v>1.0764695999999998</v>
      </c>
      <c r="N54" s="50"/>
      <c r="O54" s="50"/>
      <c r="P54" s="50"/>
      <c r="Q54" s="50"/>
      <c r="R54" s="50"/>
      <c r="S54" s="50"/>
    </row>
    <row r="55" spans="1:19" x14ac:dyDescent="0.25">
      <c r="A55" s="39">
        <v>50</v>
      </c>
      <c r="B55" s="12" t="s">
        <v>71</v>
      </c>
      <c r="C55" s="11">
        <v>42.5</v>
      </c>
      <c r="D55" s="16" t="s">
        <v>309</v>
      </c>
      <c r="E55" s="26">
        <v>0.15046499999999999</v>
      </c>
      <c r="F55" s="26">
        <v>1.5553782</v>
      </c>
      <c r="G55" s="26">
        <v>0.8709773999999999</v>
      </c>
      <c r="H55" s="22">
        <v>0.16680119999999996</v>
      </c>
      <c r="I55" s="48">
        <v>0.18227760000000015</v>
      </c>
      <c r="J55" s="54">
        <v>0.51158100000000017</v>
      </c>
      <c r="K55" s="54">
        <v>0.77553960000000011</v>
      </c>
      <c r="L55" s="54">
        <v>0.73770839999999971</v>
      </c>
      <c r="M55" s="54">
        <v>0.40066680000000016</v>
      </c>
      <c r="N55" s="50"/>
      <c r="O55" s="50"/>
      <c r="P55" s="50"/>
      <c r="Q55" s="50"/>
      <c r="R55" s="50"/>
      <c r="S55" s="50"/>
    </row>
    <row r="56" spans="1:19" x14ac:dyDescent="0.25">
      <c r="A56" s="39">
        <v>51</v>
      </c>
      <c r="B56" s="12" t="s">
        <v>72</v>
      </c>
      <c r="C56" s="11">
        <v>43.8</v>
      </c>
      <c r="D56" s="16" t="s">
        <v>309</v>
      </c>
      <c r="E56" s="26">
        <v>0.17281980000000002</v>
      </c>
      <c r="F56" s="26">
        <v>1.1598702000000001</v>
      </c>
      <c r="G56" s="26">
        <v>0.78843660000000004</v>
      </c>
      <c r="H56" s="22">
        <v>9.4578000000001047E-3</v>
      </c>
      <c r="I56" s="48">
        <v>0</v>
      </c>
      <c r="J56" s="54">
        <v>8.5979999999990532E-4</v>
      </c>
      <c r="K56" s="54">
        <v>1.4616599999999917E-2</v>
      </c>
      <c r="L56" s="54">
        <v>9.9736800000000084E-2</v>
      </c>
      <c r="M56" s="54">
        <v>0.30780840000000009</v>
      </c>
      <c r="N56" s="50"/>
      <c r="O56" s="50"/>
      <c r="P56" s="50"/>
      <c r="Q56" s="50"/>
      <c r="R56" s="50"/>
      <c r="S56" s="50"/>
    </row>
    <row r="57" spans="1:19" x14ac:dyDescent="0.25">
      <c r="A57" s="39">
        <v>52</v>
      </c>
      <c r="B57" s="12" t="s">
        <v>73</v>
      </c>
      <c r="C57" s="11">
        <v>69.3</v>
      </c>
      <c r="D57" s="16" t="s">
        <v>309</v>
      </c>
      <c r="E57" s="26">
        <v>0.85980000000000001</v>
      </c>
      <c r="F57" s="26">
        <v>1.4178102000000001</v>
      </c>
      <c r="G57" s="26">
        <v>1.3258115999999998</v>
      </c>
      <c r="H57" s="22">
        <v>0.68698020000000037</v>
      </c>
      <c r="I57" s="48">
        <v>0.61389719999999959</v>
      </c>
      <c r="J57" s="54">
        <v>0.41528340000000047</v>
      </c>
      <c r="K57" s="54">
        <v>0.54769259999999964</v>
      </c>
      <c r="L57" s="54">
        <v>0.7144938000000004</v>
      </c>
      <c r="M57" s="54">
        <v>1.0386383999999993</v>
      </c>
      <c r="N57" s="50"/>
      <c r="O57" s="50"/>
      <c r="P57" s="50"/>
      <c r="Q57" s="50"/>
      <c r="R57" s="50"/>
      <c r="S57" s="50"/>
    </row>
    <row r="58" spans="1:19" x14ac:dyDescent="0.25">
      <c r="A58" s="39">
        <v>53</v>
      </c>
      <c r="B58" s="12" t="s">
        <v>74</v>
      </c>
      <c r="C58" s="11">
        <v>63.7</v>
      </c>
      <c r="D58" s="16" t="s">
        <v>309</v>
      </c>
      <c r="E58" s="26">
        <v>0.85980000000000001</v>
      </c>
      <c r="F58" s="26">
        <v>1.6912266</v>
      </c>
      <c r="G58" s="26">
        <v>2.029128</v>
      </c>
      <c r="H58" s="22">
        <v>0.3078083999999997</v>
      </c>
      <c r="I58" s="48">
        <v>0</v>
      </c>
      <c r="J58" s="54">
        <v>0.3645552000000003</v>
      </c>
      <c r="K58" s="54">
        <v>0.42818040000000018</v>
      </c>
      <c r="L58" s="54">
        <v>0.37917179999999984</v>
      </c>
      <c r="M58" s="54">
        <v>0.77725919999999993</v>
      </c>
      <c r="N58" s="50"/>
      <c r="O58" s="50"/>
      <c r="P58" s="50"/>
      <c r="Q58" s="50"/>
      <c r="R58" s="50"/>
      <c r="S58" s="50"/>
    </row>
    <row r="59" spans="1:19" x14ac:dyDescent="0.25">
      <c r="A59" s="39">
        <v>54</v>
      </c>
      <c r="B59" s="12" t="s">
        <v>75</v>
      </c>
      <c r="C59" s="11">
        <v>42.4</v>
      </c>
      <c r="D59" s="16" t="s">
        <v>309</v>
      </c>
      <c r="E59" s="26">
        <v>0.85980000000000001</v>
      </c>
      <c r="F59" s="26">
        <v>0.71191440000000006</v>
      </c>
      <c r="G59" s="26">
        <v>1.1168801999999998</v>
      </c>
      <c r="H59" s="22">
        <v>0.73684860000000019</v>
      </c>
      <c r="I59" s="48">
        <v>0.26051939999999996</v>
      </c>
      <c r="J59" s="54">
        <v>0.65000880000000016</v>
      </c>
      <c r="K59" s="54">
        <v>0.74716619999999978</v>
      </c>
      <c r="L59" s="54">
        <v>0.74028779999999983</v>
      </c>
      <c r="M59" s="54">
        <v>1.0824882000000002</v>
      </c>
      <c r="N59" s="50"/>
      <c r="O59" s="50"/>
      <c r="P59" s="50"/>
      <c r="Q59" s="50"/>
      <c r="R59" s="50"/>
      <c r="S59" s="50"/>
    </row>
    <row r="60" spans="1:19" x14ac:dyDescent="0.25">
      <c r="A60" s="39">
        <v>55</v>
      </c>
      <c r="B60" s="12" t="s">
        <v>76</v>
      </c>
      <c r="C60" s="11">
        <v>44</v>
      </c>
      <c r="D60" s="16" t="s">
        <v>309</v>
      </c>
      <c r="E60" s="26">
        <v>0.85980000000000001</v>
      </c>
      <c r="F60" s="26">
        <v>1.1538516000000001</v>
      </c>
      <c r="G60" s="26">
        <v>1.1375154000000001</v>
      </c>
      <c r="H60" s="22">
        <v>0.38519040000000032</v>
      </c>
      <c r="I60" s="48">
        <v>0.33790139999999985</v>
      </c>
      <c r="J60" s="54">
        <v>0.3189857999999996</v>
      </c>
      <c r="K60" s="54">
        <v>0.91052820000000012</v>
      </c>
      <c r="L60" s="54">
        <v>0.85894019999999971</v>
      </c>
      <c r="M60" s="54">
        <v>1.2914195999999998</v>
      </c>
      <c r="N60" s="50"/>
      <c r="O60" s="50"/>
      <c r="P60" s="50"/>
      <c r="Q60" s="50"/>
      <c r="R60" s="50"/>
      <c r="S60" s="50"/>
    </row>
    <row r="61" spans="1:19" x14ac:dyDescent="0.25">
      <c r="A61" s="39">
        <v>56</v>
      </c>
      <c r="B61" s="12" t="s">
        <v>77</v>
      </c>
      <c r="C61" s="11">
        <v>69.5</v>
      </c>
      <c r="D61" s="16" t="s">
        <v>309</v>
      </c>
      <c r="E61" s="26">
        <v>0.85980000000000001</v>
      </c>
      <c r="F61" s="26">
        <v>0.94578000000000007</v>
      </c>
      <c r="G61" s="26">
        <v>0.967275</v>
      </c>
      <c r="H61" s="22">
        <v>0.41614319999999999</v>
      </c>
      <c r="I61" s="48">
        <v>0.37659240000000016</v>
      </c>
      <c r="J61" s="54">
        <v>0.47374980000000017</v>
      </c>
      <c r="K61" s="54">
        <v>0.75318479999999954</v>
      </c>
      <c r="L61" s="54">
        <v>0.71535359999999992</v>
      </c>
      <c r="M61" s="54">
        <v>1.1753465999999999</v>
      </c>
      <c r="N61" s="50"/>
      <c r="O61" s="50"/>
      <c r="P61" s="50"/>
      <c r="Q61" s="50"/>
      <c r="R61" s="50"/>
      <c r="S61" s="50"/>
    </row>
    <row r="62" spans="1:19" x14ac:dyDescent="0.25">
      <c r="A62" s="39">
        <v>57</v>
      </c>
      <c r="B62" s="12" t="s">
        <v>78</v>
      </c>
      <c r="C62" s="11">
        <v>63.6</v>
      </c>
      <c r="D62" s="16" t="s">
        <v>309</v>
      </c>
      <c r="E62" s="26">
        <v>0.85980000000000001</v>
      </c>
      <c r="F62" s="26">
        <v>1.6705914000000002</v>
      </c>
      <c r="G62" s="26">
        <v>0.5494121999999998</v>
      </c>
      <c r="H62" s="22">
        <v>0.11177400000000029</v>
      </c>
      <c r="I62" s="48">
        <v>0</v>
      </c>
      <c r="J62" s="54">
        <v>5.5027199999999665E-2</v>
      </c>
      <c r="K62" s="54">
        <v>7.3942800000000253E-2</v>
      </c>
      <c r="L62" s="54">
        <v>3.4392000000000029E-3</v>
      </c>
      <c r="M62" s="54">
        <v>0.13842780000000002</v>
      </c>
      <c r="N62" s="50"/>
      <c r="O62" s="50"/>
      <c r="P62" s="50"/>
      <c r="Q62" s="50"/>
      <c r="R62" s="50"/>
      <c r="S62" s="50"/>
    </row>
    <row r="63" spans="1:19" x14ac:dyDescent="0.25">
      <c r="A63" s="39">
        <v>58</v>
      </c>
      <c r="B63" s="12" t="s">
        <v>79</v>
      </c>
      <c r="C63" s="11">
        <v>42.6</v>
      </c>
      <c r="D63" s="16" t="s">
        <v>309</v>
      </c>
      <c r="E63" s="26">
        <v>0.14702580000000001</v>
      </c>
      <c r="F63" s="26">
        <v>1.2200562000000001</v>
      </c>
      <c r="G63" s="26">
        <v>1.048956</v>
      </c>
      <c r="H63" s="22">
        <v>0.32758379999999981</v>
      </c>
      <c r="I63" s="48">
        <v>0.36197580000000024</v>
      </c>
      <c r="J63" s="54">
        <v>0.3146868000000001</v>
      </c>
      <c r="K63" s="54">
        <v>0.82282859999999947</v>
      </c>
      <c r="L63" s="54">
        <v>0.61217760000000054</v>
      </c>
      <c r="M63" s="54">
        <v>0.87527639999999984</v>
      </c>
      <c r="N63" s="50"/>
      <c r="O63" s="50"/>
      <c r="P63" s="50"/>
      <c r="Q63" s="50"/>
      <c r="R63" s="50"/>
      <c r="S63" s="50"/>
    </row>
    <row r="64" spans="1:19" x14ac:dyDescent="0.25">
      <c r="A64" s="39">
        <v>59</v>
      </c>
      <c r="B64" s="12" t="s">
        <v>80</v>
      </c>
      <c r="C64" s="11">
        <v>43.9</v>
      </c>
      <c r="D64" s="16" t="s">
        <v>309</v>
      </c>
      <c r="E64" s="26">
        <v>0.85980000000000001</v>
      </c>
      <c r="F64" s="26">
        <v>0.81079140000000005</v>
      </c>
      <c r="G64" s="26">
        <v>1.0885068</v>
      </c>
      <c r="H64" s="22">
        <v>0.51673979999999997</v>
      </c>
      <c r="I64" s="48">
        <v>0.37401300000000004</v>
      </c>
      <c r="J64" s="54">
        <v>0.59412179999999981</v>
      </c>
      <c r="K64" s="54">
        <v>1.0240217999999999</v>
      </c>
      <c r="L64" s="54">
        <v>0.94406039999999991</v>
      </c>
      <c r="M64" s="54">
        <v>1.2105983999999996</v>
      </c>
      <c r="N64" s="50"/>
      <c r="O64" s="50"/>
      <c r="P64" s="50"/>
      <c r="Q64" s="50"/>
      <c r="R64" s="50"/>
      <c r="S64" s="50"/>
    </row>
    <row r="65" spans="1:19" x14ac:dyDescent="0.25">
      <c r="A65" s="39">
        <v>60</v>
      </c>
      <c r="B65" s="12" t="s">
        <v>81</v>
      </c>
      <c r="C65" s="11">
        <v>68.900000000000006</v>
      </c>
      <c r="D65" s="16" t="s">
        <v>309</v>
      </c>
      <c r="E65" s="26">
        <v>1.03176</v>
      </c>
      <c r="F65" s="26">
        <v>0.7892963999999999</v>
      </c>
      <c r="G65" s="26">
        <v>0.44967540000000011</v>
      </c>
      <c r="H65" s="22">
        <v>0</v>
      </c>
      <c r="I65" s="48">
        <v>8.5979999999990532E-4</v>
      </c>
      <c r="J65" s="54">
        <v>0</v>
      </c>
      <c r="K65" s="54">
        <v>0</v>
      </c>
      <c r="L65" s="54">
        <v>0</v>
      </c>
      <c r="M65" s="54">
        <v>0</v>
      </c>
      <c r="N65" s="50"/>
      <c r="O65" s="50"/>
      <c r="P65" s="50"/>
      <c r="Q65" s="50"/>
      <c r="R65" s="50"/>
      <c r="S65" s="50"/>
    </row>
    <row r="66" spans="1:19" x14ac:dyDescent="0.25">
      <c r="A66" s="39">
        <v>61</v>
      </c>
      <c r="B66" s="12" t="s">
        <v>82</v>
      </c>
      <c r="C66" s="11">
        <v>63.7</v>
      </c>
      <c r="D66" s="16" t="s">
        <v>309</v>
      </c>
      <c r="E66" s="26">
        <v>1.6336199999999999</v>
      </c>
      <c r="F66" s="26">
        <v>2.2406388000000002</v>
      </c>
      <c r="G66" s="26">
        <v>2.4624671999999999</v>
      </c>
      <c r="H66" s="22">
        <v>1.3524653999999996</v>
      </c>
      <c r="I66" s="48">
        <v>1.1340762000000006</v>
      </c>
      <c r="J66" s="54">
        <v>1.0833479999999998</v>
      </c>
      <c r="K66" s="54">
        <v>1.3387086000000004</v>
      </c>
      <c r="L66" s="54">
        <v>1.5579575999999995</v>
      </c>
      <c r="M66" s="54">
        <v>2.0772767999999986</v>
      </c>
      <c r="N66" s="50"/>
      <c r="O66" s="50"/>
      <c r="P66" s="50"/>
      <c r="Q66" s="50"/>
      <c r="R66" s="50"/>
      <c r="S66" s="50"/>
    </row>
    <row r="67" spans="1:19" x14ac:dyDescent="0.25">
      <c r="A67" s="39">
        <v>62</v>
      </c>
      <c r="B67" s="12" t="s">
        <v>83</v>
      </c>
      <c r="C67" s="11">
        <v>42.8</v>
      </c>
      <c r="D67" s="16" t="s">
        <v>309</v>
      </c>
      <c r="E67" s="26">
        <v>0.68784000000000001</v>
      </c>
      <c r="F67" s="26">
        <v>0.89247240000000005</v>
      </c>
      <c r="G67" s="26">
        <v>0.62937359999999976</v>
      </c>
      <c r="H67" s="22">
        <v>0.75318480000000032</v>
      </c>
      <c r="I67" s="48">
        <v>0.80563259999999981</v>
      </c>
      <c r="J67" s="54">
        <v>0.9088086000000003</v>
      </c>
      <c r="K67" s="54">
        <v>1.5742937999999995</v>
      </c>
      <c r="L67" s="54">
        <v>1.4496228000000007</v>
      </c>
      <c r="M67" s="54">
        <v>1.8399719999999991</v>
      </c>
      <c r="N67" s="50"/>
      <c r="O67" s="50"/>
      <c r="P67" s="50"/>
      <c r="Q67" s="50"/>
      <c r="R67" s="50"/>
      <c r="S67" s="50"/>
    </row>
    <row r="68" spans="1:19" x14ac:dyDescent="0.25">
      <c r="A68" s="39">
        <v>63</v>
      </c>
      <c r="B68" s="12" t="s">
        <v>84</v>
      </c>
      <c r="C68" s="11">
        <v>44.3</v>
      </c>
      <c r="D68" s="16" t="s">
        <v>309</v>
      </c>
      <c r="E68" s="26">
        <v>1.03176</v>
      </c>
      <c r="F68" s="26">
        <v>1.6138446</v>
      </c>
      <c r="G68" s="26">
        <v>1.6551149999999999</v>
      </c>
      <c r="H68" s="22">
        <v>0.57520620000000044</v>
      </c>
      <c r="I68" s="48">
        <v>0.42560100000000012</v>
      </c>
      <c r="J68" s="54">
        <v>0.48922619999999994</v>
      </c>
      <c r="K68" s="54">
        <v>0.91740659999999941</v>
      </c>
      <c r="L68" s="54">
        <v>0.899350800000001</v>
      </c>
      <c r="M68" s="54">
        <v>1.1882435999999996</v>
      </c>
      <c r="N68" s="50"/>
      <c r="O68" s="50"/>
      <c r="P68" s="50"/>
      <c r="Q68" s="50"/>
      <c r="R68" s="50"/>
      <c r="S68" s="50"/>
    </row>
    <row r="69" spans="1:19" x14ac:dyDescent="0.25">
      <c r="A69" s="39">
        <v>64</v>
      </c>
      <c r="B69" s="12" t="s">
        <v>85</v>
      </c>
      <c r="C69" s="11">
        <v>69</v>
      </c>
      <c r="D69" s="16" t="s">
        <v>309</v>
      </c>
      <c r="E69" s="26">
        <v>0.34649940000000001</v>
      </c>
      <c r="F69" s="26">
        <v>3.0935604000000003</v>
      </c>
      <c r="G69" s="26">
        <v>1.0652921999999998</v>
      </c>
      <c r="H69" s="22">
        <v>0.19345499999999968</v>
      </c>
      <c r="I69" s="48">
        <v>0.27427619999999997</v>
      </c>
      <c r="J69" s="54">
        <v>0.42646080000000036</v>
      </c>
      <c r="K69" s="54">
        <v>0.65086859999999969</v>
      </c>
      <c r="L69" s="54">
        <v>0.87613619999999937</v>
      </c>
      <c r="M69" s="54">
        <v>1.1521320000000015</v>
      </c>
      <c r="N69" s="50"/>
      <c r="O69" s="50"/>
      <c r="P69" s="50"/>
      <c r="Q69" s="50"/>
      <c r="R69" s="50"/>
      <c r="S69" s="50"/>
    </row>
    <row r="70" spans="1:19" x14ac:dyDescent="0.25">
      <c r="A70" s="39">
        <v>65</v>
      </c>
      <c r="B70" s="12" t="s">
        <v>87</v>
      </c>
      <c r="C70" s="11">
        <v>78</v>
      </c>
      <c r="D70" s="16" t="s">
        <v>309</v>
      </c>
      <c r="E70" s="26">
        <v>1.8967188000000004</v>
      </c>
      <c r="F70" s="26">
        <v>1.7806458000000003</v>
      </c>
      <c r="G70" s="26">
        <v>1.8692051999999997</v>
      </c>
      <c r="H70" s="22">
        <v>0.66634499999999952</v>
      </c>
      <c r="I70" s="48">
        <v>0.65516760000000041</v>
      </c>
      <c r="J70" s="54">
        <v>0.48406740000000054</v>
      </c>
      <c r="K70" s="54">
        <v>0.43763820000000031</v>
      </c>
      <c r="L70" s="54">
        <v>1.2346728</v>
      </c>
      <c r="M70" s="54">
        <v>1.0480961999999996</v>
      </c>
      <c r="N70" s="50"/>
      <c r="O70" s="50"/>
      <c r="P70" s="50"/>
      <c r="Q70" s="50"/>
      <c r="R70" s="50"/>
      <c r="S70" s="50"/>
    </row>
    <row r="71" spans="1:19" x14ac:dyDescent="0.25">
      <c r="A71" s="39">
        <v>66</v>
      </c>
      <c r="B71" s="12" t="s">
        <v>86</v>
      </c>
      <c r="C71" s="11">
        <v>45.4</v>
      </c>
      <c r="D71" s="16" t="s">
        <v>309</v>
      </c>
      <c r="E71" s="26">
        <v>1.2750834000000002</v>
      </c>
      <c r="F71" s="26">
        <v>0.71621340000000011</v>
      </c>
      <c r="G71" s="26">
        <v>0.7497455999999999</v>
      </c>
      <c r="H71" s="22">
        <v>0.21495</v>
      </c>
      <c r="I71" s="48">
        <v>0.3017898</v>
      </c>
      <c r="J71" s="54">
        <v>0.38605019999999984</v>
      </c>
      <c r="K71" s="54">
        <v>0.60186000000000017</v>
      </c>
      <c r="L71" s="54">
        <v>0.68440080000000025</v>
      </c>
      <c r="M71" s="54">
        <v>0.85034219999999994</v>
      </c>
      <c r="N71" s="50"/>
      <c r="O71" s="50"/>
      <c r="P71" s="50"/>
      <c r="Q71" s="50"/>
      <c r="R71" s="50"/>
      <c r="S71" s="50"/>
    </row>
    <row r="72" spans="1:19" x14ac:dyDescent="0.25">
      <c r="A72" s="39">
        <v>67</v>
      </c>
      <c r="B72" s="12" t="s">
        <v>88</v>
      </c>
      <c r="C72" s="11">
        <v>73.599999999999994</v>
      </c>
      <c r="D72" s="16" t="s">
        <v>309</v>
      </c>
      <c r="E72" s="26">
        <v>1.37568</v>
      </c>
      <c r="F72" s="26">
        <v>1.4788559999999997</v>
      </c>
      <c r="G72" s="26">
        <v>1.9921565999999997</v>
      </c>
      <c r="H72" s="22">
        <v>0.18743640000000075</v>
      </c>
      <c r="I72" s="48">
        <v>0</v>
      </c>
      <c r="J72" s="54">
        <v>0</v>
      </c>
      <c r="K72" s="54">
        <v>0.77983859999999927</v>
      </c>
      <c r="L72" s="54">
        <v>0.61647660000000049</v>
      </c>
      <c r="M72" s="54">
        <v>0.79101599999999916</v>
      </c>
      <c r="N72" s="50"/>
      <c r="O72" s="50"/>
      <c r="P72" s="50"/>
      <c r="Q72" s="50"/>
      <c r="R72" s="50"/>
      <c r="S72" s="50"/>
    </row>
    <row r="73" spans="1:19" x14ac:dyDescent="0.25">
      <c r="A73" s="39">
        <v>68</v>
      </c>
      <c r="B73" s="12" t="s">
        <v>89</v>
      </c>
      <c r="C73" s="11">
        <v>50</v>
      </c>
      <c r="D73" s="16" t="s">
        <v>309</v>
      </c>
      <c r="E73" s="26">
        <v>1.37568</v>
      </c>
      <c r="F73" s="26">
        <v>1.4057729999999999</v>
      </c>
      <c r="G73" s="26">
        <v>1.3610633999999997</v>
      </c>
      <c r="H73" s="22">
        <v>0.25965960000000043</v>
      </c>
      <c r="I73" s="48">
        <v>0.38691000000000014</v>
      </c>
      <c r="J73" s="54">
        <v>0.33188280000000009</v>
      </c>
      <c r="K73" s="54">
        <v>0.68955959999999972</v>
      </c>
      <c r="L73" s="54">
        <v>0.92686440000000025</v>
      </c>
      <c r="M73" s="54">
        <v>0.72051239999999928</v>
      </c>
      <c r="N73" s="50"/>
      <c r="O73" s="50"/>
      <c r="P73" s="50"/>
      <c r="Q73" s="50"/>
      <c r="R73" s="50"/>
      <c r="S73" s="50"/>
    </row>
    <row r="74" spans="1:19" x14ac:dyDescent="0.25">
      <c r="A74" s="39">
        <v>69</v>
      </c>
      <c r="B74" s="12" t="s">
        <v>90</v>
      </c>
      <c r="C74" s="11">
        <v>96.3</v>
      </c>
      <c r="D74" s="16" t="s">
        <v>309</v>
      </c>
      <c r="E74" s="26">
        <v>2.75136</v>
      </c>
      <c r="F74" s="26">
        <v>2.7659765999999997</v>
      </c>
      <c r="G74" s="26">
        <v>2.2397790000000004</v>
      </c>
      <c r="H74" s="22">
        <v>1.4685384000000001</v>
      </c>
      <c r="I74" s="48">
        <v>1.3240919999999994</v>
      </c>
      <c r="J74" s="54">
        <v>1.5785928000000002</v>
      </c>
      <c r="K74" s="54">
        <v>2.3145815999999986</v>
      </c>
      <c r="L74" s="54">
        <v>2.0317074000000028</v>
      </c>
      <c r="M74" s="54">
        <v>2.6137919999999992</v>
      </c>
      <c r="N74" s="50"/>
      <c r="O74" s="50"/>
      <c r="P74" s="50"/>
      <c r="Q74" s="50"/>
      <c r="R74" s="50"/>
      <c r="S74" s="50"/>
    </row>
    <row r="75" spans="1:19" x14ac:dyDescent="0.25">
      <c r="A75" s="39">
        <v>70</v>
      </c>
      <c r="B75" s="12" t="s">
        <v>91</v>
      </c>
      <c r="C75" s="11">
        <v>77.900000000000006</v>
      </c>
      <c r="D75" s="16" t="s">
        <v>309</v>
      </c>
      <c r="E75" s="26">
        <v>1.6172837999999998</v>
      </c>
      <c r="F75" s="26">
        <v>1.3137744000000005</v>
      </c>
      <c r="G75" s="26">
        <v>0.5657483999999996</v>
      </c>
      <c r="H75" s="22">
        <v>0.35767680000000029</v>
      </c>
      <c r="I75" s="48">
        <v>1.7195999999999635E-2</v>
      </c>
      <c r="J75" s="54">
        <v>2.5794000000000979E-3</v>
      </c>
      <c r="K75" s="54">
        <v>0.16766100000000025</v>
      </c>
      <c r="L75" s="54">
        <v>0.26137920000000026</v>
      </c>
      <c r="M75" s="54">
        <v>0.59326199999999962</v>
      </c>
      <c r="N75" s="50"/>
      <c r="O75" s="50"/>
      <c r="P75" s="50"/>
      <c r="Q75" s="50"/>
      <c r="R75" s="50"/>
      <c r="S75" s="50"/>
    </row>
    <row r="76" spans="1:19" x14ac:dyDescent="0.25">
      <c r="A76" s="39">
        <v>71</v>
      </c>
      <c r="B76" s="12" t="s">
        <v>92</v>
      </c>
      <c r="C76" s="11">
        <v>44.7</v>
      </c>
      <c r="D76" s="16" t="s">
        <v>309</v>
      </c>
      <c r="E76" s="26">
        <v>1.03176</v>
      </c>
      <c r="F76" s="26">
        <v>1.2535883999999999</v>
      </c>
      <c r="G76" s="26">
        <v>1.3610633999999997</v>
      </c>
      <c r="H76" s="22">
        <v>0.79101599999999994</v>
      </c>
      <c r="I76" s="48">
        <v>0.69643800000000045</v>
      </c>
      <c r="J76" s="54">
        <v>0.54855239999999994</v>
      </c>
      <c r="K76" s="54">
        <v>0.99478860000000002</v>
      </c>
      <c r="L76" s="54">
        <v>0.90966839999999982</v>
      </c>
      <c r="M76" s="54">
        <v>0.77382000000000029</v>
      </c>
      <c r="N76" s="50"/>
      <c r="O76" s="50"/>
      <c r="P76" s="50"/>
      <c r="Q76" s="50"/>
      <c r="R76" s="50"/>
      <c r="S76" s="50"/>
    </row>
    <row r="77" spans="1:19" x14ac:dyDescent="0.25">
      <c r="A77" s="39">
        <v>72</v>
      </c>
      <c r="B77" s="12" t="s">
        <v>93</v>
      </c>
      <c r="C77" s="11">
        <v>73.599999999999994</v>
      </c>
      <c r="D77" s="16" t="s">
        <v>309</v>
      </c>
      <c r="E77" s="26">
        <v>1.6783296000000001</v>
      </c>
      <c r="F77" s="26">
        <v>1.5347429999999997</v>
      </c>
      <c r="G77" s="26">
        <v>1.465959</v>
      </c>
      <c r="H77" s="22">
        <v>0.39980700000000063</v>
      </c>
      <c r="I77" s="48">
        <v>0</v>
      </c>
      <c r="J77" s="54">
        <v>0</v>
      </c>
      <c r="K77" s="54">
        <v>0</v>
      </c>
      <c r="L77" s="54">
        <v>0</v>
      </c>
      <c r="M77" s="54">
        <v>7.5662399999999311E-2</v>
      </c>
      <c r="N77" s="50"/>
      <c r="O77" s="50"/>
      <c r="P77" s="50"/>
      <c r="Q77" s="50"/>
      <c r="R77" s="50"/>
      <c r="S77" s="50"/>
    </row>
    <row r="78" spans="1:19" x14ac:dyDescent="0.25">
      <c r="A78" s="39">
        <v>73</v>
      </c>
      <c r="B78" s="12" t="s">
        <v>94</v>
      </c>
      <c r="C78" s="11">
        <v>49.4</v>
      </c>
      <c r="D78" s="16" t="s">
        <v>309</v>
      </c>
      <c r="E78" s="26">
        <v>1.0223022000000002</v>
      </c>
      <c r="F78" s="26">
        <v>1.0128443999999999</v>
      </c>
      <c r="G78" s="26">
        <v>0.83056680000000016</v>
      </c>
      <c r="H78" s="22">
        <v>0.22698719999999944</v>
      </c>
      <c r="I78" s="48">
        <v>0.13326900000000022</v>
      </c>
      <c r="J78" s="54">
        <v>4.2130200000000326E-2</v>
      </c>
      <c r="K78" s="54">
        <v>0.19689420000000007</v>
      </c>
      <c r="L78" s="54">
        <v>0.25793999999999984</v>
      </c>
      <c r="M78" s="54">
        <v>0.35423759999999993</v>
      </c>
      <c r="N78" s="50"/>
      <c r="O78" s="50"/>
      <c r="P78" s="50"/>
      <c r="Q78" s="50"/>
      <c r="R78" s="50"/>
      <c r="S78" s="50"/>
    </row>
    <row r="79" spans="1:19" x14ac:dyDescent="0.25">
      <c r="A79" s="39">
        <v>74</v>
      </c>
      <c r="B79" s="12" t="s">
        <v>95</v>
      </c>
      <c r="C79" s="11">
        <v>96.1</v>
      </c>
      <c r="D79" s="16" t="s">
        <v>309</v>
      </c>
      <c r="E79" s="26">
        <v>2.3868047999999997</v>
      </c>
      <c r="F79" s="26">
        <v>1.7763467999999998</v>
      </c>
      <c r="G79" s="26">
        <v>2.1082296</v>
      </c>
      <c r="H79" s="22">
        <v>0.63883140000000027</v>
      </c>
      <c r="I79" s="48">
        <v>0.78671700000000078</v>
      </c>
      <c r="J79" s="54">
        <v>0.99822779999999967</v>
      </c>
      <c r="K79" s="54">
        <v>1.2673452000000003</v>
      </c>
      <c r="L79" s="54">
        <v>0.16164239999999899</v>
      </c>
      <c r="M79" s="54">
        <v>1.4788560000000006</v>
      </c>
      <c r="N79" s="50"/>
      <c r="O79" s="50"/>
      <c r="P79" s="50"/>
      <c r="Q79" s="50"/>
      <c r="R79" s="50"/>
      <c r="S79" s="50"/>
    </row>
    <row r="80" spans="1:19" x14ac:dyDescent="0.25">
      <c r="A80" s="39">
        <v>75</v>
      </c>
      <c r="B80" s="12" t="s">
        <v>96</v>
      </c>
      <c r="C80" s="11">
        <v>77.3</v>
      </c>
      <c r="D80" s="16" t="s">
        <v>309</v>
      </c>
      <c r="E80" s="26">
        <v>1.03176</v>
      </c>
      <c r="F80" s="26">
        <v>0.77210039999999991</v>
      </c>
      <c r="G80" s="26">
        <v>1.0094052</v>
      </c>
      <c r="H80" s="22">
        <v>0.48406740000000015</v>
      </c>
      <c r="I80" s="48">
        <v>0.26137920000000026</v>
      </c>
      <c r="J80" s="54">
        <v>0</v>
      </c>
      <c r="K80" s="54">
        <v>0</v>
      </c>
      <c r="L80" s="54">
        <v>0</v>
      </c>
      <c r="M80" s="54">
        <v>0</v>
      </c>
      <c r="N80" s="50"/>
      <c r="O80" s="50"/>
      <c r="P80" s="50"/>
      <c r="Q80" s="50"/>
      <c r="R80" s="50"/>
      <c r="S80" s="50"/>
    </row>
    <row r="81" spans="1:19" x14ac:dyDescent="0.25">
      <c r="A81" s="39">
        <v>76</v>
      </c>
      <c r="B81" s="12" t="s">
        <v>97</v>
      </c>
      <c r="C81" s="11">
        <v>45.1</v>
      </c>
      <c r="D81" s="16" t="s">
        <v>309</v>
      </c>
      <c r="E81" s="26">
        <v>1.46166</v>
      </c>
      <c r="F81" s="26">
        <v>0.22268820000000011</v>
      </c>
      <c r="G81" s="26">
        <v>1.0394982000000001</v>
      </c>
      <c r="H81" s="22">
        <v>0.62335499999999966</v>
      </c>
      <c r="I81" s="48">
        <v>0.49696440000000025</v>
      </c>
      <c r="J81" s="54">
        <v>0.72481139999999999</v>
      </c>
      <c r="K81" s="54">
        <v>0.79445520000000036</v>
      </c>
      <c r="L81" s="54">
        <v>0</v>
      </c>
      <c r="M81" s="54">
        <v>0.53479559999999993</v>
      </c>
      <c r="N81" s="50"/>
      <c r="O81" s="50"/>
      <c r="P81" s="50"/>
      <c r="Q81" s="50"/>
      <c r="R81" s="50"/>
      <c r="S81" s="50"/>
    </row>
    <row r="82" spans="1:19" x14ac:dyDescent="0.25">
      <c r="A82" s="39">
        <v>77</v>
      </c>
      <c r="B82" s="12" t="s">
        <v>98</v>
      </c>
      <c r="C82" s="11">
        <v>72.900000000000006</v>
      </c>
      <c r="D82" s="16" t="s">
        <v>309</v>
      </c>
      <c r="E82" s="26">
        <v>1.7196</v>
      </c>
      <c r="F82" s="26">
        <v>1.9706615999999999</v>
      </c>
      <c r="G82" s="26">
        <v>1.1985612000000001</v>
      </c>
      <c r="H82" s="22">
        <v>0.22698720000000019</v>
      </c>
      <c r="I82" s="48">
        <v>0.12381120000000011</v>
      </c>
      <c r="J82" s="54">
        <v>0.16594139999999968</v>
      </c>
      <c r="K82" s="54">
        <v>0.4608528000000004</v>
      </c>
      <c r="L82" s="54">
        <v>0.48578699999999958</v>
      </c>
      <c r="M82" s="54">
        <v>0.81595019999999985</v>
      </c>
      <c r="N82" s="50"/>
      <c r="O82" s="50"/>
      <c r="P82" s="50"/>
      <c r="Q82" s="50"/>
      <c r="R82" s="50"/>
      <c r="S82" s="50"/>
    </row>
    <row r="83" spans="1:19" x14ac:dyDescent="0.25">
      <c r="A83" s="39">
        <v>78</v>
      </c>
      <c r="B83" s="12" t="s">
        <v>99</v>
      </c>
      <c r="C83" s="11">
        <v>48.6</v>
      </c>
      <c r="D83" s="16" t="s">
        <v>309</v>
      </c>
      <c r="E83" s="26">
        <v>0.60185999999999995</v>
      </c>
      <c r="F83" s="26">
        <v>1.6336200000000016E-2</v>
      </c>
      <c r="G83" s="26">
        <v>3.7831200000000037E-2</v>
      </c>
      <c r="H83" s="22">
        <v>0</v>
      </c>
      <c r="I83" s="48">
        <v>0.12037200000000001</v>
      </c>
      <c r="J83" s="54">
        <v>0.12896999999999992</v>
      </c>
      <c r="K83" s="54">
        <v>0.12639060000000002</v>
      </c>
      <c r="L83" s="54">
        <v>0</v>
      </c>
      <c r="M83" s="54">
        <v>0.62679419999999986</v>
      </c>
      <c r="N83" s="50"/>
      <c r="O83" s="50"/>
      <c r="P83" s="50"/>
      <c r="Q83" s="50"/>
      <c r="R83" s="50"/>
      <c r="S83" s="50"/>
    </row>
    <row r="84" spans="1:19" x14ac:dyDescent="0.25">
      <c r="A84" s="39">
        <v>79</v>
      </c>
      <c r="B84" s="12" t="s">
        <v>100</v>
      </c>
      <c r="C84" s="11">
        <v>96.9</v>
      </c>
      <c r="D84" s="16" t="s">
        <v>309</v>
      </c>
      <c r="E84" s="26">
        <v>2.1495000000000002</v>
      </c>
      <c r="F84" s="26">
        <v>2.2586945999999997</v>
      </c>
      <c r="G84" s="26">
        <v>2.3661695999999997</v>
      </c>
      <c r="H84" s="22">
        <v>1.1452536000000006</v>
      </c>
      <c r="I84" s="48">
        <v>0.31640640000000031</v>
      </c>
      <c r="J84" s="54">
        <v>0.3387612000000001</v>
      </c>
      <c r="K84" s="54">
        <v>1.062712799999999</v>
      </c>
      <c r="L84" s="54">
        <v>1.5209862000000001</v>
      </c>
      <c r="M84" s="54">
        <v>1.2497193</v>
      </c>
      <c r="N84" s="50"/>
      <c r="O84" s="50"/>
      <c r="P84" s="50"/>
      <c r="Q84" s="50"/>
      <c r="R84" s="50"/>
      <c r="S84" s="50"/>
    </row>
    <row r="85" spans="1:19" x14ac:dyDescent="0.25">
      <c r="A85" s="39">
        <v>80</v>
      </c>
      <c r="B85" s="12" t="s">
        <v>101</v>
      </c>
      <c r="C85" s="11">
        <v>77.8</v>
      </c>
      <c r="D85" s="16" t="s">
        <v>309</v>
      </c>
      <c r="E85" s="26">
        <v>1.6336199999999999</v>
      </c>
      <c r="F85" s="26">
        <v>1.7230392000000001</v>
      </c>
      <c r="G85" s="26">
        <v>1.4272680000000002</v>
      </c>
      <c r="H85" s="22">
        <v>1.1014037999999997</v>
      </c>
      <c r="I85" s="48">
        <v>0.23558520000000002</v>
      </c>
      <c r="J85" s="54">
        <v>0.2338656000000002</v>
      </c>
      <c r="K85" s="54">
        <v>0</v>
      </c>
      <c r="L85" s="54">
        <v>0.78155820000000065</v>
      </c>
      <c r="M85" s="54">
        <v>1.0033865999999998</v>
      </c>
      <c r="N85" s="50"/>
      <c r="O85" s="50"/>
      <c r="P85" s="50"/>
      <c r="Q85" s="50"/>
      <c r="R85" s="50"/>
      <c r="S85" s="50"/>
    </row>
    <row r="86" spans="1:19" x14ac:dyDescent="0.25">
      <c r="A86" s="39">
        <v>81</v>
      </c>
      <c r="B86" s="12" t="s">
        <v>102</v>
      </c>
      <c r="C86" s="11">
        <v>44.9</v>
      </c>
      <c r="D86" s="16" t="s">
        <v>309</v>
      </c>
      <c r="E86" s="26">
        <v>1.6336199999999999</v>
      </c>
      <c r="F86" s="26">
        <v>0.9199860000000003</v>
      </c>
      <c r="G86" s="26">
        <v>0.52619759999999971</v>
      </c>
      <c r="H86" s="22">
        <v>4.041060000000013E-2</v>
      </c>
      <c r="I86" s="48">
        <v>0</v>
      </c>
      <c r="J86" s="54">
        <v>0</v>
      </c>
      <c r="K86" s="54">
        <v>0</v>
      </c>
      <c r="L86" s="54">
        <v>0</v>
      </c>
      <c r="M86" s="54">
        <v>1.031760000000001E-2</v>
      </c>
      <c r="N86" s="50"/>
      <c r="O86" s="50"/>
      <c r="P86" s="50"/>
      <c r="Q86" s="50"/>
      <c r="R86" s="50"/>
      <c r="S86" s="50"/>
    </row>
    <row r="87" spans="1:19" x14ac:dyDescent="0.25">
      <c r="A87" s="39">
        <v>82</v>
      </c>
      <c r="B87" s="12" t="s">
        <v>103</v>
      </c>
      <c r="C87" s="11">
        <v>73.2</v>
      </c>
      <c r="D87" s="16" t="s">
        <v>309</v>
      </c>
      <c r="E87" s="26">
        <v>1.46166</v>
      </c>
      <c r="F87" s="26">
        <v>1.6602737999999999</v>
      </c>
      <c r="G87" s="26">
        <v>2.0059134000000007</v>
      </c>
      <c r="H87" s="22">
        <v>0.73856820000000001</v>
      </c>
      <c r="I87" s="48">
        <v>0.10317599999999932</v>
      </c>
      <c r="J87" s="54">
        <v>0.71277420000000058</v>
      </c>
      <c r="K87" s="54">
        <v>0.58982279999999998</v>
      </c>
      <c r="L87" s="54">
        <v>1.0326198000000004</v>
      </c>
      <c r="M87" s="54">
        <v>1.6183892571428573</v>
      </c>
      <c r="N87" s="50"/>
      <c r="O87" s="50"/>
      <c r="P87" s="50"/>
      <c r="Q87" s="50"/>
      <c r="R87" s="50"/>
      <c r="S87" s="50"/>
    </row>
    <row r="88" spans="1:19" x14ac:dyDescent="0.25">
      <c r="A88" s="39">
        <v>83</v>
      </c>
      <c r="B88" s="12" t="s">
        <v>104</v>
      </c>
      <c r="C88" s="11">
        <v>49.1</v>
      </c>
      <c r="D88" s="16" t="s">
        <v>309</v>
      </c>
      <c r="E88" s="26">
        <v>1.2037199999999999</v>
      </c>
      <c r="F88" s="26">
        <v>1.0928057999999998</v>
      </c>
      <c r="G88" s="26">
        <v>1.2535883999999997</v>
      </c>
      <c r="H88" s="22">
        <v>0.34392000000000034</v>
      </c>
      <c r="I88" s="48">
        <v>0</v>
      </c>
      <c r="J88" s="54">
        <v>0.8090717999999999</v>
      </c>
      <c r="K88" s="54">
        <v>1.0446569999999999</v>
      </c>
      <c r="L88" s="54">
        <v>1.0162836000000004</v>
      </c>
      <c r="M88" s="54">
        <v>0.19861380000000065</v>
      </c>
      <c r="N88" s="50"/>
      <c r="O88" s="50"/>
      <c r="P88" s="50"/>
      <c r="Q88" s="50"/>
      <c r="R88" s="50"/>
      <c r="S88" s="50"/>
    </row>
    <row r="89" spans="1:19" x14ac:dyDescent="0.25">
      <c r="A89" s="39">
        <v>84</v>
      </c>
      <c r="B89" s="12" t="s">
        <v>105</v>
      </c>
      <c r="C89" s="11">
        <v>97.4</v>
      </c>
      <c r="D89" s="16" t="s">
        <v>309</v>
      </c>
      <c r="E89" s="26">
        <v>1.9775399999999999</v>
      </c>
      <c r="F89" s="26">
        <v>2.0454642000000005</v>
      </c>
      <c r="G89" s="26">
        <v>1.3455869999999996</v>
      </c>
      <c r="H89" s="22">
        <v>0.51244080000000003</v>
      </c>
      <c r="I89" s="48">
        <v>0.4608528000000004</v>
      </c>
      <c r="J89" s="54">
        <v>0</v>
      </c>
      <c r="K89" s="54">
        <v>0</v>
      </c>
      <c r="L89" s="54">
        <v>0</v>
      </c>
      <c r="M89" s="54">
        <v>1.3197929999999993</v>
      </c>
      <c r="N89" s="50"/>
      <c r="O89" s="50"/>
      <c r="P89" s="50"/>
      <c r="Q89" s="50"/>
      <c r="R89" s="50"/>
      <c r="S89" s="50"/>
    </row>
    <row r="90" spans="1:19" x14ac:dyDescent="0.25">
      <c r="A90" s="39">
        <v>85</v>
      </c>
      <c r="B90" s="13" t="s">
        <v>106</v>
      </c>
      <c r="C90" s="11">
        <v>77.5</v>
      </c>
      <c r="D90" s="16" t="s">
        <v>309</v>
      </c>
      <c r="E90" s="26">
        <v>1.5476400000000001</v>
      </c>
      <c r="F90" s="26">
        <v>1.3507457999999999</v>
      </c>
      <c r="G90" s="26">
        <v>0.92170559999999968</v>
      </c>
      <c r="H90" s="22">
        <v>0.12037200000000049</v>
      </c>
      <c r="I90" s="48">
        <v>0</v>
      </c>
      <c r="J90" s="54">
        <v>0.14530619999999966</v>
      </c>
      <c r="K90" s="54">
        <v>0.35939640000000012</v>
      </c>
      <c r="L90" s="54">
        <v>0.37143360000000031</v>
      </c>
      <c r="M90" s="54">
        <v>0.69815759999999949</v>
      </c>
      <c r="N90" s="50"/>
      <c r="O90" s="50"/>
      <c r="P90" s="50"/>
      <c r="Q90" s="50"/>
      <c r="R90" s="50"/>
      <c r="S90" s="50"/>
    </row>
    <row r="91" spans="1:19" x14ac:dyDescent="0.25">
      <c r="A91" s="39">
        <v>86</v>
      </c>
      <c r="B91" s="12" t="s">
        <v>107</v>
      </c>
      <c r="C91" s="11">
        <v>46.7</v>
      </c>
      <c r="D91" s="16" t="s">
        <v>309</v>
      </c>
      <c r="E91" s="26">
        <v>0.94578000000000007</v>
      </c>
      <c r="F91" s="26">
        <v>0.98705040000000011</v>
      </c>
      <c r="G91" s="26">
        <v>0.967275</v>
      </c>
      <c r="H91" s="22">
        <v>0.50298299999999996</v>
      </c>
      <c r="I91" s="48">
        <v>0.39120900000000008</v>
      </c>
      <c r="J91" s="54">
        <v>0.71019479999999968</v>
      </c>
      <c r="K91" s="54">
        <v>0.82798740000000004</v>
      </c>
      <c r="L91" s="54">
        <v>0.79875420000000019</v>
      </c>
      <c r="M91" s="54">
        <v>0.94577999999999973</v>
      </c>
      <c r="N91" s="50"/>
      <c r="O91" s="50"/>
      <c r="P91" s="50"/>
      <c r="Q91" s="50"/>
      <c r="R91" s="50"/>
      <c r="S91" s="50"/>
    </row>
    <row r="92" spans="1:19" x14ac:dyDescent="0.25">
      <c r="A92" s="39">
        <v>87</v>
      </c>
      <c r="B92" s="12" t="s">
        <v>108</v>
      </c>
      <c r="C92" s="11">
        <v>74</v>
      </c>
      <c r="D92" s="16" t="s">
        <v>309</v>
      </c>
      <c r="E92" s="26">
        <v>1.8055800000000002</v>
      </c>
      <c r="F92" s="26">
        <v>1.7479734</v>
      </c>
      <c r="G92" s="26">
        <v>1.2140375999999999</v>
      </c>
      <c r="H92" s="22">
        <v>0.27771540000000033</v>
      </c>
      <c r="I92" s="48">
        <v>0.21924899999999992</v>
      </c>
      <c r="J92" s="54">
        <v>4.9008599999999569E-2</v>
      </c>
      <c r="K92" s="54">
        <v>0.74200740000000043</v>
      </c>
      <c r="L92" s="54">
        <v>0.93546240000000003</v>
      </c>
      <c r="M92" s="54">
        <v>1.0403579999999992</v>
      </c>
      <c r="N92" s="50"/>
      <c r="O92" s="50"/>
      <c r="P92" s="50"/>
      <c r="Q92" s="50"/>
      <c r="R92" s="50"/>
      <c r="S92" s="50"/>
    </row>
    <row r="93" spans="1:19" x14ac:dyDescent="0.25">
      <c r="A93" s="39">
        <v>88</v>
      </c>
      <c r="B93" s="12" t="s">
        <v>109</v>
      </c>
      <c r="C93" s="11">
        <v>48.1</v>
      </c>
      <c r="D93" s="16" t="s">
        <v>309</v>
      </c>
      <c r="E93" s="26">
        <v>1.11774</v>
      </c>
      <c r="F93" s="26">
        <v>0.99994740000000004</v>
      </c>
      <c r="G93" s="26">
        <v>0.7858571999999997</v>
      </c>
      <c r="H93" s="22">
        <v>0</v>
      </c>
      <c r="I93" s="48">
        <v>0.20291280000000017</v>
      </c>
      <c r="J93" s="54">
        <v>0.46945079999999983</v>
      </c>
      <c r="K93" s="54">
        <v>0.15992279999999995</v>
      </c>
      <c r="L93" s="54">
        <v>7.9961399999999974E-2</v>
      </c>
      <c r="M93" s="54">
        <v>0</v>
      </c>
      <c r="N93" s="50"/>
      <c r="O93" s="50"/>
      <c r="P93" s="50"/>
      <c r="Q93" s="50"/>
      <c r="R93" s="50"/>
      <c r="S93" s="50"/>
    </row>
    <row r="94" spans="1:19" x14ac:dyDescent="0.25">
      <c r="A94" s="39">
        <v>89</v>
      </c>
      <c r="B94" s="12" t="s">
        <v>110</v>
      </c>
      <c r="C94" s="11">
        <v>96.9</v>
      </c>
      <c r="D94" s="16" t="s">
        <v>309</v>
      </c>
      <c r="E94" s="26">
        <v>2.1495000000000002</v>
      </c>
      <c r="F94" s="26">
        <v>2.0205299999999995</v>
      </c>
      <c r="G94" s="26">
        <v>1.9998948000000005</v>
      </c>
      <c r="H94" s="22">
        <v>9.2858399999999702E-2</v>
      </c>
      <c r="I94" s="48">
        <v>8.5980000000028718E-4</v>
      </c>
      <c r="J94" s="54">
        <v>3.4391999999996213E-3</v>
      </c>
      <c r="K94" s="54">
        <v>0.29835060000000035</v>
      </c>
      <c r="L94" s="54">
        <v>0.97845239999999911</v>
      </c>
      <c r="M94" s="54">
        <v>1.8932796000000016</v>
      </c>
      <c r="N94" s="50"/>
      <c r="O94" s="50"/>
      <c r="P94" s="50"/>
      <c r="Q94" s="50"/>
      <c r="R94" s="50"/>
      <c r="S94" s="50"/>
    </row>
    <row r="95" spans="1:19" x14ac:dyDescent="0.25">
      <c r="A95" s="39">
        <v>90</v>
      </c>
      <c r="B95" s="12" t="s">
        <v>111</v>
      </c>
      <c r="C95" s="11">
        <v>76.8</v>
      </c>
      <c r="D95" s="16" t="s">
        <v>309</v>
      </c>
      <c r="E95" s="26">
        <v>1.37568</v>
      </c>
      <c r="F95" s="26">
        <v>1.5691349999999997</v>
      </c>
      <c r="G95" s="26">
        <v>0.9191262</v>
      </c>
      <c r="H95" s="22">
        <v>0.29147220000000035</v>
      </c>
      <c r="I95" s="48">
        <v>0</v>
      </c>
      <c r="J95" s="54">
        <v>0.22784699999999972</v>
      </c>
      <c r="K95" s="54">
        <v>0.23730479999999984</v>
      </c>
      <c r="L95" s="54">
        <v>0</v>
      </c>
      <c r="M95" s="54">
        <v>9.4578000000000273E-2</v>
      </c>
      <c r="N95" s="50"/>
      <c r="O95" s="50"/>
      <c r="P95" s="50"/>
      <c r="Q95" s="50"/>
      <c r="R95" s="50"/>
      <c r="S95" s="50"/>
    </row>
    <row r="96" spans="1:19" x14ac:dyDescent="0.25">
      <c r="A96" s="39">
        <v>91</v>
      </c>
      <c r="B96" s="12" t="s">
        <v>112</v>
      </c>
      <c r="C96" s="11">
        <v>45.3</v>
      </c>
      <c r="D96" s="16" t="s">
        <v>309</v>
      </c>
      <c r="E96" s="26">
        <v>1.2897000000000001</v>
      </c>
      <c r="F96" s="26">
        <v>1.4969118000000001</v>
      </c>
      <c r="G96" s="26">
        <v>1.1779259999999998</v>
      </c>
      <c r="H96" s="22">
        <v>5.330760000000024E-2</v>
      </c>
      <c r="I96" s="48">
        <v>0</v>
      </c>
      <c r="J96" s="54">
        <v>0.45397439999999967</v>
      </c>
      <c r="K96" s="54">
        <v>0.98189160000000031</v>
      </c>
      <c r="L96" s="54">
        <v>5.8466399999999669E-2</v>
      </c>
      <c r="M96" s="54">
        <v>1.0309002000000007</v>
      </c>
      <c r="N96" s="50"/>
      <c r="O96" s="50"/>
      <c r="P96" s="50"/>
      <c r="Q96" s="50"/>
      <c r="R96" s="50"/>
      <c r="S96" s="50"/>
    </row>
    <row r="97" spans="1:19" x14ac:dyDescent="0.25">
      <c r="A97" s="39">
        <v>92</v>
      </c>
      <c r="B97" s="12" t="s">
        <v>113</v>
      </c>
      <c r="C97" s="11">
        <v>73.099999999999994</v>
      </c>
      <c r="D97" s="16" t="s">
        <v>309</v>
      </c>
      <c r="E97" s="26">
        <v>1.7196</v>
      </c>
      <c r="F97" s="26">
        <v>1.827075</v>
      </c>
      <c r="G97" s="26">
        <v>2.1013511999999999</v>
      </c>
      <c r="H97" s="22">
        <v>1.2054396000000001</v>
      </c>
      <c r="I97" s="48">
        <v>0.95007900000000034</v>
      </c>
      <c r="J97" s="54">
        <v>4.2989999999991447E-3</v>
      </c>
      <c r="K97" s="54">
        <v>0</v>
      </c>
      <c r="L97" s="54">
        <v>0.11779260000000039</v>
      </c>
      <c r="M97" s="54">
        <v>1.0472364000000001</v>
      </c>
      <c r="N97" s="50"/>
      <c r="O97" s="50"/>
      <c r="P97" s="50"/>
      <c r="Q97" s="50"/>
      <c r="R97" s="50"/>
      <c r="S97" s="50"/>
    </row>
    <row r="98" spans="1:19" x14ac:dyDescent="0.25">
      <c r="A98" s="39">
        <v>93</v>
      </c>
      <c r="B98" s="12" t="s">
        <v>114</v>
      </c>
      <c r="C98" s="11">
        <v>49.2</v>
      </c>
      <c r="D98" s="16" t="s">
        <v>309</v>
      </c>
      <c r="E98" s="26">
        <v>1.37568</v>
      </c>
      <c r="F98" s="26">
        <v>1.1805053999999999</v>
      </c>
      <c r="G98" s="26">
        <v>0.71793299999999993</v>
      </c>
      <c r="H98" s="22">
        <v>0.15734340000000024</v>
      </c>
      <c r="I98" s="48">
        <v>0</v>
      </c>
      <c r="J98" s="54">
        <v>0</v>
      </c>
      <c r="K98" s="54">
        <v>0</v>
      </c>
      <c r="L98" s="54">
        <v>0.28975260000000014</v>
      </c>
      <c r="M98" s="54">
        <v>0.49266539999999959</v>
      </c>
      <c r="N98" s="50"/>
      <c r="O98" s="50"/>
      <c r="P98" s="50"/>
      <c r="Q98" s="50"/>
      <c r="R98" s="50"/>
      <c r="S98" s="50"/>
    </row>
    <row r="99" spans="1:19" x14ac:dyDescent="0.25">
      <c r="A99" s="39">
        <v>94</v>
      </c>
      <c r="B99" s="12" t="s">
        <v>115</v>
      </c>
      <c r="C99" s="11">
        <v>97.2</v>
      </c>
      <c r="D99" s="16" t="s">
        <v>309</v>
      </c>
      <c r="E99" s="26">
        <v>1.6336199999999999</v>
      </c>
      <c r="F99" s="26">
        <v>1.4049132</v>
      </c>
      <c r="G99" s="26">
        <v>1.3627830000000001</v>
      </c>
      <c r="H99" s="22">
        <v>0.2252676000000004</v>
      </c>
      <c r="I99" s="48">
        <v>0</v>
      </c>
      <c r="J99" s="54">
        <v>0.89849099999999993</v>
      </c>
      <c r="K99" s="54">
        <v>1.0652921999999998</v>
      </c>
      <c r="L99" s="54">
        <v>0.19087559999999959</v>
      </c>
      <c r="M99" s="54">
        <v>0.22354800000000058</v>
      </c>
      <c r="N99" s="50"/>
      <c r="O99" s="50"/>
      <c r="P99" s="50"/>
      <c r="Q99" s="50"/>
      <c r="R99" s="50"/>
      <c r="S99" s="50"/>
    </row>
    <row r="100" spans="1:19" x14ac:dyDescent="0.25">
      <c r="A100" s="39">
        <v>95</v>
      </c>
      <c r="B100" s="12" t="s">
        <v>116</v>
      </c>
      <c r="C100" s="11">
        <v>76.099999999999994</v>
      </c>
      <c r="D100" s="16" t="s">
        <v>309</v>
      </c>
      <c r="E100" s="26">
        <v>1.2037199999999999</v>
      </c>
      <c r="F100" s="26">
        <v>0.32242500000000002</v>
      </c>
      <c r="G100" s="26">
        <v>0.8348658000000001</v>
      </c>
      <c r="H100" s="22">
        <v>0.37315320000000013</v>
      </c>
      <c r="I100" s="48">
        <v>0.2897525999999998</v>
      </c>
      <c r="J100" s="54">
        <v>0.13498860000000001</v>
      </c>
      <c r="K100" s="54">
        <v>8.9419200000000074E-2</v>
      </c>
      <c r="L100" s="54">
        <v>0.22698719999999983</v>
      </c>
      <c r="M100" s="54">
        <v>0.47031060000000052</v>
      </c>
      <c r="N100" s="50"/>
      <c r="O100" s="50"/>
      <c r="P100" s="50"/>
      <c r="Q100" s="50"/>
      <c r="R100" s="50"/>
      <c r="S100" s="50"/>
    </row>
    <row r="101" spans="1:19" x14ac:dyDescent="0.25">
      <c r="A101" s="39">
        <v>96</v>
      </c>
      <c r="B101" s="12" t="s">
        <v>117</v>
      </c>
      <c r="C101" s="11">
        <v>45.1</v>
      </c>
      <c r="D101" s="16" t="s">
        <v>309</v>
      </c>
      <c r="E101" s="26">
        <v>0.85980000000000001</v>
      </c>
      <c r="F101" s="26">
        <v>0.86151959999999983</v>
      </c>
      <c r="G101" s="26">
        <v>0.84518340000000014</v>
      </c>
      <c r="H101" s="22">
        <v>0.36971400000000015</v>
      </c>
      <c r="I101" s="48">
        <v>0</v>
      </c>
      <c r="J101" s="54">
        <v>0.14788560000000014</v>
      </c>
      <c r="K101" s="54">
        <v>0.107475</v>
      </c>
      <c r="L101" s="54">
        <v>0.34735919999999954</v>
      </c>
      <c r="M101" s="54">
        <v>0.14616599999999993</v>
      </c>
      <c r="N101" s="50"/>
      <c r="O101" s="50"/>
      <c r="P101" s="50"/>
      <c r="Q101" s="50"/>
      <c r="R101" s="50"/>
      <c r="S101" s="50"/>
    </row>
    <row r="102" spans="1:19" x14ac:dyDescent="0.25">
      <c r="A102" s="39">
        <v>97</v>
      </c>
      <c r="B102" s="12" t="s">
        <v>118</v>
      </c>
      <c r="C102" s="11">
        <v>73.099999999999994</v>
      </c>
      <c r="D102" s="16" t="s">
        <v>309</v>
      </c>
      <c r="E102" s="26">
        <v>1.7196</v>
      </c>
      <c r="F102" s="26">
        <v>1.4986313999999998</v>
      </c>
      <c r="G102" s="26">
        <v>1.3791192000000005</v>
      </c>
      <c r="H102" s="22">
        <v>0.67666259999999989</v>
      </c>
      <c r="I102" s="48">
        <v>0.42646079999999964</v>
      </c>
      <c r="J102" s="54">
        <v>0.41872260000000011</v>
      </c>
      <c r="K102" s="54">
        <v>0</v>
      </c>
      <c r="L102" s="54">
        <v>0.85378139999999958</v>
      </c>
      <c r="M102" s="54">
        <v>0.24762240000000021</v>
      </c>
      <c r="N102" s="50"/>
      <c r="O102" s="50"/>
      <c r="P102" s="50"/>
      <c r="Q102" s="50"/>
      <c r="R102" s="50"/>
      <c r="S102" s="50"/>
    </row>
    <row r="103" spans="1:19" x14ac:dyDescent="0.25">
      <c r="A103" s="39">
        <v>98</v>
      </c>
      <c r="B103" s="12" t="s">
        <v>119</v>
      </c>
      <c r="C103" s="11">
        <v>49.1</v>
      </c>
      <c r="D103" s="16" t="s">
        <v>309</v>
      </c>
      <c r="E103" s="26">
        <v>0.60185999999999995</v>
      </c>
      <c r="F103" s="26">
        <v>5.6746800000000049E-2</v>
      </c>
      <c r="G103" s="26">
        <v>0</v>
      </c>
      <c r="H103" s="22">
        <v>0</v>
      </c>
      <c r="I103" s="48">
        <v>6.4484999999999959E-2</v>
      </c>
      <c r="J103" s="54">
        <v>0.1994736</v>
      </c>
      <c r="K103" s="54">
        <v>0.25794000000000006</v>
      </c>
      <c r="L103" s="54">
        <v>0.51158099999999995</v>
      </c>
      <c r="M103" s="54">
        <v>0.55715040000000016</v>
      </c>
      <c r="N103" s="50"/>
      <c r="O103" s="50"/>
      <c r="P103" s="50"/>
      <c r="Q103" s="50"/>
      <c r="R103" s="50"/>
      <c r="S103" s="50"/>
    </row>
    <row r="104" spans="1:19" x14ac:dyDescent="0.25">
      <c r="A104" s="39">
        <v>99</v>
      </c>
      <c r="B104" s="12" t="s">
        <v>120</v>
      </c>
      <c r="C104" s="11">
        <v>97.3</v>
      </c>
      <c r="D104" s="16" t="s">
        <v>309</v>
      </c>
      <c r="E104" s="26">
        <v>2.06352</v>
      </c>
      <c r="F104" s="26">
        <v>2.1752940000000001</v>
      </c>
      <c r="G104" s="26">
        <v>2.1641166000000003</v>
      </c>
      <c r="H104" s="22">
        <v>0.80993159999999942</v>
      </c>
      <c r="I104" s="48">
        <v>0</v>
      </c>
      <c r="J104" s="54">
        <v>0</v>
      </c>
      <c r="K104" s="54">
        <v>0</v>
      </c>
      <c r="L104" s="54">
        <v>0</v>
      </c>
      <c r="M104" s="54">
        <v>0</v>
      </c>
      <c r="N104" s="50"/>
      <c r="O104" s="50"/>
      <c r="P104" s="50"/>
      <c r="Q104" s="50"/>
      <c r="R104" s="50"/>
      <c r="S104" s="50"/>
    </row>
    <row r="105" spans="1:19" x14ac:dyDescent="0.25">
      <c r="A105" s="39">
        <v>100</v>
      </c>
      <c r="B105" s="12" t="s">
        <v>121</v>
      </c>
      <c r="C105" s="11">
        <v>76.3</v>
      </c>
      <c r="D105" s="16" t="s">
        <v>309</v>
      </c>
      <c r="E105" s="26">
        <v>1.2037199999999999</v>
      </c>
      <c r="F105" s="26">
        <v>0.94406040000000024</v>
      </c>
      <c r="G105" s="26">
        <v>0.70245659999999976</v>
      </c>
      <c r="H105" s="22">
        <v>2.5794000000000979E-3</v>
      </c>
      <c r="I105" s="48">
        <v>0</v>
      </c>
      <c r="J105" s="54">
        <v>0.89591160000000025</v>
      </c>
      <c r="K105" s="54">
        <v>0.98705039999999977</v>
      </c>
      <c r="L105" s="54">
        <v>0.53135640000000028</v>
      </c>
      <c r="M105" s="54">
        <v>0.35079839999999957</v>
      </c>
      <c r="N105" s="50"/>
      <c r="O105" s="50"/>
      <c r="P105" s="50"/>
      <c r="Q105" s="50"/>
      <c r="R105" s="50"/>
      <c r="S105" s="50"/>
    </row>
    <row r="106" spans="1:19" x14ac:dyDescent="0.25">
      <c r="A106" s="39">
        <v>101</v>
      </c>
      <c r="B106" s="12" t="s">
        <v>122</v>
      </c>
      <c r="C106" s="11">
        <v>44.6</v>
      </c>
      <c r="D106" s="16" t="s">
        <v>309</v>
      </c>
      <c r="E106" s="26">
        <v>1.46166</v>
      </c>
      <c r="F106" s="26">
        <v>0</v>
      </c>
      <c r="G106" s="26">
        <v>0.62679419999999986</v>
      </c>
      <c r="H106" s="22">
        <v>0.52791720000000031</v>
      </c>
      <c r="I106" s="48">
        <v>0.34821899999999983</v>
      </c>
      <c r="J106" s="54">
        <v>0.30780840000000009</v>
      </c>
      <c r="K106" s="54">
        <v>0.57606599999999997</v>
      </c>
      <c r="L106" s="54">
        <v>0.7239515999999997</v>
      </c>
      <c r="M106" s="54">
        <v>1.0266012</v>
      </c>
      <c r="N106" s="50"/>
      <c r="O106" s="50"/>
      <c r="P106" s="50"/>
      <c r="Q106" s="50"/>
      <c r="R106" s="50"/>
      <c r="S106" s="50"/>
    </row>
    <row r="107" spans="1:19" x14ac:dyDescent="0.25">
      <c r="A107" s="39">
        <v>102</v>
      </c>
      <c r="B107" s="12" t="s">
        <v>123</v>
      </c>
      <c r="C107" s="11">
        <v>73.099999999999994</v>
      </c>
      <c r="D107" s="16" t="s">
        <v>309</v>
      </c>
      <c r="E107" s="26">
        <v>1.2037199999999999</v>
      </c>
      <c r="F107" s="26">
        <v>0.87011760000000005</v>
      </c>
      <c r="G107" s="26">
        <v>1.0197228</v>
      </c>
      <c r="H107" s="22">
        <v>5.7606600000000147E-2</v>
      </c>
      <c r="I107" s="48">
        <v>0</v>
      </c>
      <c r="J107" s="54">
        <v>0.98619060000000025</v>
      </c>
      <c r="K107" s="54">
        <v>1.0584137999999998</v>
      </c>
      <c r="L107" s="54">
        <v>0.97415340000000006</v>
      </c>
      <c r="M107" s="54">
        <v>1.2062994000000005</v>
      </c>
      <c r="N107" s="50"/>
      <c r="O107" s="50"/>
      <c r="P107" s="50"/>
      <c r="Q107" s="50"/>
      <c r="R107" s="50"/>
      <c r="S107" s="50"/>
    </row>
    <row r="108" spans="1:19" x14ac:dyDescent="0.25">
      <c r="A108" s="39">
        <v>103</v>
      </c>
      <c r="B108" s="12" t="s">
        <v>124</v>
      </c>
      <c r="C108" s="11">
        <v>49.5</v>
      </c>
      <c r="D108" s="16" t="s">
        <v>309</v>
      </c>
      <c r="E108" s="26">
        <v>0.85980000000000001</v>
      </c>
      <c r="F108" s="26">
        <v>0.74286720000000006</v>
      </c>
      <c r="G108" s="26">
        <v>0.58638359999999978</v>
      </c>
      <c r="H108" s="22">
        <v>0.22956660000000031</v>
      </c>
      <c r="I108" s="48">
        <v>8.9419199999999699E-2</v>
      </c>
      <c r="J108" s="54">
        <v>0.1160730000000002</v>
      </c>
      <c r="K108" s="54">
        <v>0.32500440000000008</v>
      </c>
      <c r="L108" s="54">
        <v>0.36971399999999977</v>
      </c>
      <c r="M108" s="54">
        <v>0.37917180000000023</v>
      </c>
      <c r="N108" s="50"/>
      <c r="O108" s="50"/>
      <c r="P108" s="50"/>
      <c r="Q108" s="50"/>
      <c r="R108" s="50"/>
      <c r="S108" s="50"/>
    </row>
    <row r="109" spans="1:19" x14ac:dyDescent="0.25">
      <c r="A109" s="39">
        <v>104</v>
      </c>
      <c r="B109" s="12" t="s">
        <v>125</v>
      </c>
      <c r="C109" s="11">
        <v>97.7</v>
      </c>
      <c r="D109" s="16" t="s">
        <v>309</v>
      </c>
      <c r="E109" s="26">
        <v>1.9775399999999999</v>
      </c>
      <c r="F109" s="26">
        <v>1.8244955999999999</v>
      </c>
      <c r="G109" s="26">
        <v>0.65860680000000005</v>
      </c>
      <c r="H109" s="22">
        <v>1.2037200000000201E-2</v>
      </c>
      <c r="I109" s="48">
        <v>0</v>
      </c>
      <c r="J109" s="54">
        <v>0</v>
      </c>
      <c r="K109" s="54">
        <v>0</v>
      </c>
      <c r="L109" s="54">
        <v>0</v>
      </c>
      <c r="M109" s="54">
        <v>1.8055799999999921E-2</v>
      </c>
      <c r="N109" s="50"/>
      <c r="O109" s="50"/>
      <c r="P109" s="50"/>
      <c r="Q109" s="50"/>
      <c r="R109" s="50"/>
      <c r="S109" s="50"/>
    </row>
    <row r="110" spans="1:19" x14ac:dyDescent="0.25">
      <c r="A110" s="39">
        <v>105</v>
      </c>
      <c r="B110" s="12" t="s">
        <v>126</v>
      </c>
      <c r="C110" s="11">
        <v>76.400000000000006</v>
      </c>
      <c r="D110" s="16" t="s">
        <v>309</v>
      </c>
      <c r="E110" s="26">
        <v>1.2897000000000001</v>
      </c>
      <c r="F110" s="26">
        <v>1.2862608</v>
      </c>
      <c r="G110" s="26">
        <v>1.8184769999999999</v>
      </c>
      <c r="H110" s="22">
        <v>0.99994740000000004</v>
      </c>
      <c r="I110" s="48">
        <v>0.22096859999999999</v>
      </c>
      <c r="J110" s="54">
        <v>0.62679419999999997</v>
      </c>
      <c r="K110" s="54">
        <v>0</v>
      </c>
      <c r="L110" s="54">
        <v>0</v>
      </c>
      <c r="M110" s="54">
        <v>0</v>
      </c>
      <c r="N110" s="50"/>
      <c r="O110" s="50"/>
      <c r="P110" s="50"/>
      <c r="Q110" s="50"/>
      <c r="R110" s="50"/>
      <c r="S110" s="50"/>
    </row>
    <row r="111" spans="1:19" x14ac:dyDescent="0.25">
      <c r="A111" s="39">
        <v>106</v>
      </c>
      <c r="B111" s="12" t="s">
        <v>127</v>
      </c>
      <c r="C111" s="11">
        <v>44.7</v>
      </c>
      <c r="D111" s="16" t="s">
        <v>309</v>
      </c>
      <c r="E111" s="26">
        <v>1.11774</v>
      </c>
      <c r="F111" s="26">
        <v>1.2028601999999999</v>
      </c>
      <c r="G111" s="26">
        <v>0.3387612000000001</v>
      </c>
      <c r="H111" s="22">
        <v>0</v>
      </c>
      <c r="I111" s="48">
        <v>0</v>
      </c>
      <c r="J111" s="54">
        <v>0</v>
      </c>
      <c r="K111" s="54">
        <v>0</v>
      </c>
      <c r="L111" s="54">
        <v>0</v>
      </c>
      <c r="M111" s="54">
        <v>0</v>
      </c>
      <c r="N111" s="50"/>
      <c r="O111" s="50"/>
      <c r="P111" s="50"/>
      <c r="Q111" s="50"/>
      <c r="R111" s="50"/>
      <c r="S111" s="50"/>
    </row>
    <row r="112" spans="1:19" x14ac:dyDescent="0.25">
      <c r="A112" s="39">
        <v>107</v>
      </c>
      <c r="B112" s="12" t="s">
        <v>128</v>
      </c>
      <c r="C112" s="11">
        <v>72.8</v>
      </c>
      <c r="D112" s="16" t="s">
        <v>309</v>
      </c>
      <c r="E112" s="26">
        <v>1.2037199999999999</v>
      </c>
      <c r="F112" s="26">
        <v>0.63625200000000015</v>
      </c>
      <c r="G112" s="26">
        <v>0.68869979999999975</v>
      </c>
      <c r="H112" s="22">
        <v>4.5569400000000329E-2</v>
      </c>
      <c r="I112" s="48">
        <v>6.0185999999997188E-3</v>
      </c>
      <c r="J112" s="54">
        <v>0.13068960000000013</v>
      </c>
      <c r="K112" s="54">
        <v>0.14444640000000014</v>
      </c>
      <c r="L112" s="54">
        <v>0.25965960000000005</v>
      </c>
      <c r="M112" s="54">
        <v>0.3851903999999996</v>
      </c>
      <c r="N112" s="50"/>
      <c r="O112" s="50"/>
      <c r="P112" s="50"/>
      <c r="Q112" s="50"/>
      <c r="R112" s="50"/>
      <c r="S112" s="50"/>
    </row>
    <row r="113" spans="1:19" x14ac:dyDescent="0.25">
      <c r="A113" s="39">
        <v>108</v>
      </c>
      <c r="B113" s="12" t="s">
        <v>129</v>
      </c>
      <c r="C113" s="11">
        <v>49.4</v>
      </c>
      <c r="D113" s="16" t="s">
        <v>309</v>
      </c>
      <c r="E113" s="26">
        <v>0.77382000000000006</v>
      </c>
      <c r="F113" s="26">
        <v>0.40840499999999996</v>
      </c>
      <c r="G113" s="26">
        <v>0.58294439999999992</v>
      </c>
      <c r="H113" s="22">
        <v>0.2957711999999999</v>
      </c>
      <c r="I113" s="48">
        <v>9.9736800000000084E-2</v>
      </c>
      <c r="J113" s="54">
        <v>9.4578000000000273E-2</v>
      </c>
      <c r="K113" s="54">
        <v>0.1023161999999998</v>
      </c>
      <c r="L113" s="54">
        <v>0</v>
      </c>
      <c r="M113" s="54">
        <v>0</v>
      </c>
      <c r="N113" s="50"/>
      <c r="O113" s="50"/>
      <c r="P113" s="50"/>
      <c r="Q113" s="50"/>
      <c r="R113" s="50"/>
      <c r="S113" s="50"/>
    </row>
    <row r="114" spans="1:19" x14ac:dyDescent="0.25">
      <c r="A114" s="39">
        <v>109</v>
      </c>
      <c r="B114" s="12" t="s">
        <v>130</v>
      </c>
      <c r="C114" s="11">
        <v>97.4</v>
      </c>
      <c r="D114" s="16" t="s">
        <v>309</v>
      </c>
      <c r="E114" s="26">
        <v>2.06352</v>
      </c>
      <c r="F114" s="26">
        <v>2.2371995999999998</v>
      </c>
      <c r="G114" s="26">
        <v>0.66290579999999988</v>
      </c>
      <c r="H114" s="22">
        <v>8.5980000000028718E-4</v>
      </c>
      <c r="I114" s="48">
        <v>0.55801020000000001</v>
      </c>
      <c r="J114" s="54">
        <v>0</v>
      </c>
      <c r="K114" s="54">
        <v>1.3722408000000001</v>
      </c>
      <c r="L114" s="54">
        <v>1.3051764000000006</v>
      </c>
      <c r="M114" s="54">
        <v>1.655114999999999</v>
      </c>
      <c r="N114" s="50"/>
      <c r="O114" s="50"/>
      <c r="P114" s="50"/>
      <c r="Q114" s="50"/>
      <c r="R114" s="50"/>
      <c r="S114" s="50"/>
    </row>
    <row r="115" spans="1:19" x14ac:dyDescent="0.25">
      <c r="A115" s="39">
        <v>110</v>
      </c>
      <c r="B115" s="12" t="s">
        <v>131</v>
      </c>
      <c r="C115" s="11">
        <v>77.400000000000006</v>
      </c>
      <c r="D115" s="16" t="s">
        <v>309</v>
      </c>
      <c r="E115" s="26">
        <v>1.37568</v>
      </c>
      <c r="F115" s="26">
        <v>0.87441659999999988</v>
      </c>
      <c r="G115" s="26">
        <v>1.4779962000000002</v>
      </c>
      <c r="H115" s="22">
        <v>0.35681700000000005</v>
      </c>
      <c r="I115" s="48">
        <v>0.23816459999999937</v>
      </c>
      <c r="J115" s="54">
        <v>0.32586420000000038</v>
      </c>
      <c r="K115" s="54">
        <v>0.13154939999999965</v>
      </c>
      <c r="L115" s="54">
        <v>5.2447800000000717E-2</v>
      </c>
      <c r="M115" s="54">
        <v>0.99822779999999967</v>
      </c>
      <c r="N115" s="50"/>
      <c r="O115" s="50"/>
      <c r="P115" s="50"/>
      <c r="Q115" s="50"/>
      <c r="R115" s="50"/>
      <c r="S115" s="50"/>
    </row>
    <row r="116" spans="1:19" x14ac:dyDescent="0.25">
      <c r="A116" s="39">
        <v>111</v>
      </c>
      <c r="B116" s="12" t="s">
        <v>132</v>
      </c>
      <c r="C116" s="11">
        <v>44.6</v>
      </c>
      <c r="D116" s="16" t="s">
        <v>309</v>
      </c>
      <c r="E116" s="26">
        <v>1.2037199999999999</v>
      </c>
      <c r="F116" s="26">
        <v>1.3206528</v>
      </c>
      <c r="G116" s="26">
        <v>0.48062820000000017</v>
      </c>
      <c r="H116" s="22">
        <v>0</v>
      </c>
      <c r="I116" s="48">
        <v>0</v>
      </c>
      <c r="J116" s="54">
        <v>8.5979999999990532E-4</v>
      </c>
      <c r="K116" s="54">
        <v>0</v>
      </c>
      <c r="L116" s="54">
        <v>0</v>
      </c>
      <c r="M116" s="54">
        <v>1.031760000000001E-2</v>
      </c>
      <c r="N116" s="50"/>
      <c r="O116" s="50"/>
      <c r="P116" s="50"/>
      <c r="Q116" s="50"/>
      <c r="R116" s="50"/>
      <c r="S116" s="50"/>
    </row>
    <row r="117" spans="1:19" x14ac:dyDescent="0.25">
      <c r="A117" s="39">
        <v>112</v>
      </c>
      <c r="B117" s="12" t="s">
        <v>133</v>
      </c>
      <c r="C117" s="11">
        <v>72.8</v>
      </c>
      <c r="D117" s="16" t="s">
        <v>309</v>
      </c>
      <c r="E117" s="26">
        <v>1.7196</v>
      </c>
      <c r="F117" s="26">
        <v>2.0901738000000001</v>
      </c>
      <c r="G117" s="26">
        <v>2.2260221999999996</v>
      </c>
      <c r="H117" s="22">
        <v>1.1512722000000004</v>
      </c>
      <c r="I117" s="48">
        <v>0.92686439999999948</v>
      </c>
      <c r="J117" s="54">
        <v>1.1185998000000001</v>
      </c>
      <c r="K117" s="54">
        <v>1.4779962000000011</v>
      </c>
      <c r="L117" s="54">
        <v>1.3765397999999993</v>
      </c>
      <c r="M117" s="54">
        <v>1.8365327999999994</v>
      </c>
      <c r="N117" s="50"/>
      <c r="O117" s="50"/>
      <c r="P117" s="50"/>
      <c r="Q117" s="50"/>
      <c r="R117" s="50"/>
      <c r="S117" s="50"/>
    </row>
    <row r="118" spans="1:19" x14ac:dyDescent="0.25">
      <c r="A118" s="39">
        <v>113</v>
      </c>
      <c r="B118" s="12" t="s">
        <v>134</v>
      </c>
      <c r="C118" s="11">
        <v>48.9</v>
      </c>
      <c r="D118" s="16" t="s">
        <v>309</v>
      </c>
      <c r="E118" s="26">
        <v>0.85980000000000001</v>
      </c>
      <c r="F118" s="26">
        <v>0.87613620000000014</v>
      </c>
      <c r="G118" s="26">
        <v>0.73168979999999995</v>
      </c>
      <c r="H118" s="22">
        <v>0.25450079999999986</v>
      </c>
      <c r="I118" s="48">
        <v>0</v>
      </c>
      <c r="J118" s="54">
        <v>4.814880000000004E-2</v>
      </c>
      <c r="K118" s="54">
        <v>0.35595720000000014</v>
      </c>
      <c r="L118" s="54">
        <v>0.47804880000000005</v>
      </c>
      <c r="M118" s="54">
        <v>0.62335499999999966</v>
      </c>
      <c r="N118" s="50"/>
      <c r="O118" s="50"/>
      <c r="P118" s="50"/>
      <c r="Q118" s="50"/>
      <c r="R118" s="50"/>
      <c r="S118" s="50"/>
    </row>
    <row r="119" spans="1:19" x14ac:dyDescent="0.25">
      <c r="A119" s="39">
        <v>114</v>
      </c>
      <c r="B119" s="12" t="s">
        <v>135</v>
      </c>
      <c r="C119" s="11">
        <v>96.9</v>
      </c>
      <c r="D119" s="16" t="s">
        <v>309</v>
      </c>
      <c r="E119" s="26">
        <v>1.6336199999999999</v>
      </c>
      <c r="F119" s="26">
        <v>1.2939989999999999</v>
      </c>
      <c r="G119" s="26">
        <v>0.64141080000000006</v>
      </c>
      <c r="H119" s="22">
        <v>0.35251800000000011</v>
      </c>
      <c r="I119" s="48">
        <v>0.33274260000000039</v>
      </c>
      <c r="J119" s="54">
        <v>0.58810319999999938</v>
      </c>
      <c r="K119" s="54">
        <v>1.2905598000000003</v>
      </c>
      <c r="L119" s="54">
        <v>1.3378487999999999</v>
      </c>
      <c r="M119" s="54">
        <v>1.8795227999999999</v>
      </c>
      <c r="N119" s="50"/>
      <c r="O119" s="50"/>
      <c r="P119" s="50"/>
      <c r="Q119" s="50"/>
      <c r="R119" s="50"/>
      <c r="S119" s="50"/>
    </row>
    <row r="120" spans="1:19" x14ac:dyDescent="0.25">
      <c r="A120" s="39">
        <v>115</v>
      </c>
      <c r="B120" s="12" t="s">
        <v>136</v>
      </c>
      <c r="C120" s="11">
        <v>77.099999999999994</v>
      </c>
      <c r="D120" s="16" t="s">
        <v>309</v>
      </c>
      <c r="E120" s="26">
        <v>1.2054395999999998</v>
      </c>
      <c r="F120" s="26">
        <v>0.9251448000000001</v>
      </c>
      <c r="G120" s="26">
        <v>0.9664151999999997</v>
      </c>
      <c r="H120" s="22">
        <v>0</v>
      </c>
      <c r="I120" s="48">
        <v>0.42216180000000048</v>
      </c>
      <c r="J120" s="54">
        <v>0.41872260000000011</v>
      </c>
      <c r="K120" s="54">
        <v>0.70417619999999992</v>
      </c>
      <c r="L120" s="54">
        <v>0.79359540000000006</v>
      </c>
      <c r="M120" s="54">
        <v>1.1873838000000001</v>
      </c>
      <c r="N120" s="50"/>
      <c r="O120" s="50"/>
      <c r="P120" s="50"/>
      <c r="Q120" s="50"/>
      <c r="R120" s="50"/>
      <c r="S120" s="50"/>
    </row>
    <row r="121" spans="1:19" x14ac:dyDescent="0.25">
      <c r="A121" s="39">
        <v>116</v>
      </c>
      <c r="B121" s="12" t="s">
        <v>137</v>
      </c>
      <c r="C121" s="11">
        <v>45.3</v>
      </c>
      <c r="D121" s="16" t="s">
        <v>309</v>
      </c>
      <c r="E121" s="26">
        <v>1.3430076</v>
      </c>
      <c r="F121" s="26">
        <v>0.75404460000000018</v>
      </c>
      <c r="G121" s="26">
        <v>6.1905600000000054E-2</v>
      </c>
      <c r="H121" s="22">
        <v>1.0188629999999996</v>
      </c>
      <c r="I121" s="48">
        <v>9.715740000000038E-2</v>
      </c>
      <c r="J121" s="54">
        <v>0.87699599999999966</v>
      </c>
      <c r="K121" s="54">
        <v>1.0351992000000005</v>
      </c>
      <c r="L121" s="54">
        <v>0.4875065999999994</v>
      </c>
      <c r="M121" s="54">
        <v>8.5980000000028718E-4</v>
      </c>
      <c r="N121" s="50"/>
      <c r="O121" s="50"/>
      <c r="P121" s="50"/>
      <c r="Q121" s="50"/>
      <c r="R121" s="50"/>
      <c r="S121" s="50"/>
    </row>
    <row r="122" spans="1:19" x14ac:dyDescent="0.25">
      <c r="A122" s="39">
        <v>117</v>
      </c>
      <c r="B122" s="12" t="s">
        <v>138</v>
      </c>
      <c r="C122" s="11">
        <v>74.099999999999994</v>
      </c>
      <c r="D122" s="16" t="s">
        <v>309</v>
      </c>
      <c r="E122" s="26">
        <v>1.4590806000000001</v>
      </c>
      <c r="F122" s="26">
        <v>1.139235</v>
      </c>
      <c r="G122" s="26">
        <v>1.1031233999999999</v>
      </c>
      <c r="H122" s="22">
        <v>0.51158099999999984</v>
      </c>
      <c r="I122" s="48">
        <v>3.7831200000000419E-2</v>
      </c>
      <c r="J122" s="54">
        <v>0.52619760000000004</v>
      </c>
      <c r="K122" s="54">
        <v>1.0257413999999996</v>
      </c>
      <c r="L122" s="54">
        <v>9.8877000000000187E-2</v>
      </c>
      <c r="M122" s="54">
        <v>0.48922619999999994</v>
      </c>
      <c r="N122" s="50"/>
      <c r="O122" s="50"/>
      <c r="P122" s="50"/>
      <c r="Q122" s="50"/>
      <c r="R122" s="50"/>
      <c r="S122" s="50"/>
    </row>
    <row r="123" spans="1:19" x14ac:dyDescent="0.25">
      <c r="A123" s="39">
        <v>118</v>
      </c>
      <c r="B123" s="12" t="s">
        <v>139</v>
      </c>
      <c r="C123" s="11">
        <v>48.8</v>
      </c>
      <c r="D123" s="16" t="s">
        <v>309</v>
      </c>
      <c r="E123" s="26">
        <v>0.74028780000000005</v>
      </c>
      <c r="F123" s="26">
        <v>0.2029128</v>
      </c>
      <c r="G123" s="26">
        <v>0.22526760000000001</v>
      </c>
      <c r="H123" s="22">
        <v>5.5027200000000047E-2</v>
      </c>
      <c r="I123" s="48">
        <v>4.2989999999999088E-3</v>
      </c>
      <c r="J123" s="54">
        <v>8.5980000000009625E-4</v>
      </c>
      <c r="K123" s="54">
        <v>1.6336199999999919E-2</v>
      </c>
      <c r="L123" s="54">
        <v>4.127040000000004E-2</v>
      </c>
      <c r="M123" s="54">
        <v>4.814880000000004E-2</v>
      </c>
      <c r="N123" s="50"/>
      <c r="O123" s="50"/>
      <c r="P123" s="50"/>
      <c r="Q123" s="50"/>
      <c r="R123" s="50"/>
      <c r="S123" s="50"/>
    </row>
    <row r="124" spans="1:19" x14ac:dyDescent="0.25">
      <c r="A124" s="39">
        <v>119</v>
      </c>
      <c r="B124" s="12" t="s">
        <v>140</v>
      </c>
      <c r="C124" s="11">
        <v>98.1</v>
      </c>
      <c r="D124" s="16" t="s">
        <v>309</v>
      </c>
      <c r="E124" s="26">
        <v>1.7170206000000001</v>
      </c>
      <c r="F124" s="26">
        <v>1.8649061999999996</v>
      </c>
      <c r="G124" s="26">
        <v>2.1838920000000002</v>
      </c>
      <c r="H124" s="22">
        <v>0.85034220000000071</v>
      </c>
      <c r="I124" s="48">
        <v>1.0506755999999997</v>
      </c>
      <c r="J124" s="54">
        <v>0.60529920000000059</v>
      </c>
      <c r="K124" s="54">
        <v>0.67924199999999924</v>
      </c>
      <c r="L124" s="54">
        <v>1.0928058000000007</v>
      </c>
      <c r="M124" s="54">
        <v>0.50814179999999942</v>
      </c>
      <c r="N124" s="50"/>
      <c r="O124" s="50"/>
      <c r="P124" s="50"/>
      <c r="Q124" s="50"/>
      <c r="R124" s="50"/>
      <c r="S124" s="50"/>
    </row>
    <row r="125" spans="1:19" x14ac:dyDescent="0.25">
      <c r="A125" s="39">
        <v>120</v>
      </c>
      <c r="B125" s="12" t="s">
        <v>141</v>
      </c>
      <c r="C125" s="11">
        <v>76.8</v>
      </c>
      <c r="D125" s="16" t="s">
        <v>309</v>
      </c>
      <c r="E125" s="26">
        <v>1.37568</v>
      </c>
      <c r="F125" s="26">
        <v>1.5373223999999999</v>
      </c>
      <c r="G125" s="26">
        <v>1.646517</v>
      </c>
      <c r="H125" s="22">
        <v>0.88473419999999992</v>
      </c>
      <c r="I125" s="48">
        <v>0.65946660000000035</v>
      </c>
      <c r="J125" s="54">
        <v>0.59498160000000011</v>
      </c>
      <c r="K125" s="54">
        <v>0.83916479999999927</v>
      </c>
      <c r="L125" s="54">
        <v>0.4049658000000001</v>
      </c>
      <c r="M125" s="54">
        <v>3.4392000000011487E-3</v>
      </c>
      <c r="N125" s="50"/>
      <c r="O125" s="50"/>
      <c r="P125" s="50"/>
      <c r="Q125" s="50"/>
      <c r="R125" s="50"/>
      <c r="S125" s="50"/>
    </row>
    <row r="126" spans="1:19" x14ac:dyDescent="0.25">
      <c r="A126" s="39">
        <v>121</v>
      </c>
      <c r="B126" s="12" t="s">
        <v>142</v>
      </c>
      <c r="C126" s="11">
        <v>44.9</v>
      </c>
      <c r="D126" s="16" t="s">
        <v>309</v>
      </c>
      <c r="E126" s="26">
        <v>0.91052820000000001</v>
      </c>
      <c r="F126" s="26">
        <v>0.44967540000000011</v>
      </c>
      <c r="G126" s="26">
        <v>0.16508160000000016</v>
      </c>
      <c r="H126" s="22">
        <v>5.1587999999999662E-2</v>
      </c>
      <c r="I126" s="48">
        <v>0</v>
      </c>
      <c r="J126" s="54">
        <v>0</v>
      </c>
      <c r="K126" s="54">
        <v>0</v>
      </c>
      <c r="L126" s="54">
        <v>0</v>
      </c>
      <c r="M126" s="54">
        <v>0</v>
      </c>
      <c r="N126" s="50"/>
      <c r="O126" s="50"/>
      <c r="P126" s="50"/>
      <c r="Q126" s="50"/>
      <c r="R126" s="50"/>
      <c r="S126" s="50"/>
    </row>
    <row r="127" spans="1:19" x14ac:dyDescent="0.25">
      <c r="A127" s="39">
        <v>122</v>
      </c>
      <c r="B127" s="12" t="s">
        <v>143</v>
      </c>
      <c r="C127" s="11">
        <v>73.400000000000006</v>
      </c>
      <c r="D127" s="16" t="s">
        <v>309</v>
      </c>
      <c r="E127" s="26">
        <v>1.5476400000000001</v>
      </c>
      <c r="F127" s="26">
        <v>1.5270048000000001</v>
      </c>
      <c r="G127" s="26">
        <v>0.88215480000000024</v>
      </c>
      <c r="H127" s="22">
        <v>9.3718199999999988E-2</v>
      </c>
      <c r="I127" s="48">
        <v>0</v>
      </c>
      <c r="J127" s="54">
        <v>0.21838919999999962</v>
      </c>
      <c r="K127" s="54">
        <v>0.61303740000000007</v>
      </c>
      <c r="L127" s="54">
        <v>0.8107914000000005</v>
      </c>
      <c r="M127" s="54">
        <v>0.86495879999999947</v>
      </c>
      <c r="N127" s="50"/>
      <c r="O127" s="50"/>
      <c r="P127" s="50"/>
      <c r="Q127" s="50"/>
      <c r="R127" s="50"/>
      <c r="S127" s="50"/>
    </row>
    <row r="128" spans="1:19" x14ac:dyDescent="0.25">
      <c r="A128" s="39">
        <v>123</v>
      </c>
      <c r="B128" s="12" t="s">
        <v>144</v>
      </c>
      <c r="C128" s="11">
        <v>48.7</v>
      </c>
      <c r="D128" s="16" t="s">
        <v>309</v>
      </c>
      <c r="E128" s="26">
        <v>1.03176</v>
      </c>
      <c r="F128" s="26">
        <v>1.4195298000000001</v>
      </c>
      <c r="G128" s="26">
        <v>1.3799790000000003</v>
      </c>
      <c r="H128" s="22">
        <v>0.5657483999999996</v>
      </c>
      <c r="I128" s="48">
        <v>0.37917179999999984</v>
      </c>
      <c r="J128" s="54">
        <v>0.30093000000000047</v>
      </c>
      <c r="K128" s="54">
        <v>0.14014739999999945</v>
      </c>
      <c r="L128" s="54">
        <v>0.17110020000000062</v>
      </c>
      <c r="M128" s="54">
        <v>5.1587999999994317E-3</v>
      </c>
      <c r="N128" s="50"/>
      <c r="O128" s="50"/>
      <c r="P128" s="50"/>
      <c r="Q128" s="50"/>
      <c r="R128" s="50"/>
      <c r="S128" s="50"/>
    </row>
    <row r="129" spans="1:19" x14ac:dyDescent="0.25">
      <c r="A129" s="39">
        <v>124</v>
      </c>
      <c r="B129" s="12" t="s">
        <v>145</v>
      </c>
      <c r="C129" s="11">
        <v>98</v>
      </c>
      <c r="D129" s="16" t="s">
        <v>309</v>
      </c>
      <c r="E129" s="26">
        <v>1.3670819999999999</v>
      </c>
      <c r="F129" s="26">
        <v>0.55199160000000036</v>
      </c>
      <c r="G129" s="26">
        <v>0.68182139999999936</v>
      </c>
      <c r="H129" s="22">
        <v>8.5980000000028718E-4</v>
      </c>
      <c r="I129" s="48">
        <v>1.5476399999999823E-2</v>
      </c>
      <c r="J129" s="54">
        <v>0</v>
      </c>
      <c r="K129" s="54">
        <v>0</v>
      </c>
      <c r="L129" s="54">
        <v>0</v>
      </c>
      <c r="M129" s="54">
        <v>4.2989999999999088E-3</v>
      </c>
      <c r="N129" s="50"/>
      <c r="O129" s="50"/>
      <c r="P129" s="50"/>
      <c r="Q129" s="50"/>
      <c r="R129" s="50"/>
      <c r="S129" s="50"/>
    </row>
    <row r="130" spans="1:19" x14ac:dyDescent="0.25">
      <c r="A130" s="39">
        <v>125</v>
      </c>
      <c r="B130" s="12" t="s">
        <v>146</v>
      </c>
      <c r="C130" s="11">
        <v>76.599999999999994</v>
      </c>
      <c r="D130" s="16" t="s">
        <v>309</v>
      </c>
      <c r="E130" s="26">
        <v>1.5184067999999999</v>
      </c>
      <c r="F130" s="26">
        <v>1.8425513999999998</v>
      </c>
      <c r="G130" s="26">
        <v>1.8210564000000002</v>
      </c>
      <c r="H130" s="22">
        <v>0.786717</v>
      </c>
      <c r="I130" s="48">
        <v>8.5980000000028718E-4</v>
      </c>
      <c r="J130" s="54">
        <v>0.60014040000000035</v>
      </c>
      <c r="K130" s="54">
        <v>1.1125811999999988</v>
      </c>
      <c r="L130" s="54">
        <v>1.1848044000000002</v>
      </c>
      <c r="M130" s="54">
        <v>0.99736800000000014</v>
      </c>
      <c r="N130" s="50"/>
      <c r="O130" s="50"/>
      <c r="P130" s="50"/>
      <c r="Q130" s="50"/>
      <c r="R130" s="50"/>
      <c r="S130" s="50"/>
    </row>
    <row r="131" spans="1:19" x14ac:dyDescent="0.25">
      <c r="A131" s="39">
        <v>126</v>
      </c>
      <c r="B131" s="12" t="s">
        <v>147</v>
      </c>
      <c r="C131" s="11">
        <v>44.8</v>
      </c>
      <c r="D131" s="16" t="s">
        <v>309</v>
      </c>
      <c r="E131" s="26">
        <v>1.0137042000000001</v>
      </c>
      <c r="F131" s="26">
        <v>4.127040000000004E-2</v>
      </c>
      <c r="G131" s="26">
        <v>5.9326199999999961E-2</v>
      </c>
      <c r="H131" s="22">
        <v>4.2130199999999944E-2</v>
      </c>
      <c r="I131" s="48">
        <v>0</v>
      </c>
      <c r="J131" s="54">
        <v>9.5437800000000184E-2</v>
      </c>
      <c r="K131" s="54">
        <v>0.52103879999999991</v>
      </c>
      <c r="L131" s="54">
        <v>0.2115108</v>
      </c>
      <c r="M131" s="54">
        <v>0.27857519999999986</v>
      </c>
      <c r="N131" s="50"/>
      <c r="O131" s="50"/>
      <c r="P131" s="50"/>
      <c r="Q131" s="50"/>
      <c r="R131" s="50"/>
      <c r="S131" s="50"/>
    </row>
    <row r="132" spans="1:19" x14ac:dyDescent="0.25">
      <c r="A132" s="39">
        <v>127</v>
      </c>
      <c r="B132" s="12" t="s">
        <v>148</v>
      </c>
      <c r="C132" s="11">
        <v>73.400000000000006</v>
      </c>
      <c r="D132" s="16" t="s">
        <v>310</v>
      </c>
      <c r="E132" s="26">
        <v>1.70366</v>
      </c>
      <c r="F132" s="26">
        <v>2.0992600000000001</v>
      </c>
      <c r="G132" s="26">
        <v>1.94618</v>
      </c>
      <c r="H132" s="22">
        <v>1.06382</v>
      </c>
      <c r="I132" s="48">
        <v>0.81098000000000003</v>
      </c>
      <c r="J132" s="54">
        <v>1.0165199999999999</v>
      </c>
      <c r="K132" s="54">
        <v>0.35603999999999997</v>
      </c>
      <c r="L132" s="54">
        <v>0.87203999999999993</v>
      </c>
      <c r="M132" s="54">
        <v>0.71551999999999993</v>
      </c>
      <c r="N132" s="50"/>
      <c r="O132" s="50"/>
      <c r="P132" s="50"/>
      <c r="Q132" s="50"/>
      <c r="R132" s="50"/>
      <c r="S132" s="50"/>
    </row>
    <row r="133" spans="1:19" x14ac:dyDescent="0.25">
      <c r="A133" s="39">
        <v>128</v>
      </c>
      <c r="B133" s="12" t="s">
        <v>149</v>
      </c>
      <c r="C133" s="11">
        <v>49.2</v>
      </c>
      <c r="D133" s="16" t="s">
        <v>309</v>
      </c>
      <c r="E133" s="26">
        <v>1.2037199999999999</v>
      </c>
      <c r="F133" s="26">
        <v>1.0670118000000002</v>
      </c>
      <c r="G133" s="26">
        <v>1.1899632000000002</v>
      </c>
      <c r="H133" s="22">
        <v>0.5915423999999998</v>
      </c>
      <c r="I133" s="48">
        <v>0.48492720000000006</v>
      </c>
      <c r="J133" s="54">
        <v>0.68612040000000007</v>
      </c>
      <c r="K133" s="54">
        <v>0.90622919999999951</v>
      </c>
      <c r="L133" s="54">
        <v>0.77038080000000064</v>
      </c>
      <c r="M133" s="54">
        <v>1.0102649999999991</v>
      </c>
      <c r="N133" s="50"/>
      <c r="O133" s="50"/>
      <c r="P133" s="50"/>
      <c r="Q133" s="50"/>
      <c r="R133" s="50"/>
      <c r="S133" s="50"/>
    </row>
    <row r="134" spans="1:19" x14ac:dyDescent="0.25">
      <c r="A134" s="39">
        <v>129</v>
      </c>
      <c r="B134" s="12" t="s">
        <v>150</v>
      </c>
      <c r="C134" s="11">
        <v>97.8</v>
      </c>
      <c r="D134" s="16" t="s">
        <v>310</v>
      </c>
      <c r="E134" s="26">
        <v>1.9100599999999999</v>
      </c>
      <c r="F134" s="26">
        <v>1.1128400000000001</v>
      </c>
      <c r="G134" s="26">
        <v>0.81613999999999998</v>
      </c>
      <c r="H134" s="22">
        <v>4.6440000000000002E-2</v>
      </c>
      <c r="I134" s="48">
        <v>0</v>
      </c>
      <c r="J134" s="54">
        <v>0</v>
      </c>
      <c r="K134" s="54">
        <v>0</v>
      </c>
      <c r="L134" s="54">
        <v>0</v>
      </c>
      <c r="M134" s="54">
        <v>0.50395999999999996</v>
      </c>
      <c r="N134" s="50"/>
      <c r="O134" s="50"/>
      <c r="P134" s="50"/>
      <c r="Q134" s="50"/>
      <c r="R134" s="50"/>
      <c r="S134" s="50"/>
    </row>
    <row r="135" spans="1:19" x14ac:dyDescent="0.25">
      <c r="A135" s="39">
        <v>130</v>
      </c>
      <c r="B135" s="12" t="s">
        <v>151</v>
      </c>
      <c r="C135" s="11">
        <v>76.3</v>
      </c>
      <c r="D135" s="16" t="s">
        <v>309</v>
      </c>
      <c r="E135" s="26">
        <v>1.3894368000000001</v>
      </c>
      <c r="F135" s="26">
        <v>1.6585542000000002</v>
      </c>
      <c r="G135" s="26">
        <v>1.6998245999999995</v>
      </c>
      <c r="H135" s="22">
        <v>0.77038079999999998</v>
      </c>
      <c r="I135" s="48">
        <v>0.11091420000000038</v>
      </c>
      <c r="J135" s="54">
        <v>0.99908759999999996</v>
      </c>
      <c r="K135" s="54">
        <v>0.87871560000000026</v>
      </c>
      <c r="L135" s="54">
        <v>0.6646253999999997</v>
      </c>
      <c r="M135" s="54">
        <v>0.66548520000000078</v>
      </c>
      <c r="N135" s="50"/>
      <c r="O135" s="50"/>
      <c r="P135" s="50"/>
      <c r="Q135" s="50"/>
      <c r="R135" s="50"/>
      <c r="S135" s="50"/>
    </row>
    <row r="136" spans="1:19" x14ac:dyDescent="0.25">
      <c r="A136" s="39">
        <v>131</v>
      </c>
      <c r="B136" s="12" t="s">
        <v>152</v>
      </c>
      <c r="C136" s="11">
        <v>44.2</v>
      </c>
      <c r="D136" s="16" t="s">
        <v>309</v>
      </c>
      <c r="E136" s="26">
        <v>0.69729780000000008</v>
      </c>
      <c r="F136" s="26">
        <v>6.2765399999999957E-2</v>
      </c>
      <c r="G136" s="26">
        <v>0</v>
      </c>
      <c r="H136" s="22">
        <v>0</v>
      </c>
      <c r="I136" s="48">
        <v>0</v>
      </c>
      <c r="J136" s="54">
        <v>0.24934200000000004</v>
      </c>
      <c r="K136" s="54">
        <v>2.9233200000000025E-2</v>
      </c>
      <c r="L136" s="54">
        <v>0.39550799999999997</v>
      </c>
      <c r="M136" s="54">
        <v>0.82626779999999989</v>
      </c>
      <c r="N136" s="50"/>
      <c r="O136" s="50"/>
      <c r="P136" s="50"/>
      <c r="Q136" s="50"/>
      <c r="R136" s="50"/>
      <c r="S136" s="50"/>
    </row>
    <row r="137" spans="1:19" x14ac:dyDescent="0.25">
      <c r="A137" s="39">
        <v>132</v>
      </c>
      <c r="B137" s="12" t="s">
        <v>153</v>
      </c>
      <c r="C137" s="11">
        <v>73.3</v>
      </c>
      <c r="D137" s="16" t="s">
        <v>309</v>
      </c>
      <c r="E137" s="26">
        <v>0.48578700000000014</v>
      </c>
      <c r="F137" s="26">
        <v>0.68612040000000007</v>
      </c>
      <c r="G137" s="26">
        <v>0.64656959999999986</v>
      </c>
      <c r="H137" s="22">
        <v>0.14788560000000014</v>
      </c>
      <c r="I137" s="48">
        <v>0.22698719999999983</v>
      </c>
      <c r="J137" s="54">
        <v>0.17711879999999997</v>
      </c>
      <c r="K137" s="54">
        <v>0.35509740000000023</v>
      </c>
      <c r="L137" s="54">
        <v>0.48062820000000017</v>
      </c>
      <c r="M137" s="54">
        <v>0.55027199999999976</v>
      </c>
      <c r="N137" s="50"/>
      <c r="O137" s="50"/>
      <c r="P137" s="50"/>
      <c r="Q137" s="50"/>
      <c r="R137" s="50"/>
      <c r="S137" s="50"/>
    </row>
    <row r="138" spans="1:19" x14ac:dyDescent="0.25">
      <c r="A138" s="39">
        <v>133</v>
      </c>
      <c r="B138" s="12" t="s">
        <v>154</v>
      </c>
      <c r="C138" s="11">
        <v>49.5</v>
      </c>
      <c r="D138" s="16" t="s">
        <v>309</v>
      </c>
      <c r="E138" s="26">
        <v>0.9277242</v>
      </c>
      <c r="F138" s="26">
        <v>0.70417619999999992</v>
      </c>
      <c r="G138" s="26">
        <v>0.6715038000000001</v>
      </c>
      <c r="H138" s="22">
        <v>0</v>
      </c>
      <c r="I138" s="48">
        <v>0</v>
      </c>
      <c r="J138" s="54">
        <v>0</v>
      </c>
      <c r="K138" s="54">
        <v>0</v>
      </c>
      <c r="L138" s="54">
        <v>0</v>
      </c>
      <c r="M138" s="54">
        <v>0</v>
      </c>
      <c r="N138" s="50"/>
      <c r="O138" s="50"/>
      <c r="P138" s="50"/>
      <c r="Q138" s="50"/>
      <c r="R138" s="50"/>
      <c r="S138" s="50"/>
    </row>
    <row r="139" spans="1:19" x14ac:dyDescent="0.25">
      <c r="A139" s="39">
        <v>134</v>
      </c>
      <c r="B139" s="12" t="s">
        <v>155</v>
      </c>
      <c r="C139" s="11">
        <v>97.2</v>
      </c>
      <c r="D139" s="16" t="s">
        <v>309</v>
      </c>
      <c r="E139" s="26">
        <v>1.9775399999999999</v>
      </c>
      <c r="F139" s="26">
        <v>2.1340236000000004</v>
      </c>
      <c r="G139" s="26">
        <v>1.9070364</v>
      </c>
      <c r="H139" s="22">
        <v>0.38776979999999966</v>
      </c>
      <c r="I139" s="48">
        <v>0.83658539999999992</v>
      </c>
      <c r="J139" s="54">
        <v>0.49868400000000007</v>
      </c>
      <c r="K139" s="54">
        <v>1.0094052000000011</v>
      </c>
      <c r="L139" s="54">
        <v>1.1143007999999994</v>
      </c>
      <c r="M139" s="54">
        <v>1.2535884000000002</v>
      </c>
      <c r="N139" s="50"/>
      <c r="O139" s="50"/>
      <c r="P139" s="50"/>
      <c r="Q139" s="50"/>
      <c r="R139" s="50"/>
      <c r="S139" s="50"/>
    </row>
    <row r="140" spans="1:19" x14ac:dyDescent="0.25">
      <c r="A140" s="39">
        <v>135</v>
      </c>
      <c r="B140" s="12" t="s">
        <v>156</v>
      </c>
      <c r="C140" s="11">
        <v>76.7</v>
      </c>
      <c r="D140" s="16" t="s">
        <v>309</v>
      </c>
      <c r="E140" s="26">
        <v>1.37568</v>
      </c>
      <c r="F140" s="26">
        <v>1.4977716000000001</v>
      </c>
      <c r="G140" s="26">
        <v>1.5106685999999998</v>
      </c>
      <c r="H140" s="22">
        <v>0.8099316000000002</v>
      </c>
      <c r="I140" s="48">
        <v>0.71535359999999992</v>
      </c>
      <c r="J140" s="54">
        <v>0.91310760000000102</v>
      </c>
      <c r="K140" s="54">
        <v>1.1624495999999989</v>
      </c>
      <c r="L140" s="54">
        <v>1.1074224000000001</v>
      </c>
      <c r="M140" s="54">
        <v>1.5562380000000005</v>
      </c>
      <c r="N140" s="50"/>
      <c r="O140" s="50"/>
      <c r="P140" s="50"/>
      <c r="Q140" s="50"/>
      <c r="R140" s="50"/>
      <c r="S140" s="50"/>
    </row>
    <row r="141" spans="1:19" x14ac:dyDescent="0.25">
      <c r="A141" s="39">
        <v>136</v>
      </c>
      <c r="B141" s="12" t="s">
        <v>157</v>
      </c>
      <c r="C141" s="11">
        <v>44.4</v>
      </c>
      <c r="D141" s="16" t="s">
        <v>309</v>
      </c>
      <c r="E141" s="26">
        <v>0.64742940000000015</v>
      </c>
      <c r="F141" s="26">
        <v>0.77897879999999975</v>
      </c>
      <c r="G141" s="26">
        <v>0.88645380000000018</v>
      </c>
      <c r="H141" s="22">
        <v>0.28373400000000004</v>
      </c>
      <c r="I141" s="48">
        <v>0.37573260000000025</v>
      </c>
      <c r="J141" s="54">
        <v>0</v>
      </c>
      <c r="K141" s="54">
        <v>7.0503599999999875E-2</v>
      </c>
      <c r="L141" s="54">
        <v>0.22956659999999954</v>
      </c>
      <c r="M141" s="54">
        <v>0.10403580000000039</v>
      </c>
      <c r="N141" s="50"/>
      <c r="O141" s="50"/>
      <c r="P141" s="50"/>
      <c r="Q141" s="50"/>
      <c r="R141" s="50"/>
      <c r="S141" s="50"/>
    </row>
    <row r="142" spans="1:19" x14ac:dyDescent="0.25">
      <c r="A142" s="39">
        <v>137</v>
      </c>
      <c r="B142" s="12" t="s">
        <v>158</v>
      </c>
      <c r="C142" s="11">
        <v>71.599999999999994</v>
      </c>
      <c r="D142" s="16" t="s">
        <v>309</v>
      </c>
      <c r="E142" s="26">
        <v>1.5665555999999998</v>
      </c>
      <c r="F142" s="26">
        <v>1.5459204000000004</v>
      </c>
      <c r="G142" s="26">
        <v>1.6809089999999993</v>
      </c>
      <c r="H142" s="22">
        <v>0.64399020000000051</v>
      </c>
      <c r="I142" s="48">
        <v>9.2858399999999702E-2</v>
      </c>
      <c r="J142" s="54">
        <v>1.1779260000000009</v>
      </c>
      <c r="K142" s="54">
        <v>1.412651399999999</v>
      </c>
      <c r="L142" s="54">
        <v>0.35079839999999957</v>
      </c>
      <c r="M142" s="54">
        <v>2.5794000000000979E-3</v>
      </c>
      <c r="N142" s="50"/>
      <c r="O142" s="50"/>
      <c r="P142" s="50"/>
      <c r="Q142" s="50"/>
      <c r="R142" s="50"/>
      <c r="S142" s="50"/>
    </row>
    <row r="143" spans="1:19" x14ac:dyDescent="0.25">
      <c r="A143" s="39">
        <v>138</v>
      </c>
      <c r="B143" s="12" t="s">
        <v>159</v>
      </c>
      <c r="C143" s="11">
        <v>49.1</v>
      </c>
      <c r="D143" s="16" t="s">
        <v>309</v>
      </c>
      <c r="E143" s="26">
        <v>0.77382000000000006</v>
      </c>
      <c r="F143" s="26">
        <v>0.27083700000000005</v>
      </c>
      <c r="G143" s="26">
        <v>0.77897879999999997</v>
      </c>
      <c r="H143" s="22">
        <v>0.47804880000000005</v>
      </c>
      <c r="I143" s="48">
        <v>0.22956659999999993</v>
      </c>
      <c r="J143" s="54">
        <v>0.11779260000000001</v>
      </c>
      <c r="K143" s="54">
        <v>0.34048079999999992</v>
      </c>
      <c r="L143" s="54">
        <v>0.3017898</v>
      </c>
      <c r="M143" s="54">
        <v>9.8017200000000276E-2</v>
      </c>
      <c r="N143" s="50"/>
      <c r="O143" s="50"/>
      <c r="P143" s="50"/>
      <c r="Q143" s="50"/>
      <c r="R143" s="50"/>
      <c r="S143" s="50"/>
    </row>
    <row r="144" spans="1:19" x14ac:dyDescent="0.25">
      <c r="A144" s="39">
        <v>139</v>
      </c>
      <c r="B144" s="12" t="s">
        <v>160</v>
      </c>
      <c r="C144" s="11">
        <v>97.3</v>
      </c>
      <c r="D144" s="16" t="s">
        <v>309</v>
      </c>
      <c r="E144" s="26">
        <v>1.7196</v>
      </c>
      <c r="F144" s="26">
        <v>0.79359540000000006</v>
      </c>
      <c r="G144" s="26">
        <v>0</v>
      </c>
      <c r="H144" s="22">
        <v>0</v>
      </c>
      <c r="I144" s="48">
        <v>0</v>
      </c>
      <c r="J144" s="54">
        <v>0.97587299999999988</v>
      </c>
      <c r="K144" s="54">
        <v>1.0300404000000003</v>
      </c>
      <c r="L144" s="54">
        <v>0.81938939999999949</v>
      </c>
      <c r="M144" s="54">
        <v>0.86839800000000056</v>
      </c>
      <c r="N144" s="50"/>
      <c r="O144" s="50"/>
      <c r="P144" s="50"/>
      <c r="Q144" s="50"/>
      <c r="R144" s="50"/>
      <c r="S144" s="50"/>
    </row>
    <row r="145" spans="1:19" x14ac:dyDescent="0.25">
      <c r="A145" s="39">
        <v>140</v>
      </c>
      <c r="B145" s="12" t="s">
        <v>161</v>
      </c>
      <c r="C145" s="11">
        <v>77</v>
      </c>
      <c r="D145" s="16" t="s">
        <v>309</v>
      </c>
      <c r="E145" s="26">
        <v>1.7901035999999999</v>
      </c>
      <c r="F145" s="26">
        <v>1.6705914000000002</v>
      </c>
      <c r="G145" s="26">
        <v>0.12467100000000039</v>
      </c>
      <c r="H145" s="22">
        <v>2.3266187999999994</v>
      </c>
      <c r="I145" s="48">
        <v>0.86409899999999995</v>
      </c>
      <c r="J145" s="54">
        <v>0.98275140000000061</v>
      </c>
      <c r="K145" s="54">
        <v>1.4092121999999994</v>
      </c>
      <c r="L145" s="54">
        <v>1.2037200000000003</v>
      </c>
      <c r="M145" s="54">
        <v>1.2295139999999998</v>
      </c>
      <c r="N145" s="50"/>
      <c r="O145" s="50"/>
      <c r="P145" s="50"/>
      <c r="Q145" s="50"/>
      <c r="R145" s="50"/>
      <c r="S145" s="50"/>
    </row>
    <row r="146" spans="1:19" x14ac:dyDescent="0.25">
      <c r="A146" s="39">
        <v>141</v>
      </c>
      <c r="B146" s="12" t="s">
        <v>162</v>
      </c>
      <c r="C146" s="11">
        <v>44.6</v>
      </c>
      <c r="D146" s="16" t="s">
        <v>309</v>
      </c>
      <c r="E146" s="26">
        <v>1.3421478</v>
      </c>
      <c r="F146" s="26">
        <v>1.1633094000000002</v>
      </c>
      <c r="G146" s="26">
        <v>2.4917004</v>
      </c>
      <c r="H146" s="22">
        <v>0.71105459999999998</v>
      </c>
      <c r="I146" s="48">
        <v>0</v>
      </c>
      <c r="J146" s="54">
        <v>0</v>
      </c>
      <c r="K146" s="54">
        <v>0</v>
      </c>
      <c r="L146" s="54">
        <v>0</v>
      </c>
      <c r="M146" s="54">
        <v>0</v>
      </c>
      <c r="N146" s="50"/>
      <c r="O146" s="50"/>
      <c r="P146" s="50"/>
      <c r="Q146" s="50"/>
      <c r="R146" s="50"/>
      <c r="S146" s="50"/>
    </row>
    <row r="147" spans="1:19" x14ac:dyDescent="0.25">
      <c r="A147" s="39">
        <v>142</v>
      </c>
      <c r="B147" s="12" t="s">
        <v>163</v>
      </c>
      <c r="C147" s="11">
        <v>72.5</v>
      </c>
      <c r="D147" s="16" t="s">
        <v>309</v>
      </c>
      <c r="E147" s="26">
        <v>1.7944026000000002</v>
      </c>
      <c r="F147" s="26">
        <v>1.7591507999999998</v>
      </c>
      <c r="G147" s="26">
        <v>1.5459204</v>
      </c>
      <c r="H147" s="22">
        <v>0.95437800000000028</v>
      </c>
      <c r="I147" s="48">
        <v>0.39120900000000008</v>
      </c>
      <c r="J147" s="54">
        <v>0.12725039999999974</v>
      </c>
      <c r="K147" s="54">
        <v>7.4802599999999775E-2</v>
      </c>
      <c r="L147" s="54">
        <v>0.22268820000000031</v>
      </c>
      <c r="M147" s="54">
        <v>0</v>
      </c>
      <c r="N147" s="50"/>
      <c r="O147" s="50"/>
      <c r="P147" s="50"/>
      <c r="Q147" s="50"/>
      <c r="R147" s="50"/>
      <c r="S147" s="50"/>
    </row>
    <row r="148" spans="1:19" x14ac:dyDescent="0.25">
      <c r="A148" s="39">
        <v>143</v>
      </c>
      <c r="B148" s="12" t="s">
        <v>164</v>
      </c>
      <c r="C148" s="11">
        <v>49</v>
      </c>
      <c r="D148" s="16" t="s">
        <v>310</v>
      </c>
      <c r="E148" s="26">
        <v>1.2383999999999999</v>
      </c>
      <c r="F148" s="26">
        <v>0.75507999999999997</v>
      </c>
      <c r="G148" s="26">
        <v>0</v>
      </c>
      <c r="H148" s="22">
        <v>0</v>
      </c>
      <c r="I148" s="48">
        <v>0.21672</v>
      </c>
      <c r="J148" s="54">
        <v>0.61060000000000003</v>
      </c>
      <c r="K148" s="54">
        <v>0.85741999999999996</v>
      </c>
      <c r="L148" s="54">
        <v>0.86</v>
      </c>
      <c r="M148" s="54">
        <v>1.0664</v>
      </c>
      <c r="N148" s="50"/>
      <c r="O148" s="50"/>
      <c r="P148" s="50"/>
      <c r="Q148" s="50"/>
      <c r="R148" s="50"/>
      <c r="S148" s="50"/>
    </row>
    <row r="149" spans="1:19" x14ac:dyDescent="0.25">
      <c r="A149" s="39">
        <v>144</v>
      </c>
      <c r="B149" s="12" t="s">
        <v>165</v>
      </c>
      <c r="C149" s="11">
        <v>96.9</v>
      </c>
      <c r="D149" s="16" t="s">
        <v>309</v>
      </c>
      <c r="E149" s="26">
        <v>1.8915600000000001</v>
      </c>
      <c r="F149" s="26">
        <v>2.0368662</v>
      </c>
      <c r="G149" s="26">
        <v>1.8150377999999998</v>
      </c>
      <c r="H149" s="22">
        <v>1.0403579999999999</v>
      </c>
      <c r="I149" s="48">
        <v>0.85378139999999958</v>
      </c>
      <c r="J149" s="54">
        <v>0.73942800000000108</v>
      </c>
      <c r="K149" s="54">
        <v>1.4298474000000003</v>
      </c>
      <c r="L149" s="54">
        <v>1.704983399999999</v>
      </c>
      <c r="M149" s="54">
        <v>2.3180208000000011</v>
      </c>
      <c r="N149" s="50"/>
      <c r="O149" s="50"/>
      <c r="P149" s="50"/>
      <c r="Q149" s="50"/>
      <c r="R149" s="50"/>
      <c r="S149" s="50"/>
    </row>
    <row r="150" spans="1:19" x14ac:dyDescent="0.25">
      <c r="A150" s="39">
        <v>145</v>
      </c>
      <c r="B150" s="12" t="s">
        <v>166</v>
      </c>
      <c r="C150" s="11">
        <v>108.8</v>
      </c>
      <c r="D150" s="16" t="s">
        <v>309</v>
      </c>
      <c r="E150" s="26">
        <v>1.7144412000000002</v>
      </c>
      <c r="F150" s="26">
        <v>1.7419547999999998</v>
      </c>
      <c r="G150" s="26">
        <v>3.8433059999999997</v>
      </c>
      <c r="H150" s="22">
        <v>0</v>
      </c>
      <c r="I150" s="48">
        <v>0</v>
      </c>
      <c r="J150" s="54">
        <v>8.4260400000000651E-2</v>
      </c>
      <c r="K150" s="54">
        <v>1.3369889999999998</v>
      </c>
      <c r="L150" s="54">
        <v>1.2578873999999993</v>
      </c>
      <c r="M150" s="54">
        <v>1.6938060000000006</v>
      </c>
      <c r="N150" s="50"/>
      <c r="O150" s="50"/>
      <c r="P150" s="50"/>
      <c r="Q150" s="50"/>
      <c r="R150" s="50"/>
      <c r="S150" s="50"/>
    </row>
    <row r="151" spans="1:19" x14ac:dyDescent="0.25">
      <c r="A151" s="39">
        <v>146</v>
      </c>
      <c r="B151" s="12" t="s">
        <v>167</v>
      </c>
      <c r="C151" s="11">
        <v>43.6</v>
      </c>
      <c r="D151" s="16" t="s">
        <v>309</v>
      </c>
      <c r="E151" s="26">
        <v>1.11774</v>
      </c>
      <c r="F151" s="26">
        <v>0.99306899999999998</v>
      </c>
      <c r="G151" s="26">
        <v>0.89247239999999983</v>
      </c>
      <c r="H151" s="22">
        <v>0.37573260000000025</v>
      </c>
      <c r="I151" s="48">
        <v>0.34993859999999966</v>
      </c>
      <c r="J151" s="54">
        <v>0.7136340000000001</v>
      </c>
      <c r="K151" s="54">
        <v>1.2630462000000002</v>
      </c>
      <c r="L151" s="54">
        <v>0.85206179999999976</v>
      </c>
      <c r="M151" s="54">
        <v>0.9947886000000008</v>
      </c>
      <c r="N151" s="50"/>
      <c r="O151" s="50"/>
      <c r="P151" s="50"/>
      <c r="Q151" s="50"/>
      <c r="R151" s="50"/>
      <c r="S151" s="50"/>
    </row>
    <row r="152" spans="1:19" x14ac:dyDescent="0.25">
      <c r="A152" s="39">
        <v>147</v>
      </c>
      <c r="B152" s="12" t="s">
        <v>168</v>
      </c>
      <c r="C152" s="11">
        <v>66.099999999999994</v>
      </c>
      <c r="D152" s="16" t="s">
        <v>309</v>
      </c>
      <c r="E152" s="26">
        <v>2.49342</v>
      </c>
      <c r="F152" s="26">
        <v>2.7797334</v>
      </c>
      <c r="G152" s="26">
        <v>0.56832779999999961</v>
      </c>
      <c r="H152" s="22">
        <v>4.1330586000000009</v>
      </c>
      <c r="I152" s="48">
        <v>0</v>
      </c>
      <c r="J152" s="54">
        <v>0</v>
      </c>
      <c r="K152" s="54">
        <v>0</v>
      </c>
      <c r="L152" s="54">
        <v>0.41614319999999999</v>
      </c>
      <c r="M152" s="54">
        <v>1.4470433999999999</v>
      </c>
      <c r="N152" s="50"/>
      <c r="O152" s="50"/>
      <c r="P152" s="50"/>
      <c r="Q152" s="50"/>
      <c r="R152" s="50"/>
      <c r="S152" s="50"/>
    </row>
    <row r="153" spans="1:19" x14ac:dyDescent="0.25">
      <c r="A153" s="39">
        <v>148</v>
      </c>
      <c r="B153" s="12" t="s">
        <v>169</v>
      </c>
      <c r="C153" s="11">
        <v>107</v>
      </c>
      <c r="D153" s="16" t="s">
        <v>309</v>
      </c>
      <c r="E153" s="26">
        <v>2.4985788000000002</v>
      </c>
      <c r="F153" s="26">
        <v>1.9362695999999999</v>
      </c>
      <c r="G153" s="26">
        <v>2.3386559999999998</v>
      </c>
      <c r="H153" s="22">
        <v>0.35079840000000106</v>
      </c>
      <c r="I153" s="48">
        <v>0</v>
      </c>
      <c r="J153" s="54">
        <v>0.71105459999999998</v>
      </c>
      <c r="K153" s="54">
        <v>1.1882435999999996</v>
      </c>
      <c r="L153" s="54">
        <v>1.2647658000000002</v>
      </c>
      <c r="M153" s="54">
        <v>8.941919999999931E-2</v>
      </c>
      <c r="N153" s="50"/>
      <c r="O153" s="50"/>
      <c r="P153" s="50"/>
      <c r="Q153" s="50"/>
      <c r="R153" s="50"/>
      <c r="S153" s="50"/>
    </row>
    <row r="154" spans="1:19" x14ac:dyDescent="0.25">
      <c r="A154" s="39">
        <v>149</v>
      </c>
      <c r="B154" s="12" t="s">
        <v>170</v>
      </c>
      <c r="C154" s="11">
        <v>43.9</v>
      </c>
      <c r="D154" s="16" t="s">
        <v>309</v>
      </c>
      <c r="E154" s="26">
        <v>1.0902264000000002</v>
      </c>
      <c r="F154" s="26">
        <v>0.94234080000000009</v>
      </c>
      <c r="G154" s="26">
        <v>0.35079839999999995</v>
      </c>
      <c r="H154" s="22">
        <v>7.5662400000000074E-2</v>
      </c>
      <c r="I154" s="48">
        <v>0</v>
      </c>
      <c r="J154" s="54">
        <v>0</v>
      </c>
      <c r="K154" s="54">
        <v>0.10489559999999991</v>
      </c>
      <c r="L154" s="54">
        <v>0.39894719999999961</v>
      </c>
      <c r="M154" s="54">
        <v>7.9101600000000452E-2</v>
      </c>
      <c r="N154" s="50"/>
      <c r="O154" s="50"/>
      <c r="P154" s="50"/>
      <c r="Q154" s="50"/>
      <c r="R154" s="50"/>
      <c r="S154" s="50"/>
    </row>
    <row r="155" spans="1:19" x14ac:dyDescent="0.25">
      <c r="A155" s="39">
        <v>150</v>
      </c>
      <c r="B155" s="12" t="s">
        <v>171</v>
      </c>
      <c r="C155" s="11">
        <v>65.599999999999994</v>
      </c>
      <c r="D155" s="16" t="s">
        <v>309</v>
      </c>
      <c r="E155" s="26">
        <v>1.4685383999999997</v>
      </c>
      <c r="F155" s="26">
        <v>1.6319004000000006</v>
      </c>
      <c r="G155" s="26">
        <v>1.7780663999999997</v>
      </c>
      <c r="H155" s="22">
        <v>0.58810320000000016</v>
      </c>
      <c r="I155" s="48">
        <v>0.31812600000000008</v>
      </c>
      <c r="J155" s="54">
        <v>0.1857167999999994</v>
      </c>
      <c r="K155" s="54">
        <v>1.7196000000005744E-3</v>
      </c>
      <c r="L155" s="54">
        <v>0.10919459999999905</v>
      </c>
      <c r="M155" s="54">
        <v>0.41958240000000113</v>
      </c>
      <c r="N155" s="50"/>
      <c r="O155" s="50"/>
      <c r="P155" s="50"/>
      <c r="Q155" s="50"/>
      <c r="R155" s="50"/>
      <c r="S155" s="50"/>
    </row>
    <row r="156" spans="1:19" x14ac:dyDescent="0.25">
      <c r="A156" s="39">
        <v>151</v>
      </c>
      <c r="B156" s="12" t="s">
        <v>172</v>
      </c>
      <c r="C156" s="11">
        <v>108.7</v>
      </c>
      <c r="D156" s="16" t="s">
        <v>309</v>
      </c>
      <c r="E156" s="26">
        <v>1.8631865999999999</v>
      </c>
      <c r="F156" s="26">
        <v>1.1977014000000001</v>
      </c>
      <c r="G156" s="26">
        <v>0.93116339999999942</v>
      </c>
      <c r="H156" s="22">
        <v>0.52361820000000003</v>
      </c>
      <c r="I156" s="48">
        <v>0.57606600000000074</v>
      </c>
      <c r="J156" s="54">
        <v>0</v>
      </c>
      <c r="K156" s="54">
        <v>0</v>
      </c>
      <c r="L156" s="54">
        <v>0</v>
      </c>
      <c r="M156" s="54">
        <v>2.0557818000000001</v>
      </c>
      <c r="N156" s="50"/>
      <c r="O156" s="50"/>
      <c r="P156" s="50"/>
      <c r="Q156" s="50"/>
      <c r="R156" s="50"/>
      <c r="S156" s="50"/>
    </row>
    <row r="157" spans="1:19" x14ac:dyDescent="0.25">
      <c r="A157" s="39">
        <v>152</v>
      </c>
      <c r="B157" s="12" t="s">
        <v>173</v>
      </c>
      <c r="C157" s="11">
        <v>43.5</v>
      </c>
      <c r="D157" s="16" t="s">
        <v>309</v>
      </c>
      <c r="E157" s="26">
        <v>0.38003160000000002</v>
      </c>
      <c r="F157" s="26">
        <v>6.1905599999999963E-2</v>
      </c>
      <c r="G157" s="26">
        <v>0.51673980000000008</v>
      </c>
      <c r="H157" s="22">
        <v>0.19689419999999988</v>
      </c>
      <c r="I157" s="48">
        <v>0.15820320000000015</v>
      </c>
      <c r="J157" s="54">
        <v>0.22440779999999991</v>
      </c>
      <c r="K157" s="54">
        <v>0.55972980000000017</v>
      </c>
      <c r="L157" s="54">
        <v>0.44537639999999984</v>
      </c>
      <c r="M157" s="54">
        <v>0.35251800000000011</v>
      </c>
      <c r="N157" s="50"/>
      <c r="O157" s="50"/>
      <c r="P157" s="50"/>
      <c r="Q157" s="50"/>
      <c r="R157" s="50"/>
      <c r="S157" s="50"/>
    </row>
    <row r="158" spans="1:19" x14ac:dyDescent="0.25">
      <c r="A158" s="39">
        <v>153</v>
      </c>
      <c r="B158" s="12" t="s">
        <v>174</v>
      </c>
      <c r="C158" s="11">
        <v>65.8</v>
      </c>
      <c r="D158" s="16" t="s">
        <v>309</v>
      </c>
      <c r="E158" s="26">
        <v>1.3524654</v>
      </c>
      <c r="F158" s="26">
        <v>1.4814353999999998</v>
      </c>
      <c r="G158" s="26">
        <v>1.7385156000000002</v>
      </c>
      <c r="H158" s="22">
        <v>0.34477979999999986</v>
      </c>
      <c r="I158" s="48">
        <v>5.1588000000001959E-3</v>
      </c>
      <c r="J158" s="54">
        <v>0.25364099999999995</v>
      </c>
      <c r="K158" s="54">
        <v>0.74716619999999978</v>
      </c>
      <c r="L158" s="54">
        <v>0.7523250000000008</v>
      </c>
      <c r="M158" s="54">
        <v>1.0051061999999988</v>
      </c>
      <c r="N158" s="50"/>
      <c r="O158" s="50"/>
      <c r="P158" s="50"/>
      <c r="Q158" s="50"/>
      <c r="R158" s="50"/>
      <c r="S158" s="50"/>
    </row>
    <row r="159" spans="1:19" x14ac:dyDescent="0.25">
      <c r="A159" s="39">
        <v>154</v>
      </c>
      <c r="B159" s="12" t="s">
        <v>175</v>
      </c>
      <c r="C159" s="11">
        <v>108.7</v>
      </c>
      <c r="D159" s="16" t="s">
        <v>309</v>
      </c>
      <c r="E159" s="26">
        <v>2.1658362000000002</v>
      </c>
      <c r="F159" s="26">
        <v>2.532111</v>
      </c>
      <c r="G159" s="26">
        <v>1.9078962000000004</v>
      </c>
      <c r="H159" s="22">
        <v>0.97415339999999928</v>
      </c>
      <c r="I159" s="48">
        <v>1.061853000000001</v>
      </c>
      <c r="J159" s="54">
        <v>0.46429199999999926</v>
      </c>
      <c r="K159" s="54">
        <v>1.6301808000000007</v>
      </c>
      <c r="L159" s="54">
        <v>1.7084226</v>
      </c>
      <c r="M159" s="54">
        <v>2.1383225999999986</v>
      </c>
      <c r="N159" s="50"/>
      <c r="O159" s="50"/>
      <c r="P159" s="50"/>
      <c r="Q159" s="50"/>
      <c r="R159" s="50"/>
      <c r="S159" s="50"/>
    </row>
    <row r="160" spans="1:19" x14ac:dyDescent="0.25">
      <c r="A160" s="39">
        <v>155</v>
      </c>
      <c r="B160" s="12" t="s">
        <v>176</v>
      </c>
      <c r="C160" s="11">
        <v>43.5</v>
      </c>
      <c r="D160" s="16" t="s">
        <v>309</v>
      </c>
      <c r="E160" s="26">
        <v>0.86151960000000016</v>
      </c>
      <c r="F160" s="26">
        <v>0.98447099999999998</v>
      </c>
      <c r="G160" s="26">
        <v>1.0008071999999997</v>
      </c>
      <c r="H160" s="22">
        <v>0.29491139999999999</v>
      </c>
      <c r="I160" s="48">
        <v>0.67666259999999989</v>
      </c>
      <c r="J160" s="54">
        <v>0.45655380000000051</v>
      </c>
      <c r="K160" s="54">
        <v>0.61217759999999977</v>
      </c>
      <c r="L160" s="54">
        <v>0.57778559999999979</v>
      </c>
      <c r="M160" s="54">
        <v>0.77811900000000023</v>
      </c>
      <c r="N160" s="50"/>
      <c r="O160" s="50"/>
      <c r="P160" s="50"/>
      <c r="Q160" s="50"/>
      <c r="R160" s="50"/>
      <c r="S160" s="50"/>
    </row>
    <row r="161" spans="1:19" x14ac:dyDescent="0.25">
      <c r="A161" s="39">
        <v>156</v>
      </c>
      <c r="B161" s="12" t="s">
        <v>177</v>
      </c>
      <c r="C161" s="11">
        <v>66.099999999999994</v>
      </c>
      <c r="D161" s="16" t="s">
        <v>309</v>
      </c>
      <c r="E161" s="26">
        <v>1.1383751999999998</v>
      </c>
      <c r="F161" s="26">
        <v>0.77983860000000005</v>
      </c>
      <c r="G161" s="26">
        <v>1.0102649999999997</v>
      </c>
      <c r="H161" s="22">
        <v>7.9101600000000452E-2</v>
      </c>
      <c r="I161" s="48">
        <v>0</v>
      </c>
      <c r="J161" s="54">
        <v>0</v>
      </c>
      <c r="K161" s="54">
        <v>0</v>
      </c>
      <c r="L161" s="54">
        <v>0</v>
      </c>
      <c r="M161" s="54">
        <v>1.7195999999998106E-3</v>
      </c>
      <c r="N161" s="50"/>
      <c r="O161" s="50"/>
      <c r="P161" s="50"/>
      <c r="Q161" s="50"/>
      <c r="R161" s="50"/>
      <c r="S161" s="50"/>
    </row>
    <row r="162" spans="1:19" x14ac:dyDescent="0.25">
      <c r="A162" s="39">
        <v>157</v>
      </c>
      <c r="B162" s="12" t="s">
        <v>178</v>
      </c>
      <c r="C162" s="11">
        <v>108.8</v>
      </c>
      <c r="D162" s="16" t="s">
        <v>309</v>
      </c>
      <c r="E162" s="26">
        <v>2.2776102000000003</v>
      </c>
      <c r="F162" s="26">
        <v>2.4366732000000004</v>
      </c>
      <c r="G162" s="26">
        <v>1.3395683999999999</v>
      </c>
      <c r="H162" s="22">
        <v>0</v>
      </c>
      <c r="I162" s="48">
        <v>0</v>
      </c>
      <c r="J162" s="54">
        <v>1.7196000000005744E-3</v>
      </c>
      <c r="K162" s="54">
        <v>0.79273559999999899</v>
      </c>
      <c r="L162" s="54">
        <v>1.4547816000000002</v>
      </c>
      <c r="M162" s="54">
        <v>1.8743639999999997</v>
      </c>
      <c r="N162" s="50"/>
      <c r="O162" s="50"/>
      <c r="P162" s="50"/>
      <c r="Q162" s="50"/>
      <c r="R162" s="50"/>
      <c r="S162" s="50"/>
    </row>
    <row r="163" spans="1:19" x14ac:dyDescent="0.25">
      <c r="A163" s="39">
        <v>158</v>
      </c>
      <c r="B163" s="12" t="s">
        <v>179</v>
      </c>
      <c r="C163" s="11">
        <v>43.1</v>
      </c>
      <c r="D163" s="16" t="s">
        <v>309</v>
      </c>
      <c r="E163" s="26">
        <v>1.1658888000000001</v>
      </c>
      <c r="F163" s="26">
        <v>0.61389720000000003</v>
      </c>
      <c r="G163" s="26">
        <v>0</v>
      </c>
      <c r="H163" s="22">
        <v>0.32242500000000002</v>
      </c>
      <c r="I163" s="48">
        <v>0.41614319999999999</v>
      </c>
      <c r="J163" s="54">
        <v>5.1587999999998134E-3</v>
      </c>
      <c r="K163" s="54">
        <v>3.7831200000000037E-2</v>
      </c>
      <c r="L163" s="54">
        <v>1.633620000000011E-2</v>
      </c>
      <c r="M163" s="54">
        <v>3.5251799999999937E-2</v>
      </c>
      <c r="N163" s="50"/>
      <c r="O163" s="50"/>
      <c r="P163" s="50"/>
      <c r="Q163" s="50"/>
      <c r="R163" s="50"/>
      <c r="S163" s="50"/>
    </row>
    <row r="164" spans="1:19" x14ac:dyDescent="0.25">
      <c r="A164" s="39">
        <v>159</v>
      </c>
      <c r="B164" s="12" t="s">
        <v>180</v>
      </c>
      <c r="C164" s="11">
        <v>66.099999999999994</v>
      </c>
      <c r="D164" s="16" t="s">
        <v>309</v>
      </c>
      <c r="E164" s="26">
        <v>1.2871206000000002</v>
      </c>
      <c r="F164" s="26">
        <v>1.6164239999999999</v>
      </c>
      <c r="G164" s="26">
        <v>1.6972452000000002</v>
      </c>
      <c r="H164" s="22">
        <v>0.8933321999999998</v>
      </c>
      <c r="I164" s="48">
        <v>0.80219340000000061</v>
      </c>
      <c r="J164" s="54">
        <v>0.76694159999999956</v>
      </c>
      <c r="K164" s="54">
        <v>1.0730303999999995</v>
      </c>
      <c r="L164" s="54">
        <v>1.0429374000000009</v>
      </c>
      <c r="M164" s="54">
        <v>1.2819617999999997</v>
      </c>
      <c r="N164" s="50"/>
      <c r="O164" s="50"/>
      <c r="P164" s="50"/>
      <c r="Q164" s="50"/>
      <c r="R164" s="50"/>
      <c r="S164" s="50"/>
    </row>
    <row r="165" spans="1:19" x14ac:dyDescent="0.25">
      <c r="A165" s="39">
        <v>160</v>
      </c>
      <c r="B165" s="12" t="s">
        <v>181</v>
      </c>
      <c r="C165" s="11">
        <v>109.1</v>
      </c>
      <c r="D165" s="16" t="s">
        <v>309</v>
      </c>
      <c r="E165" s="26">
        <v>2.3197404000000001</v>
      </c>
      <c r="F165" s="26">
        <v>2.6137920000000001</v>
      </c>
      <c r="G165" s="26">
        <v>2.5045973999999993</v>
      </c>
      <c r="H165" s="22">
        <v>0.60271980000000047</v>
      </c>
      <c r="I165" s="48">
        <v>8.5979999999952347E-4</v>
      </c>
      <c r="J165" s="54">
        <v>0.17797860000000063</v>
      </c>
      <c r="K165" s="54">
        <v>4.2989999999991447E-3</v>
      </c>
      <c r="L165" s="54">
        <v>1.7196000000005744E-3</v>
      </c>
      <c r="M165" s="54">
        <v>1.7195999999999635E-2</v>
      </c>
      <c r="N165" s="50"/>
      <c r="O165" s="50"/>
      <c r="P165" s="50"/>
      <c r="Q165" s="50"/>
      <c r="R165" s="50"/>
      <c r="S165" s="50"/>
    </row>
    <row r="166" spans="1:19" x14ac:dyDescent="0.25">
      <c r="A166" s="39">
        <v>161</v>
      </c>
      <c r="B166" s="12" t="s">
        <v>182</v>
      </c>
      <c r="C166" s="11">
        <v>43.1</v>
      </c>
      <c r="D166" s="16" t="s">
        <v>309</v>
      </c>
      <c r="E166" s="26">
        <v>1.0781892</v>
      </c>
      <c r="F166" s="26">
        <v>1.0738902000000001</v>
      </c>
      <c r="G166" s="26">
        <v>0.20377260000000008</v>
      </c>
      <c r="H166" s="22">
        <v>0.16680119999999996</v>
      </c>
      <c r="I166" s="48">
        <v>0</v>
      </c>
      <c r="J166" s="54">
        <v>0.40840500000000007</v>
      </c>
      <c r="K166" s="54">
        <v>0.8701175999999996</v>
      </c>
      <c r="L166" s="54">
        <v>0.8340059999999998</v>
      </c>
      <c r="M166" s="54">
        <v>1.0197228000000007</v>
      </c>
      <c r="N166" s="50"/>
      <c r="O166" s="50"/>
      <c r="P166" s="50"/>
      <c r="Q166" s="50"/>
      <c r="R166" s="50"/>
      <c r="S166" s="50"/>
    </row>
    <row r="167" spans="1:19" x14ac:dyDescent="0.25">
      <c r="A167" s="39">
        <v>162</v>
      </c>
      <c r="B167" s="12" t="s">
        <v>183</v>
      </c>
      <c r="C167" s="11">
        <v>65.8</v>
      </c>
      <c r="D167" s="16" t="s">
        <v>309</v>
      </c>
      <c r="E167" s="26">
        <v>1.5837516</v>
      </c>
      <c r="F167" s="26">
        <v>1.6078260000000002</v>
      </c>
      <c r="G167" s="26">
        <v>0.43247940000000012</v>
      </c>
      <c r="H167" s="22">
        <v>2.2354799999999828E-2</v>
      </c>
      <c r="I167" s="48">
        <v>0</v>
      </c>
      <c r="J167" s="54">
        <v>2.5794000000000979E-3</v>
      </c>
      <c r="K167" s="54">
        <v>1.3756800000000012E-2</v>
      </c>
      <c r="L167" s="54">
        <v>0.14100719999999975</v>
      </c>
      <c r="M167" s="54">
        <v>0.20033340000000047</v>
      </c>
      <c r="N167" s="50"/>
      <c r="O167" s="50"/>
      <c r="P167" s="50"/>
      <c r="Q167" s="50"/>
      <c r="R167" s="50"/>
      <c r="S167" s="50"/>
    </row>
    <row r="168" spans="1:19" x14ac:dyDescent="0.25">
      <c r="A168" s="39">
        <v>163</v>
      </c>
      <c r="B168" s="12" t="s">
        <v>184</v>
      </c>
      <c r="C168" s="11">
        <v>109.9</v>
      </c>
      <c r="D168" s="16" t="s">
        <v>309</v>
      </c>
      <c r="E168" s="26">
        <v>2.3352168</v>
      </c>
      <c r="F168" s="26">
        <v>2.4383928000000004</v>
      </c>
      <c r="G168" s="26">
        <v>2.0841552000000005</v>
      </c>
      <c r="H168" s="22">
        <v>0.10059659999999923</v>
      </c>
      <c r="I168" s="48">
        <v>0</v>
      </c>
      <c r="J168" s="54">
        <v>0</v>
      </c>
      <c r="K168" s="54">
        <v>0.51072120000000099</v>
      </c>
      <c r="L168" s="54">
        <v>0.70245659999999865</v>
      </c>
      <c r="M168" s="54">
        <v>1.0678716000000008</v>
      </c>
      <c r="N168" s="50"/>
      <c r="O168" s="50"/>
      <c r="P168" s="50"/>
      <c r="Q168" s="50"/>
      <c r="R168" s="50"/>
      <c r="S168" s="50"/>
    </row>
    <row r="169" spans="1:19" x14ac:dyDescent="0.25">
      <c r="A169" s="39">
        <v>164</v>
      </c>
      <c r="B169" s="12" t="s">
        <v>185</v>
      </c>
      <c r="C169" s="11">
        <v>43.8</v>
      </c>
      <c r="D169" s="16" t="s">
        <v>309</v>
      </c>
      <c r="E169" s="26">
        <v>0.98017200000000015</v>
      </c>
      <c r="F169" s="26">
        <v>1.0016669999999999</v>
      </c>
      <c r="G169" s="26">
        <v>1.1383751999999998</v>
      </c>
      <c r="H169" s="22">
        <v>0.44709600000000038</v>
      </c>
      <c r="I169" s="48">
        <v>6.9643799999999589E-2</v>
      </c>
      <c r="J169" s="54">
        <v>0.25879980000000014</v>
      </c>
      <c r="K169" s="54">
        <v>0.41786279999999981</v>
      </c>
      <c r="L169" s="54">
        <v>0.45999300000000015</v>
      </c>
      <c r="M169" s="54">
        <v>0.21752940000000009</v>
      </c>
      <c r="N169" s="50"/>
      <c r="O169" s="50"/>
      <c r="P169" s="50"/>
      <c r="Q169" s="50"/>
      <c r="R169" s="50"/>
      <c r="S169" s="50"/>
    </row>
    <row r="170" spans="1:19" x14ac:dyDescent="0.25">
      <c r="A170" s="39">
        <v>165</v>
      </c>
      <c r="B170" s="12" t="s">
        <v>186</v>
      </c>
      <c r="C170" s="11">
        <v>65.900000000000006</v>
      </c>
      <c r="D170" s="16" t="s">
        <v>309</v>
      </c>
      <c r="E170" s="26">
        <v>0.78499740000000007</v>
      </c>
      <c r="F170" s="26">
        <v>7.8241799999999778E-2</v>
      </c>
      <c r="G170" s="26">
        <v>0</v>
      </c>
      <c r="H170" s="22">
        <v>0</v>
      </c>
      <c r="I170" s="48">
        <v>0</v>
      </c>
      <c r="J170" s="54">
        <v>3.4392000000000029E-3</v>
      </c>
      <c r="K170" s="54">
        <v>3.4392000000000034E-2</v>
      </c>
      <c r="L170" s="54">
        <v>6.104580000000015E-2</v>
      </c>
      <c r="M170" s="54">
        <v>1.5476399999999823E-2</v>
      </c>
      <c r="N170" s="50"/>
      <c r="O170" s="50"/>
      <c r="P170" s="50"/>
      <c r="Q170" s="50"/>
      <c r="R170" s="50"/>
      <c r="S170" s="50"/>
    </row>
    <row r="171" spans="1:19" x14ac:dyDescent="0.25">
      <c r="A171" s="39">
        <v>166</v>
      </c>
      <c r="B171" s="12" t="s">
        <v>187</v>
      </c>
      <c r="C171" s="11">
        <v>109.5</v>
      </c>
      <c r="D171" s="16" t="s">
        <v>309</v>
      </c>
      <c r="E171" s="26">
        <v>2.3266188000000003</v>
      </c>
      <c r="F171" s="26">
        <v>2.6636603999999999</v>
      </c>
      <c r="G171" s="26">
        <v>2.8098263999999999</v>
      </c>
      <c r="H171" s="22">
        <v>1.3713810000000006</v>
      </c>
      <c r="I171" s="48">
        <v>1.0386384000000002</v>
      </c>
      <c r="J171" s="54">
        <v>2.5793999999985705E-3</v>
      </c>
      <c r="K171" s="54">
        <v>1.5596772000000001</v>
      </c>
      <c r="L171" s="54">
        <v>2.1684156000000017</v>
      </c>
      <c r="M171" s="54">
        <v>3.278417399999999</v>
      </c>
      <c r="N171" s="50"/>
      <c r="O171" s="50"/>
      <c r="P171" s="50"/>
      <c r="Q171" s="50"/>
      <c r="R171" s="50"/>
      <c r="S171" s="50"/>
    </row>
    <row r="172" spans="1:19" x14ac:dyDescent="0.25">
      <c r="A172" s="39">
        <v>167</v>
      </c>
      <c r="B172" s="12" t="s">
        <v>188</v>
      </c>
      <c r="C172" s="11">
        <v>43.1</v>
      </c>
      <c r="D172" s="16" t="s">
        <v>309</v>
      </c>
      <c r="E172" s="26">
        <v>0.74802600000000008</v>
      </c>
      <c r="F172" s="26">
        <v>0.37401300000000004</v>
      </c>
      <c r="G172" s="26">
        <v>0</v>
      </c>
      <c r="H172" s="22">
        <v>0</v>
      </c>
      <c r="I172" s="48">
        <v>0</v>
      </c>
      <c r="J172" s="54">
        <v>0.50814179999999975</v>
      </c>
      <c r="K172" s="54">
        <v>0.79961400000000016</v>
      </c>
      <c r="L172" s="54">
        <v>0.76780139999999986</v>
      </c>
      <c r="M172" s="54">
        <v>0.76952100000000045</v>
      </c>
      <c r="N172" s="50"/>
      <c r="O172" s="50"/>
      <c r="P172" s="50"/>
      <c r="Q172" s="50"/>
      <c r="R172" s="50"/>
      <c r="S172" s="50"/>
    </row>
    <row r="173" spans="1:19" x14ac:dyDescent="0.25">
      <c r="A173" s="39">
        <v>168</v>
      </c>
      <c r="B173" s="12" t="s">
        <v>189</v>
      </c>
      <c r="C173" s="11">
        <v>66</v>
      </c>
      <c r="D173" s="16" t="s">
        <v>309</v>
      </c>
      <c r="E173" s="26">
        <v>1.5321636000000001</v>
      </c>
      <c r="F173" s="26">
        <v>0.92514479999999966</v>
      </c>
      <c r="G173" s="26">
        <v>0.53565540000000023</v>
      </c>
      <c r="H173" s="22">
        <v>0.66032639999999987</v>
      </c>
      <c r="I173" s="48">
        <v>0.79617480000000018</v>
      </c>
      <c r="J173" s="54">
        <v>0.55457100000000037</v>
      </c>
      <c r="K173" s="54">
        <v>0.90021060000000053</v>
      </c>
      <c r="L173" s="54">
        <v>0.84002459999999879</v>
      </c>
      <c r="M173" s="54">
        <v>1.2656256000000012</v>
      </c>
      <c r="N173" s="50"/>
      <c r="O173" s="50"/>
      <c r="P173" s="50"/>
      <c r="Q173" s="50"/>
      <c r="R173" s="50"/>
      <c r="S173" s="50"/>
    </row>
    <row r="174" spans="1:19" x14ac:dyDescent="0.25">
      <c r="A174" s="39">
        <v>169</v>
      </c>
      <c r="B174" s="12" t="s">
        <v>190</v>
      </c>
      <c r="C174" s="11">
        <v>109.6</v>
      </c>
      <c r="D174" s="16" t="s">
        <v>309</v>
      </c>
      <c r="E174" s="26">
        <v>1.8674856000000002</v>
      </c>
      <c r="F174" s="26">
        <v>5.4167399999999762E-2</v>
      </c>
      <c r="G174" s="26">
        <v>0</v>
      </c>
      <c r="H174" s="22">
        <v>0</v>
      </c>
      <c r="I174" s="48">
        <v>3.4392000000000029E-3</v>
      </c>
      <c r="J174" s="54">
        <v>0</v>
      </c>
      <c r="K174" s="54">
        <v>1.8038604000000003</v>
      </c>
      <c r="L174" s="54">
        <v>1.6456571999999998</v>
      </c>
      <c r="M174" s="54">
        <v>1.4418845999999996</v>
      </c>
      <c r="N174" s="50"/>
      <c r="O174" s="50"/>
      <c r="P174" s="50"/>
      <c r="Q174" s="50"/>
      <c r="R174" s="50"/>
      <c r="S174" s="50"/>
    </row>
    <row r="175" spans="1:19" x14ac:dyDescent="0.25">
      <c r="A175" s="39">
        <v>170</v>
      </c>
      <c r="B175" s="12" t="s">
        <v>191</v>
      </c>
      <c r="C175" s="11">
        <v>43</v>
      </c>
      <c r="D175" s="16" t="s">
        <v>309</v>
      </c>
      <c r="E175" s="26">
        <v>1.8717846</v>
      </c>
      <c r="F175" s="26">
        <v>0.16594140000000004</v>
      </c>
      <c r="G175" s="26">
        <v>1.2819618000000002</v>
      </c>
      <c r="H175" s="22">
        <v>0.26309880000000002</v>
      </c>
      <c r="I175" s="48">
        <v>0.39378840000000015</v>
      </c>
      <c r="J175" s="54">
        <v>0.24418319999999985</v>
      </c>
      <c r="K175" s="54">
        <v>0.24418319999999985</v>
      </c>
      <c r="L175" s="54">
        <v>0.81766979999999967</v>
      </c>
      <c r="M175" s="54">
        <v>1.1392350000000002</v>
      </c>
      <c r="N175" s="50"/>
      <c r="O175" s="50"/>
      <c r="P175" s="50"/>
      <c r="Q175" s="50"/>
      <c r="R175" s="50"/>
      <c r="S175" s="50"/>
    </row>
    <row r="176" spans="1:19" x14ac:dyDescent="0.25">
      <c r="A176" s="39">
        <v>171</v>
      </c>
      <c r="B176" s="12" t="s">
        <v>192</v>
      </c>
      <c r="C176" s="11">
        <v>65.900000000000006</v>
      </c>
      <c r="D176" s="16" t="s">
        <v>309</v>
      </c>
      <c r="E176" s="26">
        <v>1.6104054000000001</v>
      </c>
      <c r="F176" s="26">
        <v>1.6404984000000002</v>
      </c>
      <c r="G176" s="26">
        <v>1.1065626</v>
      </c>
      <c r="H176" s="22">
        <v>0.84862260000000012</v>
      </c>
      <c r="I176" s="48">
        <v>0.75060539999999942</v>
      </c>
      <c r="J176" s="54">
        <v>0.87613620000000014</v>
      </c>
      <c r="K176" s="54">
        <v>1.0592735999999994</v>
      </c>
      <c r="L176" s="54">
        <v>0.71621340000000011</v>
      </c>
      <c r="M176" s="54">
        <v>0.57262680000000032</v>
      </c>
      <c r="N176" s="50"/>
      <c r="O176" s="50"/>
      <c r="P176" s="50"/>
      <c r="Q176" s="50"/>
      <c r="R176" s="50"/>
      <c r="S176" s="50"/>
    </row>
    <row r="177" spans="1:19" x14ac:dyDescent="0.25">
      <c r="A177" s="39">
        <v>172</v>
      </c>
      <c r="B177" s="12" t="s">
        <v>193</v>
      </c>
      <c r="C177" s="11">
        <v>110</v>
      </c>
      <c r="D177" s="16" t="s">
        <v>310</v>
      </c>
      <c r="E177" s="26">
        <v>2.15</v>
      </c>
      <c r="F177" s="26">
        <v>1.56778</v>
      </c>
      <c r="G177" s="26">
        <v>7.6539999999999997E-2</v>
      </c>
      <c r="H177" s="22">
        <v>0.86258000000000001</v>
      </c>
      <c r="I177" s="48">
        <v>0</v>
      </c>
      <c r="J177" s="54">
        <v>0</v>
      </c>
      <c r="K177" s="54">
        <v>0</v>
      </c>
      <c r="L177" s="54">
        <v>0.42827999999999999</v>
      </c>
      <c r="M177" s="54">
        <v>1.21862</v>
      </c>
      <c r="N177" s="50"/>
      <c r="O177" s="50"/>
      <c r="P177" s="50"/>
      <c r="Q177" s="50"/>
      <c r="R177" s="50"/>
      <c r="S177" s="50"/>
    </row>
    <row r="178" spans="1:19" x14ac:dyDescent="0.25">
      <c r="A178" s="39">
        <v>173</v>
      </c>
      <c r="B178" s="12" t="s">
        <v>194</v>
      </c>
      <c r="C178" s="11">
        <v>42.8</v>
      </c>
      <c r="D178" s="16" t="s">
        <v>310</v>
      </c>
      <c r="E178" s="26">
        <v>0.1333</v>
      </c>
      <c r="F178" s="26">
        <v>0.25800000000000001</v>
      </c>
      <c r="G178" s="26">
        <v>0.67337999999999998</v>
      </c>
      <c r="H178" s="22">
        <v>7.2239999999999999E-2</v>
      </c>
      <c r="I178" s="48">
        <v>0</v>
      </c>
      <c r="J178" s="54">
        <v>0.10406</v>
      </c>
      <c r="K178" s="54">
        <v>0.36549999999999999</v>
      </c>
      <c r="L178" s="54">
        <v>0.21414</v>
      </c>
      <c r="M178" s="54">
        <v>0.35174</v>
      </c>
      <c r="N178" s="50"/>
      <c r="O178" s="50"/>
      <c r="P178" s="50"/>
      <c r="Q178" s="50"/>
      <c r="R178" s="50"/>
      <c r="S178" s="50"/>
    </row>
    <row r="179" spans="1:19" x14ac:dyDescent="0.25">
      <c r="A179" s="39">
        <v>174</v>
      </c>
      <c r="B179" s="12" t="s">
        <v>195</v>
      </c>
      <c r="C179" s="11">
        <v>66.099999999999994</v>
      </c>
      <c r="D179" s="16" t="s">
        <v>310</v>
      </c>
      <c r="E179" s="26">
        <v>1.5583199999999999</v>
      </c>
      <c r="F179" s="26">
        <v>0.74217999999999995</v>
      </c>
      <c r="G179" s="26">
        <v>0.29153999999999997</v>
      </c>
      <c r="H179" s="22">
        <v>0</v>
      </c>
      <c r="I179" s="48">
        <v>1.72E-3</v>
      </c>
      <c r="J179" s="54">
        <v>0</v>
      </c>
      <c r="K179" s="54">
        <v>0</v>
      </c>
      <c r="L179" s="54">
        <v>0.19436</v>
      </c>
      <c r="M179" s="54">
        <v>0.14706</v>
      </c>
      <c r="N179" s="50"/>
      <c r="O179" s="50"/>
      <c r="P179" s="50"/>
      <c r="Q179" s="50"/>
      <c r="R179" s="50"/>
      <c r="S179" s="50"/>
    </row>
    <row r="180" spans="1:19" x14ac:dyDescent="0.25">
      <c r="A180" s="39">
        <v>175</v>
      </c>
      <c r="B180" s="12" t="s">
        <v>196</v>
      </c>
      <c r="C180" s="11">
        <v>109.9</v>
      </c>
      <c r="D180" s="16" t="s">
        <v>310</v>
      </c>
      <c r="E180" s="26">
        <v>2.2101999999999999</v>
      </c>
      <c r="F180" s="26">
        <v>2.1809599999999998</v>
      </c>
      <c r="G180" s="26">
        <v>2.1474199999999999</v>
      </c>
      <c r="H180" s="22">
        <v>1.1618599999999999</v>
      </c>
      <c r="I180" s="48">
        <v>0.76539999999999997</v>
      </c>
      <c r="J180" s="54">
        <v>1.0741399999999999</v>
      </c>
      <c r="K180" s="54">
        <v>1.6202399999999999</v>
      </c>
      <c r="L180" s="54">
        <v>1.4938199999999999</v>
      </c>
      <c r="M180" s="54">
        <v>1.02684</v>
      </c>
      <c r="N180" s="50"/>
      <c r="O180" s="50"/>
      <c r="P180" s="50"/>
      <c r="Q180" s="50"/>
      <c r="R180" s="50"/>
      <c r="S180" s="50"/>
    </row>
    <row r="181" spans="1:19" x14ac:dyDescent="0.25">
      <c r="A181" s="39">
        <v>176</v>
      </c>
      <c r="B181" s="12" t="s">
        <v>197</v>
      </c>
      <c r="C181" s="11">
        <v>43.1</v>
      </c>
      <c r="D181" s="16" t="s">
        <v>310</v>
      </c>
      <c r="E181" s="26">
        <v>0.59855999999999998</v>
      </c>
      <c r="F181" s="26">
        <v>8.5999999999999998E-4</v>
      </c>
      <c r="G181" s="26">
        <v>8.5999999999999998E-4</v>
      </c>
      <c r="H181" s="22">
        <v>0</v>
      </c>
      <c r="I181" s="48">
        <v>0</v>
      </c>
      <c r="J181" s="54">
        <v>0.16597999999999999</v>
      </c>
      <c r="K181" s="54">
        <v>0.22961999999999999</v>
      </c>
      <c r="L181" s="54">
        <v>0.22445999999999999</v>
      </c>
      <c r="M181" s="54">
        <v>0.22789999999999999</v>
      </c>
      <c r="N181" s="50"/>
      <c r="O181" s="50"/>
      <c r="P181" s="50"/>
      <c r="Q181" s="50"/>
      <c r="R181" s="50"/>
      <c r="S181" s="50"/>
    </row>
    <row r="182" spans="1:19" x14ac:dyDescent="0.25">
      <c r="A182" s="39">
        <v>177</v>
      </c>
      <c r="B182" s="12" t="s">
        <v>198</v>
      </c>
      <c r="C182" s="11">
        <v>65.8</v>
      </c>
      <c r="D182" s="16" t="s">
        <v>310</v>
      </c>
      <c r="E182" s="26">
        <v>1.76386</v>
      </c>
      <c r="F182" s="26">
        <v>1.59358</v>
      </c>
      <c r="G182" s="26">
        <v>2.1499999999999998E-2</v>
      </c>
      <c r="H182" s="22">
        <v>0</v>
      </c>
      <c r="I182" s="48">
        <v>0</v>
      </c>
      <c r="J182" s="54">
        <v>0</v>
      </c>
      <c r="K182" s="54">
        <v>0</v>
      </c>
      <c r="L182" s="54">
        <v>0</v>
      </c>
      <c r="M182" s="54">
        <v>0</v>
      </c>
      <c r="N182" s="50"/>
      <c r="O182" s="50"/>
      <c r="P182" s="50"/>
      <c r="Q182" s="50"/>
      <c r="R182" s="50"/>
      <c r="S182" s="50"/>
    </row>
    <row r="183" spans="1:19" x14ac:dyDescent="0.25">
      <c r="A183" s="39">
        <v>178</v>
      </c>
      <c r="B183" s="12" t="s">
        <v>199</v>
      </c>
      <c r="C183" s="11">
        <v>108</v>
      </c>
      <c r="D183" s="16" t="s">
        <v>310</v>
      </c>
      <c r="E183" s="26">
        <v>0.78432000000000002</v>
      </c>
      <c r="F183" s="26">
        <v>0.85914000000000001</v>
      </c>
      <c r="G183" s="26">
        <v>0.96062000000000003</v>
      </c>
      <c r="H183" s="22">
        <v>0.11352</v>
      </c>
      <c r="I183" s="48">
        <v>0.83162000000000003</v>
      </c>
      <c r="J183" s="54">
        <v>0.61317999999999995</v>
      </c>
      <c r="K183" s="54">
        <v>0.45322000000000001</v>
      </c>
      <c r="L183" s="54">
        <v>1.1128400000000001</v>
      </c>
      <c r="M183" s="54">
        <v>1.59616</v>
      </c>
      <c r="N183" s="50"/>
      <c r="O183" s="50"/>
      <c r="P183" s="50"/>
      <c r="Q183" s="50"/>
      <c r="R183" s="50"/>
      <c r="S183" s="50"/>
    </row>
    <row r="184" spans="1:19" x14ac:dyDescent="0.25">
      <c r="A184" s="39">
        <v>179</v>
      </c>
      <c r="B184" s="12" t="s">
        <v>200</v>
      </c>
      <c r="C184" s="11">
        <v>43</v>
      </c>
      <c r="D184" s="16" t="s">
        <v>310</v>
      </c>
      <c r="E184" s="26">
        <v>0.66735999999999995</v>
      </c>
      <c r="F184" s="26">
        <v>0.38528000000000001</v>
      </c>
      <c r="G184" s="26">
        <v>0.82989999999999997</v>
      </c>
      <c r="H184" s="22">
        <v>0.15737999999999999</v>
      </c>
      <c r="I184" s="48">
        <v>0.12986</v>
      </c>
      <c r="J184" s="54">
        <v>0.17199999999999999</v>
      </c>
      <c r="K184" s="54">
        <v>0.23735999999999999</v>
      </c>
      <c r="L184" s="54">
        <v>0.17285999999999999</v>
      </c>
      <c r="M184" s="54">
        <v>0.22187999999999999</v>
      </c>
      <c r="N184" s="50"/>
      <c r="O184" s="50"/>
      <c r="P184" s="50"/>
      <c r="Q184" s="50"/>
      <c r="R184" s="50"/>
      <c r="S184" s="50"/>
    </row>
    <row r="185" spans="1:19" x14ac:dyDescent="0.25">
      <c r="A185" s="39">
        <v>180</v>
      </c>
      <c r="B185" s="32" t="s">
        <v>201</v>
      </c>
      <c r="C185" s="11">
        <v>66.3</v>
      </c>
      <c r="D185" s="16" t="s">
        <v>310</v>
      </c>
      <c r="E185" s="26">
        <v>1.48952</v>
      </c>
      <c r="F185" s="26">
        <v>0.66391999999999995</v>
      </c>
      <c r="G185" s="26">
        <v>1.50844</v>
      </c>
      <c r="H185" s="22">
        <v>0.96921999999999997</v>
      </c>
      <c r="I185" s="48">
        <v>0.39216000000000001</v>
      </c>
      <c r="J185" s="54">
        <v>0</v>
      </c>
      <c r="K185" s="54">
        <v>0</v>
      </c>
      <c r="L185" s="54">
        <v>0</v>
      </c>
      <c r="M185" s="54">
        <v>0</v>
      </c>
      <c r="N185" s="50"/>
      <c r="O185" s="50"/>
      <c r="P185" s="50"/>
      <c r="Q185" s="50"/>
      <c r="R185" s="50"/>
      <c r="S185" s="50"/>
    </row>
    <row r="186" spans="1:19" x14ac:dyDescent="0.25">
      <c r="A186" s="39">
        <v>181</v>
      </c>
      <c r="B186" s="12" t="s">
        <v>202</v>
      </c>
      <c r="C186" s="11">
        <v>110.9</v>
      </c>
      <c r="D186" s="16" t="s">
        <v>310</v>
      </c>
      <c r="E186" s="26">
        <v>2.3134000000000001</v>
      </c>
      <c r="F186" s="26">
        <v>2.3435000000000001</v>
      </c>
      <c r="G186" s="26">
        <v>1.3527799999999999</v>
      </c>
      <c r="H186" s="22">
        <v>0.51514000000000004</v>
      </c>
      <c r="I186" s="48">
        <v>1.02942</v>
      </c>
      <c r="J186" s="54">
        <v>0</v>
      </c>
      <c r="K186" s="54">
        <v>0</v>
      </c>
      <c r="L186" s="54">
        <v>0</v>
      </c>
      <c r="M186" s="54">
        <v>0</v>
      </c>
      <c r="N186" s="50"/>
      <c r="O186" s="50"/>
      <c r="P186" s="50"/>
      <c r="Q186" s="50"/>
      <c r="R186" s="50"/>
      <c r="S186" s="50"/>
    </row>
    <row r="187" spans="1:19" x14ac:dyDescent="0.25">
      <c r="A187" s="39">
        <v>182</v>
      </c>
      <c r="B187" s="12" t="s">
        <v>203</v>
      </c>
      <c r="C187" s="11">
        <v>42.6</v>
      </c>
      <c r="D187" s="16" t="s">
        <v>310</v>
      </c>
      <c r="E187" s="26">
        <v>1.06898</v>
      </c>
      <c r="F187" s="26">
        <v>1.1016600000000001</v>
      </c>
      <c r="G187" s="26">
        <v>0.45235999999999998</v>
      </c>
      <c r="H187" s="22">
        <v>3.8699999999999998E-2</v>
      </c>
      <c r="I187" s="48">
        <v>0.11008</v>
      </c>
      <c r="J187" s="54">
        <v>0.50653999999999999</v>
      </c>
      <c r="K187" s="54">
        <v>0.82645999999999997</v>
      </c>
      <c r="L187" s="54">
        <v>0.80581999999999998</v>
      </c>
      <c r="M187" s="54">
        <v>0.98297999999999996</v>
      </c>
      <c r="N187" s="50"/>
      <c r="O187" s="50"/>
      <c r="P187" s="50"/>
      <c r="Q187" s="50"/>
      <c r="R187" s="50"/>
      <c r="S187" s="50"/>
    </row>
    <row r="188" spans="1:19" x14ac:dyDescent="0.25">
      <c r="A188" s="39">
        <v>183</v>
      </c>
      <c r="B188" s="12" t="s">
        <v>204</v>
      </c>
      <c r="C188" s="11">
        <v>65.3</v>
      </c>
      <c r="D188" s="16" t="s">
        <v>310</v>
      </c>
      <c r="E188" s="26">
        <v>1.21174</v>
      </c>
      <c r="F188" s="26">
        <v>1.0027599999999999</v>
      </c>
      <c r="G188" s="26">
        <v>1.4525399999999999</v>
      </c>
      <c r="H188" s="22">
        <v>0.77485999999999999</v>
      </c>
      <c r="I188" s="48">
        <v>0.6966</v>
      </c>
      <c r="J188" s="54">
        <v>0.41968</v>
      </c>
      <c r="K188" s="54">
        <v>0.80840000000000001</v>
      </c>
      <c r="L188" s="54">
        <v>0.95804</v>
      </c>
      <c r="M188" s="54">
        <v>1.1807799999999999</v>
      </c>
      <c r="N188" s="50"/>
      <c r="O188" s="50"/>
      <c r="P188" s="50"/>
      <c r="Q188" s="50"/>
      <c r="R188" s="50"/>
      <c r="S188" s="50"/>
    </row>
    <row r="189" spans="1:19" x14ac:dyDescent="0.25">
      <c r="A189" s="39">
        <v>184</v>
      </c>
      <c r="B189" s="12" t="s">
        <v>205</v>
      </c>
      <c r="C189" s="11">
        <v>110</v>
      </c>
      <c r="D189" s="16" t="s">
        <v>310</v>
      </c>
      <c r="E189" s="26">
        <v>2.1715</v>
      </c>
      <c r="F189" s="26">
        <v>2.3185599999999997</v>
      </c>
      <c r="G189" s="26">
        <v>2.5180799999999999</v>
      </c>
      <c r="H189" s="22">
        <v>1.3802999999999999</v>
      </c>
      <c r="I189" s="48">
        <v>1.2100199999999999</v>
      </c>
      <c r="J189" s="54">
        <v>1.5875599999999999</v>
      </c>
      <c r="K189" s="54">
        <v>2.2136399999999998</v>
      </c>
      <c r="L189" s="54">
        <v>1.73376</v>
      </c>
      <c r="M189" s="54">
        <v>2.3572600000000001</v>
      </c>
      <c r="N189" s="50"/>
      <c r="O189" s="50"/>
      <c r="P189" s="50"/>
      <c r="Q189" s="50"/>
      <c r="R189" s="50"/>
      <c r="S189" s="50"/>
    </row>
    <row r="190" spans="1:19" x14ac:dyDescent="0.25">
      <c r="A190" s="39">
        <v>185</v>
      </c>
      <c r="B190" s="12" t="s">
        <v>206</v>
      </c>
      <c r="C190" s="11">
        <v>42.6</v>
      </c>
      <c r="D190" s="16" t="s">
        <v>310</v>
      </c>
      <c r="E190" s="26">
        <v>1.0027599999999999</v>
      </c>
      <c r="F190" s="26">
        <v>0.20554</v>
      </c>
      <c r="G190" s="26">
        <v>0.55986000000000002</v>
      </c>
      <c r="H190" s="22">
        <v>0.45063999999999999</v>
      </c>
      <c r="I190" s="48">
        <v>0.49879999999999997</v>
      </c>
      <c r="J190" s="54">
        <v>0.34314</v>
      </c>
      <c r="K190" s="54">
        <v>0.64156000000000002</v>
      </c>
      <c r="L190" s="54">
        <v>0.66908000000000001</v>
      </c>
      <c r="M190" s="54">
        <v>0.54781999999999997</v>
      </c>
      <c r="N190" s="50"/>
      <c r="O190" s="50"/>
      <c r="P190" s="50"/>
      <c r="Q190" s="50"/>
      <c r="R190" s="50"/>
      <c r="S190" s="50"/>
    </row>
    <row r="191" spans="1:19" x14ac:dyDescent="0.25">
      <c r="A191" s="39">
        <v>186</v>
      </c>
      <c r="B191" s="12" t="s">
        <v>207</v>
      </c>
      <c r="C191" s="11">
        <v>65.3</v>
      </c>
      <c r="D191" s="16" t="s">
        <v>310</v>
      </c>
      <c r="E191" s="26">
        <v>1.4662999999999999</v>
      </c>
      <c r="F191" s="26">
        <v>1.2005600000000001</v>
      </c>
      <c r="G191" s="26">
        <v>1.4748999999999999</v>
      </c>
      <c r="H191" s="22">
        <v>0.50568000000000002</v>
      </c>
      <c r="I191" s="48">
        <v>0.49879999999999997</v>
      </c>
      <c r="J191" s="54">
        <v>1.0423199999999999</v>
      </c>
      <c r="K191" s="54">
        <v>1.0904799999999999</v>
      </c>
      <c r="L191" s="54">
        <v>0.92364000000000002</v>
      </c>
      <c r="M191" s="54">
        <v>1.33816</v>
      </c>
      <c r="N191" s="50"/>
      <c r="O191" s="50"/>
      <c r="P191" s="50"/>
      <c r="Q191" s="50"/>
      <c r="R191" s="50"/>
      <c r="S191" s="50"/>
    </row>
    <row r="192" spans="1:19" x14ac:dyDescent="0.25">
      <c r="A192" s="39">
        <v>187</v>
      </c>
      <c r="B192" s="12" t="s">
        <v>208</v>
      </c>
      <c r="C192" s="11">
        <v>109.9</v>
      </c>
      <c r="D192" s="16" t="s">
        <v>310</v>
      </c>
      <c r="E192" s="26">
        <v>1.6228199999999999</v>
      </c>
      <c r="F192" s="26">
        <v>1.66754</v>
      </c>
      <c r="G192" s="26">
        <v>2.3220000000000001</v>
      </c>
      <c r="H192" s="22">
        <v>1.1781999999999999</v>
      </c>
      <c r="I192" s="48">
        <v>0.92879999999999996</v>
      </c>
      <c r="J192" s="54">
        <v>1.1824999999999999</v>
      </c>
      <c r="K192" s="54">
        <v>1.7672999999999999</v>
      </c>
      <c r="L192" s="54">
        <v>1.64432</v>
      </c>
      <c r="M192" s="54">
        <v>1.8111599999999999</v>
      </c>
      <c r="N192" s="50"/>
      <c r="O192" s="50"/>
      <c r="P192" s="50"/>
      <c r="Q192" s="50"/>
      <c r="R192" s="50"/>
      <c r="S192" s="50"/>
    </row>
    <row r="193" spans="1:19" x14ac:dyDescent="0.25">
      <c r="A193" s="39">
        <v>188</v>
      </c>
      <c r="B193" s="12" t="s">
        <v>209</v>
      </c>
      <c r="C193" s="11">
        <v>42.8</v>
      </c>
      <c r="D193" s="16" t="s">
        <v>310</v>
      </c>
      <c r="E193" s="26">
        <v>1.08962</v>
      </c>
      <c r="F193" s="26">
        <v>0.91245999999999994</v>
      </c>
      <c r="G193" s="26">
        <v>0.59082000000000001</v>
      </c>
      <c r="H193" s="22">
        <v>0.26316000000000001</v>
      </c>
      <c r="I193" s="48">
        <v>3.7839999999999999E-2</v>
      </c>
      <c r="J193" s="54">
        <v>0.56415999999999999</v>
      </c>
      <c r="K193" s="54">
        <v>1.0363</v>
      </c>
      <c r="L193" s="54">
        <v>0.93567999999999996</v>
      </c>
      <c r="M193" s="54">
        <v>1.15412</v>
      </c>
      <c r="N193" s="50"/>
      <c r="O193" s="50"/>
      <c r="P193" s="50"/>
      <c r="Q193" s="50"/>
      <c r="R193" s="50"/>
      <c r="S193" s="50"/>
    </row>
    <row r="194" spans="1:19" x14ac:dyDescent="0.25">
      <c r="A194" s="39">
        <v>189</v>
      </c>
      <c r="B194" s="12" t="s">
        <v>210</v>
      </c>
      <c r="C194" s="11">
        <v>65.5</v>
      </c>
      <c r="D194" s="16" t="s">
        <v>310</v>
      </c>
      <c r="E194" s="26">
        <v>1.14466</v>
      </c>
      <c r="F194" s="26">
        <v>0.46698000000000001</v>
      </c>
      <c r="G194" s="26">
        <v>0.67854000000000003</v>
      </c>
      <c r="H194" s="22">
        <v>0.19608</v>
      </c>
      <c r="I194" s="48">
        <v>0</v>
      </c>
      <c r="J194" s="54">
        <v>2.3220000000000001E-2</v>
      </c>
      <c r="K194" s="54">
        <v>2.0639999999999999E-2</v>
      </c>
      <c r="L194" s="54">
        <v>5.6759999999999998E-2</v>
      </c>
      <c r="M194" s="54">
        <v>0.12469999999999999</v>
      </c>
      <c r="N194" s="50"/>
      <c r="O194" s="50"/>
      <c r="P194" s="50"/>
      <c r="Q194" s="50"/>
      <c r="R194" s="50"/>
      <c r="S194" s="50"/>
    </row>
    <row r="195" spans="1:19" x14ac:dyDescent="0.25">
      <c r="A195" s="39">
        <v>190</v>
      </c>
      <c r="B195" s="14" t="s">
        <v>211</v>
      </c>
      <c r="C195" s="11">
        <v>109.5</v>
      </c>
      <c r="D195" s="16" t="s">
        <v>310</v>
      </c>
      <c r="E195" s="26">
        <v>2.5903199999999997</v>
      </c>
      <c r="F195" s="26">
        <v>1.81288</v>
      </c>
      <c r="G195" s="26">
        <v>1.3665399999999999</v>
      </c>
      <c r="H195" s="22">
        <v>0.40936</v>
      </c>
      <c r="I195" s="48">
        <v>0.30787999999999999</v>
      </c>
      <c r="J195" s="54">
        <v>0.27261999999999997</v>
      </c>
      <c r="K195" s="54">
        <v>0.35518</v>
      </c>
      <c r="L195" s="54">
        <v>0.30959999999999999</v>
      </c>
      <c r="M195" s="54">
        <v>1.09392</v>
      </c>
      <c r="N195" s="50"/>
      <c r="O195" s="50"/>
      <c r="P195" s="50"/>
      <c r="Q195" s="50"/>
      <c r="R195" s="50"/>
      <c r="S195" s="50"/>
    </row>
    <row r="196" spans="1:19" x14ac:dyDescent="0.25">
      <c r="A196" s="39">
        <v>191</v>
      </c>
      <c r="B196" s="12" t="s">
        <v>212</v>
      </c>
      <c r="C196" s="11">
        <v>43</v>
      </c>
      <c r="D196" s="16" t="s">
        <v>310</v>
      </c>
      <c r="E196" s="26">
        <v>1.1136999999999999</v>
      </c>
      <c r="F196" s="26">
        <v>0.79635999999999996</v>
      </c>
      <c r="G196" s="26">
        <v>1.4585599999999999</v>
      </c>
      <c r="H196" s="22">
        <v>0.83763999999999994</v>
      </c>
      <c r="I196" s="48">
        <v>0.28895999999999999</v>
      </c>
      <c r="J196" s="54">
        <v>0</v>
      </c>
      <c r="K196" s="54">
        <v>0</v>
      </c>
      <c r="L196" s="54">
        <v>0</v>
      </c>
      <c r="M196" s="54">
        <v>6.0199999999999997E-2</v>
      </c>
      <c r="N196" s="50"/>
      <c r="O196" s="50"/>
      <c r="P196" s="50"/>
      <c r="Q196" s="50"/>
      <c r="R196" s="50"/>
      <c r="S196" s="50"/>
    </row>
    <row r="197" spans="1:19" x14ac:dyDescent="0.25">
      <c r="A197" s="39">
        <v>192</v>
      </c>
      <c r="B197" s="12" t="s">
        <v>213</v>
      </c>
      <c r="C197" s="11">
        <v>65.3</v>
      </c>
      <c r="D197" s="16" t="s">
        <v>310</v>
      </c>
      <c r="E197" s="26">
        <v>1.5643400000000001</v>
      </c>
      <c r="F197" s="26">
        <v>1.25474</v>
      </c>
      <c r="G197" s="26">
        <v>1.8748</v>
      </c>
      <c r="H197" s="22">
        <v>1.1008</v>
      </c>
      <c r="I197" s="48">
        <v>0.39817999999999998</v>
      </c>
      <c r="J197" s="54">
        <v>5.3319999999999999E-2</v>
      </c>
      <c r="K197" s="54">
        <v>0.49793999999999999</v>
      </c>
      <c r="L197" s="54">
        <v>0.49879999999999997</v>
      </c>
      <c r="M197" s="54">
        <v>0.83592</v>
      </c>
      <c r="N197" s="50"/>
      <c r="O197" s="50"/>
      <c r="P197" s="50"/>
      <c r="Q197" s="50"/>
      <c r="R197" s="50"/>
      <c r="S197" s="50"/>
    </row>
    <row r="198" spans="1:19" x14ac:dyDescent="0.25">
      <c r="A198" s="39">
        <v>196</v>
      </c>
      <c r="B198" s="12" t="s">
        <v>214</v>
      </c>
      <c r="C198" s="11">
        <v>52.8</v>
      </c>
      <c r="D198" s="16" t="s">
        <v>309</v>
      </c>
      <c r="E198" s="26">
        <v>1.46166</v>
      </c>
      <c r="F198" s="26">
        <v>1.4307071999999998</v>
      </c>
      <c r="G198" s="26">
        <v>0.85378140000000025</v>
      </c>
      <c r="H198" s="22">
        <v>5.1587999999999662E-2</v>
      </c>
      <c r="I198" s="48">
        <v>0</v>
      </c>
      <c r="J198" s="54">
        <v>0.18313740000000006</v>
      </c>
      <c r="K198" s="54">
        <v>0.50212320000000044</v>
      </c>
      <c r="L198" s="54">
        <v>0.43935779999999935</v>
      </c>
      <c r="M198" s="54">
        <v>0</v>
      </c>
      <c r="N198" s="50"/>
      <c r="O198" s="50"/>
      <c r="P198" s="50"/>
      <c r="Q198" s="50"/>
      <c r="R198" s="50"/>
      <c r="S198" s="50"/>
    </row>
    <row r="199" spans="1:19" x14ac:dyDescent="0.25">
      <c r="A199" s="39">
        <v>197</v>
      </c>
      <c r="B199" s="12" t="s">
        <v>215</v>
      </c>
      <c r="C199" s="11">
        <v>51.2</v>
      </c>
      <c r="D199" s="16" t="s">
        <v>309</v>
      </c>
      <c r="E199" s="26">
        <v>1.11774</v>
      </c>
      <c r="F199" s="26">
        <v>0.92600459999999973</v>
      </c>
      <c r="G199" s="26">
        <v>1.1813652000000001</v>
      </c>
      <c r="H199" s="22">
        <v>0.35337780000000002</v>
      </c>
      <c r="I199" s="48">
        <v>0</v>
      </c>
      <c r="J199" s="54">
        <v>0.65344799999999981</v>
      </c>
      <c r="K199" s="54">
        <v>0.92772420000000055</v>
      </c>
      <c r="L199" s="54">
        <v>0.40840499999999968</v>
      </c>
      <c r="M199" s="54">
        <v>0.44021760000000038</v>
      </c>
      <c r="N199" s="50"/>
      <c r="O199" s="50"/>
      <c r="P199" s="50"/>
      <c r="Q199" s="50"/>
      <c r="R199" s="50"/>
      <c r="S199" s="50"/>
    </row>
    <row r="200" spans="1:19" x14ac:dyDescent="0.25">
      <c r="A200" s="39">
        <v>198</v>
      </c>
      <c r="B200" s="12" t="s">
        <v>216</v>
      </c>
      <c r="C200" s="11">
        <v>113.6</v>
      </c>
      <c r="D200" s="16" t="s">
        <v>309</v>
      </c>
      <c r="E200" s="26">
        <v>3.6971400000000001</v>
      </c>
      <c r="F200" s="26">
        <v>4.1167223999999996</v>
      </c>
      <c r="G200" s="26">
        <v>3.3257064000000005</v>
      </c>
      <c r="H200" s="22">
        <v>1.676610000000001</v>
      </c>
      <c r="I200" s="48">
        <v>0.84948239999999964</v>
      </c>
      <c r="J200" s="54">
        <v>0.85636080000000037</v>
      </c>
      <c r="K200" s="54">
        <v>2.0996316000000004</v>
      </c>
      <c r="L200" s="54">
        <v>2.3584313999999988</v>
      </c>
      <c r="M200" s="54">
        <v>3.1038779999999995</v>
      </c>
      <c r="N200" s="50"/>
      <c r="O200" s="50"/>
      <c r="P200" s="50"/>
      <c r="Q200" s="50"/>
      <c r="R200" s="50"/>
      <c r="S200" s="50"/>
    </row>
    <row r="201" spans="1:19" x14ac:dyDescent="0.25">
      <c r="A201" s="39">
        <v>199</v>
      </c>
      <c r="B201" s="12" t="s">
        <v>217</v>
      </c>
      <c r="C201" s="11">
        <v>106.7</v>
      </c>
      <c r="D201" s="16" t="s">
        <v>309</v>
      </c>
      <c r="E201" s="26">
        <v>2.1495000000000002</v>
      </c>
      <c r="F201" s="26">
        <v>2.4917003999999996</v>
      </c>
      <c r="G201" s="26">
        <v>2.6765573999999996</v>
      </c>
      <c r="H201" s="22">
        <v>1.5201264000000005</v>
      </c>
      <c r="I201" s="48">
        <v>1.2286542000000003</v>
      </c>
      <c r="J201" s="54">
        <v>1.5596772000000001</v>
      </c>
      <c r="K201" s="54">
        <v>2.0170908000000001</v>
      </c>
      <c r="L201" s="54">
        <v>1.841691600000001</v>
      </c>
      <c r="M201" s="54">
        <v>1.0257413999999982</v>
      </c>
      <c r="N201" s="50"/>
      <c r="O201" s="50"/>
      <c r="P201" s="50"/>
      <c r="Q201" s="50"/>
      <c r="R201" s="50"/>
      <c r="S201" s="50"/>
    </row>
    <row r="202" spans="1:19" x14ac:dyDescent="0.25">
      <c r="A202" s="39">
        <v>200</v>
      </c>
      <c r="B202" s="12" t="s">
        <v>218</v>
      </c>
      <c r="C202" s="11">
        <v>92.7</v>
      </c>
      <c r="D202" s="16" t="s">
        <v>309</v>
      </c>
      <c r="E202" s="26">
        <v>1.8915600000000001</v>
      </c>
      <c r="F202" s="26">
        <v>1.6628532000000003</v>
      </c>
      <c r="G202" s="26">
        <v>0</v>
      </c>
      <c r="H202" s="22">
        <v>0</v>
      </c>
      <c r="I202" s="48">
        <v>0</v>
      </c>
      <c r="J202" s="54">
        <v>0</v>
      </c>
      <c r="K202" s="54">
        <v>0.55886999999999953</v>
      </c>
      <c r="L202" s="54">
        <v>0.92170560000000001</v>
      </c>
      <c r="M202" s="54">
        <v>0.85980000000000001</v>
      </c>
      <c r="N202" s="50"/>
      <c r="O202" s="50"/>
      <c r="P202" s="50"/>
      <c r="Q202" s="50"/>
      <c r="R202" s="50"/>
      <c r="S202" s="50"/>
    </row>
    <row r="203" spans="1:19" x14ac:dyDescent="0.25">
      <c r="A203" s="39">
        <v>201</v>
      </c>
      <c r="B203" s="12" t="s">
        <v>219</v>
      </c>
      <c r="C203" s="11">
        <v>81.8</v>
      </c>
      <c r="D203" s="16" t="s">
        <v>309</v>
      </c>
      <c r="E203" s="26">
        <v>1.8915600000000001</v>
      </c>
      <c r="F203" s="26">
        <v>1.5330234</v>
      </c>
      <c r="G203" s="26">
        <v>1.6207230000000001</v>
      </c>
      <c r="H203" s="22">
        <v>0.73856820000000001</v>
      </c>
      <c r="I203" s="48">
        <v>0.39120900000000008</v>
      </c>
      <c r="J203" s="54">
        <v>0.50986140000000002</v>
      </c>
      <c r="K203" s="54">
        <v>1.4221092</v>
      </c>
      <c r="L203" s="54">
        <v>1.4625198000000004</v>
      </c>
      <c r="M203" s="54">
        <v>1.7256185999999998</v>
      </c>
      <c r="N203" s="50"/>
      <c r="O203" s="50"/>
      <c r="P203" s="50"/>
      <c r="Q203" s="50"/>
      <c r="R203" s="50"/>
      <c r="S203" s="50"/>
    </row>
    <row r="204" spans="1:19" x14ac:dyDescent="0.25">
      <c r="A204" s="39">
        <v>202</v>
      </c>
      <c r="B204" s="12" t="s">
        <v>220</v>
      </c>
      <c r="C204" s="11">
        <v>52.3</v>
      </c>
      <c r="D204" s="16" t="s">
        <v>309</v>
      </c>
      <c r="E204" s="26">
        <v>0.94578000000000007</v>
      </c>
      <c r="F204" s="26">
        <v>0.33360239999999991</v>
      </c>
      <c r="G204" s="26">
        <v>0.27599579999999996</v>
      </c>
      <c r="H204" s="22">
        <v>4.041060000000013E-2</v>
      </c>
      <c r="I204" s="48">
        <v>4.2989999999999088E-3</v>
      </c>
      <c r="J204" s="54">
        <v>4.0410599999999942E-2</v>
      </c>
      <c r="K204" s="54">
        <v>0.16336199999999995</v>
      </c>
      <c r="L204" s="54">
        <v>0.25192140000000013</v>
      </c>
      <c r="M204" s="54">
        <v>0.74200739999999998</v>
      </c>
      <c r="N204" s="50"/>
      <c r="O204" s="50"/>
      <c r="P204" s="50"/>
      <c r="Q204" s="50"/>
      <c r="R204" s="50"/>
      <c r="S204" s="50"/>
    </row>
    <row r="205" spans="1:19" x14ac:dyDescent="0.25">
      <c r="A205" s="39">
        <v>203</v>
      </c>
      <c r="B205" s="12" t="s">
        <v>221</v>
      </c>
      <c r="C205" s="11">
        <v>51.3</v>
      </c>
      <c r="D205" s="16" t="s">
        <v>309</v>
      </c>
      <c r="E205" s="26">
        <v>1.2037199999999999</v>
      </c>
      <c r="F205" s="26">
        <v>1.2759431999999999</v>
      </c>
      <c r="G205" s="26">
        <v>0.53135639999999995</v>
      </c>
      <c r="H205" s="22">
        <v>0.61819620000000031</v>
      </c>
      <c r="I205" s="48">
        <v>0.53651519999999975</v>
      </c>
      <c r="J205" s="54">
        <v>0.38089140000000044</v>
      </c>
      <c r="K205" s="54">
        <v>0.45655379999999973</v>
      </c>
      <c r="L205" s="54">
        <v>0.50298299999999996</v>
      </c>
      <c r="M205" s="54">
        <v>0.61389720000000036</v>
      </c>
      <c r="N205" s="50"/>
      <c r="O205" s="50"/>
      <c r="P205" s="50"/>
      <c r="Q205" s="50"/>
      <c r="R205" s="50"/>
      <c r="S205" s="50"/>
    </row>
    <row r="206" spans="1:19" x14ac:dyDescent="0.25">
      <c r="A206" s="39">
        <v>204</v>
      </c>
      <c r="B206" s="12" t="s">
        <v>222</v>
      </c>
      <c r="C206" s="11">
        <v>113.7</v>
      </c>
      <c r="D206" s="16" t="s">
        <v>309</v>
      </c>
      <c r="E206" s="26">
        <v>4.3849799999999997</v>
      </c>
      <c r="F206" s="26">
        <v>3.3953501999999998</v>
      </c>
      <c r="G206" s="26">
        <v>3.6859626000000008</v>
      </c>
      <c r="H206" s="22">
        <v>2.1262853999999991</v>
      </c>
      <c r="I206" s="48">
        <v>1.7024040000000018</v>
      </c>
      <c r="J206" s="54">
        <v>1.9190735999999995</v>
      </c>
      <c r="K206" s="54">
        <v>2.1589577999999991</v>
      </c>
      <c r="L206" s="54">
        <v>2.0136515999999989</v>
      </c>
      <c r="M206" s="54">
        <v>2.8467978</v>
      </c>
      <c r="N206" s="50"/>
      <c r="O206" s="50"/>
      <c r="P206" s="50"/>
      <c r="Q206" s="50"/>
      <c r="R206" s="50"/>
      <c r="S206" s="50"/>
    </row>
    <row r="207" spans="1:19" x14ac:dyDescent="0.25">
      <c r="A207" s="39">
        <v>205</v>
      </c>
      <c r="B207" s="12" t="s">
        <v>223</v>
      </c>
      <c r="C207" s="11">
        <v>107</v>
      </c>
      <c r="D207" s="16" t="s">
        <v>309</v>
      </c>
      <c r="E207" s="26">
        <v>2.06352</v>
      </c>
      <c r="F207" s="26">
        <v>1.5760133999999999</v>
      </c>
      <c r="G207" s="26">
        <v>1.8227760000000002</v>
      </c>
      <c r="H207" s="22">
        <v>0.66806460000000012</v>
      </c>
      <c r="I207" s="48">
        <v>0.54167399999999988</v>
      </c>
      <c r="J207" s="54">
        <v>0.25321110000000097</v>
      </c>
      <c r="K207" s="54">
        <v>0.36928409999999923</v>
      </c>
      <c r="L207" s="54">
        <v>0.38862959999999996</v>
      </c>
      <c r="M207" s="54">
        <v>1.1985612000000001</v>
      </c>
      <c r="N207" s="50"/>
      <c r="O207" s="50"/>
      <c r="P207" s="50"/>
      <c r="Q207" s="50"/>
      <c r="R207" s="50"/>
      <c r="S207" s="50"/>
    </row>
    <row r="208" spans="1:19" x14ac:dyDescent="0.25">
      <c r="A208" s="39">
        <v>206</v>
      </c>
      <c r="B208" s="12" t="s">
        <v>224</v>
      </c>
      <c r="C208" s="11">
        <v>92.7</v>
      </c>
      <c r="D208" s="16" t="s">
        <v>309</v>
      </c>
      <c r="E208" s="26">
        <v>2.75136</v>
      </c>
      <c r="F208" s="26">
        <v>1.8631865999999999</v>
      </c>
      <c r="G208" s="26">
        <v>2.1271452000000002</v>
      </c>
      <c r="H208" s="22">
        <v>0.49868399999999929</v>
      </c>
      <c r="I208" s="48">
        <v>0.19173540000000064</v>
      </c>
      <c r="J208" s="54">
        <v>0.77124060000000016</v>
      </c>
      <c r="K208" s="54">
        <v>1.1100018000000003</v>
      </c>
      <c r="L208" s="54">
        <v>1.0266011999999991</v>
      </c>
      <c r="M208" s="54">
        <v>1.5854711999999995</v>
      </c>
      <c r="N208" s="50"/>
      <c r="O208" s="50"/>
      <c r="P208" s="50"/>
      <c r="Q208" s="50"/>
      <c r="R208" s="50"/>
      <c r="S208" s="50"/>
    </row>
    <row r="209" spans="1:19" x14ac:dyDescent="0.25">
      <c r="A209" s="39">
        <v>207</v>
      </c>
      <c r="B209" s="12" t="s">
        <v>225</v>
      </c>
      <c r="C209" s="11">
        <v>81</v>
      </c>
      <c r="D209" s="16" t="s">
        <v>309</v>
      </c>
      <c r="E209" s="26">
        <v>1.8055800000000002</v>
      </c>
      <c r="F209" s="26">
        <v>1.6619934000000003</v>
      </c>
      <c r="G209" s="26">
        <v>1.4539217999999998</v>
      </c>
      <c r="H209" s="22">
        <v>0.56746800000000008</v>
      </c>
      <c r="I209" s="48">
        <v>0.42904019999999971</v>
      </c>
      <c r="J209" s="54">
        <v>0</v>
      </c>
      <c r="K209" s="54">
        <v>0.20377260000000008</v>
      </c>
      <c r="L209" s="54">
        <v>0.69643799999999967</v>
      </c>
      <c r="M209" s="54">
        <v>1.621582800000001</v>
      </c>
      <c r="N209" s="50"/>
      <c r="O209" s="50"/>
      <c r="P209" s="50"/>
      <c r="Q209" s="50"/>
      <c r="R209" s="50"/>
      <c r="S209" s="50"/>
    </row>
    <row r="210" spans="1:19" x14ac:dyDescent="0.25">
      <c r="A210" s="39">
        <v>208</v>
      </c>
      <c r="B210" s="12" t="s">
        <v>226</v>
      </c>
      <c r="C210" s="11">
        <v>53.2</v>
      </c>
      <c r="D210" s="16" t="s">
        <v>309</v>
      </c>
      <c r="E210" s="26">
        <v>1.37568</v>
      </c>
      <c r="F210" s="26">
        <v>1.324092</v>
      </c>
      <c r="G210" s="26">
        <v>1.37568</v>
      </c>
      <c r="H210" s="22">
        <v>0.60873840000000012</v>
      </c>
      <c r="I210" s="48">
        <v>0.54769259999999964</v>
      </c>
      <c r="J210" s="54">
        <v>0.21495</v>
      </c>
      <c r="K210" s="54">
        <v>0.20205300000000029</v>
      </c>
      <c r="L210" s="54">
        <v>0.19087559999999959</v>
      </c>
      <c r="M210" s="54">
        <v>5.2447799999999954E-2</v>
      </c>
      <c r="N210" s="50"/>
      <c r="O210" s="50"/>
      <c r="P210" s="50"/>
      <c r="Q210" s="50"/>
      <c r="R210" s="50"/>
      <c r="S210" s="50"/>
    </row>
    <row r="211" spans="1:19" x14ac:dyDescent="0.25">
      <c r="A211" s="39">
        <v>209</v>
      </c>
      <c r="B211" s="12" t="s">
        <v>227</v>
      </c>
      <c r="C211" s="11">
        <v>51.1</v>
      </c>
      <c r="D211" s="16" t="s">
        <v>309</v>
      </c>
      <c r="E211" s="26">
        <v>1.46166</v>
      </c>
      <c r="F211" s="26">
        <v>1.5493595999999998</v>
      </c>
      <c r="G211" s="26">
        <v>1.6396386000000001</v>
      </c>
      <c r="H211" s="22">
        <v>0.76350239999999991</v>
      </c>
      <c r="I211" s="48">
        <v>1.289700000000049E-2</v>
      </c>
      <c r="J211" s="54">
        <v>0.82024919999999979</v>
      </c>
      <c r="K211" s="54">
        <v>1.1968415999999995</v>
      </c>
      <c r="L211" s="54">
        <v>0.77038080000000064</v>
      </c>
      <c r="M211" s="54">
        <v>1.8812424000000005</v>
      </c>
      <c r="N211" s="50"/>
      <c r="O211" s="50"/>
      <c r="P211" s="50"/>
      <c r="Q211" s="50"/>
      <c r="R211" s="50"/>
      <c r="S211" s="50"/>
    </row>
    <row r="212" spans="1:19" x14ac:dyDescent="0.25">
      <c r="A212" s="39">
        <v>210</v>
      </c>
      <c r="B212" s="12" t="s">
        <v>228</v>
      </c>
      <c r="C212" s="11">
        <v>113.8</v>
      </c>
      <c r="D212" s="16" t="s">
        <v>309</v>
      </c>
      <c r="E212" s="26">
        <v>3.0093000000000001</v>
      </c>
      <c r="F212" s="26">
        <v>3.6094404000000004</v>
      </c>
      <c r="G212" s="26">
        <v>2.5802597999999994</v>
      </c>
      <c r="H212" s="22">
        <v>1.4049132000000004</v>
      </c>
      <c r="I212" s="48">
        <v>1.1203193999999992</v>
      </c>
      <c r="J212" s="54">
        <v>1.2200562000000004</v>
      </c>
      <c r="K212" s="54">
        <v>1.9930164000000012</v>
      </c>
      <c r="L212" s="54">
        <v>1.9783997999999987</v>
      </c>
      <c r="M212" s="54">
        <v>0.28115460000000148</v>
      </c>
      <c r="N212" s="50"/>
      <c r="O212" s="50"/>
      <c r="P212" s="50"/>
      <c r="Q212" s="50"/>
      <c r="R212" s="50"/>
      <c r="S212" s="50"/>
    </row>
    <row r="213" spans="1:19" x14ac:dyDescent="0.25">
      <c r="A213" s="39">
        <v>211</v>
      </c>
      <c r="B213" s="12" t="s">
        <v>229</v>
      </c>
      <c r="C213" s="11">
        <v>106.9</v>
      </c>
      <c r="D213" s="16" t="s">
        <v>309</v>
      </c>
      <c r="E213" s="26">
        <v>1.6336199999999999</v>
      </c>
      <c r="F213" s="26">
        <v>1.792683</v>
      </c>
      <c r="G213" s="26">
        <v>0.65172840000000043</v>
      </c>
      <c r="H213" s="22">
        <v>0.29147219999999957</v>
      </c>
      <c r="I213" s="48">
        <v>6.7064400000000246E-2</v>
      </c>
      <c r="J213" s="54">
        <v>0</v>
      </c>
      <c r="K213" s="54">
        <v>0</v>
      </c>
      <c r="L213" s="54">
        <v>0</v>
      </c>
      <c r="M213" s="54">
        <v>0</v>
      </c>
      <c r="N213" s="50"/>
      <c r="O213" s="50"/>
      <c r="P213" s="50"/>
      <c r="Q213" s="50"/>
      <c r="R213" s="50"/>
      <c r="S213" s="50"/>
    </row>
    <row r="214" spans="1:19" x14ac:dyDescent="0.25">
      <c r="A214" s="39">
        <v>212</v>
      </c>
      <c r="B214" s="12" t="s">
        <v>230</v>
      </c>
      <c r="C214" s="11">
        <v>93.2</v>
      </c>
      <c r="D214" s="16" t="s">
        <v>309</v>
      </c>
      <c r="E214" s="26">
        <v>2.06352</v>
      </c>
      <c r="F214" s="26">
        <v>2.2604142</v>
      </c>
      <c r="G214" s="26">
        <v>1.4754168000000001</v>
      </c>
      <c r="H214" s="22">
        <v>0.55715039999999971</v>
      </c>
      <c r="I214" s="48">
        <v>0.23214600000000041</v>
      </c>
      <c r="J214" s="54">
        <v>0.14272679999999954</v>
      </c>
      <c r="K214" s="54">
        <v>1.3206528000000004</v>
      </c>
      <c r="L214" s="54">
        <v>1.2862608000000004</v>
      </c>
      <c r="M214" s="54">
        <v>1.6791893999999996</v>
      </c>
      <c r="N214" s="50"/>
      <c r="O214" s="50"/>
      <c r="P214" s="50"/>
      <c r="Q214" s="50"/>
      <c r="R214" s="50"/>
      <c r="S214" s="50"/>
    </row>
    <row r="215" spans="1:19" x14ac:dyDescent="0.25">
      <c r="A215" s="39">
        <v>213</v>
      </c>
      <c r="B215" s="12" t="s">
        <v>231</v>
      </c>
      <c r="C215" s="11">
        <v>80.7</v>
      </c>
      <c r="D215" s="16" t="s">
        <v>309</v>
      </c>
      <c r="E215" s="26">
        <v>1.5476400000000001</v>
      </c>
      <c r="F215" s="26">
        <v>0.84862259999999989</v>
      </c>
      <c r="G215" s="26">
        <v>0.97673280000000007</v>
      </c>
      <c r="H215" s="22">
        <v>0.47632920000000023</v>
      </c>
      <c r="I215" s="48">
        <v>0.16164239999999977</v>
      </c>
      <c r="J215" s="54">
        <v>1.8915600000000209E-2</v>
      </c>
      <c r="K215" s="54">
        <v>0.21752940000000009</v>
      </c>
      <c r="L215" s="54">
        <v>0.28717319999999968</v>
      </c>
      <c r="M215" s="54">
        <v>0.17367959999999996</v>
      </c>
      <c r="N215" s="50"/>
      <c r="O215" s="50"/>
      <c r="P215" s="50"/>
      <c r="Q215" s="50"/>
      <c r="R215" s="50"/>
      <c r="S215" s="50"/>
    </row>
    <row r="216" spans="1:19" x14ac:dyDescent="0.25">
      <c r="A216" s="39">
        <v>214</v>
      </c>
      <c r="B216" s="12" t="s">
        <v>232</v>
      </c>
      <c r="C216" s="11">
        <v>52.5</v>
      </c>
      <c r="D216" s="16" t="s">
        <v>309</v>
      </c>
      <c r="E216" s="26">
        <v>1.03176</v>
      </c>
      <c r="F216" s="26">
        <v>1.3034568000000002</v>
      </c>
      <c r="G216" s="26">
        <v>0.99306899999999987</v>
      </c>
      <c r="H216" s="22">
        <v>0.29233200000000026</v>
      </c>
      <c r="I216" s="48">
        <v>0.16336199999999956</v>
      </c>
      <c r="J216" s="54">
        <v>0.22096860000000049</v>
      </c>
      <c r="K216" s="54">
        <v>0.30522899999999958</v>
      </c>
      <c r="L216" s="54">
        <v>0.62077560000000032</v>
      </c>
      <c r="M216" s="54">
        <v>0.95867699999999945</v>
      </c>
      <c r="N216" s="50"/>
      <c r="O216" s="50"/>
      <c r="P216" s="50"/>
      <c r="Q216" s="50"/>
      <c r="R216" s="50"/>
      <c r="S216" s="50"/>
    </row>
    <row r="217" spans="1:19" x14ac:dyDescent="0.25">
      <c r="A217" s="39">
        <v>215</v>
      </c>
      <c r="B217" s="12" t="s">
        <v>233</v>
      </c>
      <c r="C217" s="11">
        <v>51</v>
      </c>
      <c r="D217" s="16" t="s">
        <v>309</v>
      </c>
      <c r="E217" s="26">
        <v>0.25794</v>
      </c>
      <c r="F217" s="26">
        <v>3.8690999999999989E-2</v>
      </c>
      <c r="G217" s="26">
        <v>0</v>
      </c>
      <c r="H217" s="22">
        <v>0</v>
      </c>
      <c r="I217" s="48">
        <v>0</v>
      </c>
      <c r="J217" s="54">
        <v>0</v>
      </c>
      <c r="K217" s="54">
        <v>0</v>
      </c>
      <c r="L217" s="54">
        <v>3.8691000000000038E-2</v>
      </c>
      <c r="M217" s="54">
        <v>2.7513599999999978E-2</v>
      </c>
      <c r="N217" s="50"/>
      <c r="O217" s="50"/>
      <c r="P217" s="50"/>
      <c r="Q217" s="50"/>
      <c r="R217" s="50"/>
      <c r="S217" s="50"/>
    </row>
    <row r="218" spans="1:19" x14ac:dyDescent="0.25">
      <c r="A218" s="39">
        <v>216</v>
      </c>
      <c r="B218" s="12" t="s">
        <v>234</v>
      </c>
      <c r="C218" s="11">
        <v>113.9</v>
      </c>
      <c r="D218" s="16" t="s">
        <v>309</v>
      </c>
      <c r="E218" s="26">
        <v>2.4074399999999998</v>
      </c>
      <c r="F218" s="26">
        <v>3.3368838000000003</v>
      </c>
      <c r="G218" s="26">
        <v>3.6309353999999998</v>
      </c>
      <c r="H218" s="22">
        <v>2.1684156000000003</v>
      </c>
      <c r="I218" s="48">
        <v>1.8408318000000001</v>
      </c>
      <c r="J218" s="54">
        <v>2.2019478000000001</v>
      </c>
      <c r="K218" s="54">
        <v>2.9594316000000003</v>
      </c>
      <c r="L218" s="54">
        <v>2.6198106000000005</v>
      </c>
      <c r="M218" s="54">
        <v>3.2612213999999993</v>
      </c>
      <c r="N218" s="50"/>
      <c r="O218" s="50"/>
      <c r="P218" s="50"/>
      <c r="Q218" s="50"/>
      <c r="R218" s="50"/>
      <c r="S218" s="50"/>
    </row>
    <row r="219" spans="1:19" x14ac:dyDescent="0.25">
      <c r="A219" s="39">
        <v>217</v>
      </c>
      <c r="B219" s="12" t="s">
        <v>235</v>
      </c>
      <c r="C219" s="11">
        <v>106.5</v>
      </c>
      <c r="D219" s="16" t="s">
        <v>309</v>
      </c>
      <c r="E219" s="26">
        <v>1.46166</v>
      </c>
      <c r="F219" s="26">
        <v>2.2655729999999998</v>
      </c>
      <c r="G219" s="26">
        <v>1.8855413999999997</v>
      </c>
      <c r="H219" s="22">
        <v>0.63281280000000062</v>
      </c>
      <c r="I219" s="48">
        <v>0.3851903999999996</v>
      </c>
      <c r="J219" s="54">
        <v>0.17196000000000017</v>
      </c>
      <c r="K219" s="54">
        <v>0.45569400000000021</v>
      </c>
      <c r="L219" s="54">
        <v>0.76264260000000039</v>
      </c>
      <c r="M219" s="54">
        <v>0.69127919999999876</v>
      </c>
      <c r="N219" s="50"/>
      <c r="O219" s="50"/>
      <c r="P219" s="50"/>
      <c r="Q219" s="50"/>
      <c r="R219" s="50"/>
      <c r="S219" s="50"/>
    </row>
    <row r="220" spans="1:19" x14ac:dyDescent="0.25">
      <c r="A220" s="39">
        <v>218</v>
      </c>
      <c r="B220" s="12" t="s">
        <v>236</v>
      </c>
      <c r="C220" s="11">
        <v>92.6</v>
      </c>
      <c r="D220" s="16" t="s">
        <v>309</v>
      </c>
      <c r="E220" s="26">
        <v>1.7196</v>
      </c>
      <c r="F220" s="26">
        <v>2.5252326000000003</v>
      </c>
      <c r="G220" s="26">
        <v>1.4977716000000001</v>
      </c>
      <c r="H220" s="22">
        <v>0</v>
      </c>
      <c r="I220" s="48">
        <v>0</v>
      </c>
      <c r="J220" s="54">
        <v>4.2989999999999848E-2</v>
      </c>
      <c r="K220" s="54">
        <v>5.2447799999999954E-2</v>
      </c>
      <c r="L220" s="54">
        <v>9.199860000000018E-2</v>
      </c>
      <c r="M220" s="54">
        <v>0.7858571999999997</v>
      </c>
      <c r="N220" s="50"/>
      <c r="O220" s="50"/>
      <c r="P220" s="50"/>
      <c r="Q220" s="50"/>
      <c r="R220" s="50"/>
      <c r="S220" s="50"/>
    </row>
    <row r="221" spans="1:19" x14ac:dyDescent="0.25">
      <c r="A221" s="39">
        <v>219</v>
      </c>
      <c r="B221" s="12" t="s">
        <v>237</v>
      </c>
      <c r="C221" s="11">
        <v>81.400000000000006</v>
      </c>
      <c r="D221" s="16" t="s">
        <v>309</v>
      </c>
      <c r="E221" s="26">
        <v>1.6336199999999999</v>
      </c>
      <c r="F221" s="26">
        <v>0.21495</v>
      </c>
      <c r="G221" s="26">
        <v>0.97415340000000006</v>
      </c>
      <c r="H221" s="22">
        <v>0.50642219999999993</v>
      </c>
      <c r="I221" s="48">
        <v>0.23472539999999972</v>
      </c>
      <c r="J221" s="54">
        <v>0.71879280000000023</v>
      </c>
      <c r="K221" s="54">
        <v>1.1495525999999998</v>
      </c>
      <c r="L221" s="54">
        <v>1.0489560000000007</v>
      </c>
      <c r="M221" s="54">
        <v>1.2071592</v>
      </c>
      <c r="N221" s="50"/>
      <c r="O221" s="50"/>
      <c r="P221" s="50"/>
      <c r="Q221" s="50"/>
      <c r="R221" s="50"/>
      <c r="S221" s="50"/>
    </row>
    <row r="222" spans="1:19" x14ac:dyDescent="0.25">
      <c r="A222" s="39">
        <v>220</v>
      </c>
      <c r="B222" s="12" t="s">
        <v>238</v>
      </c>
      <c r="C222" s="11">
        <v>52.9</v>
      </c>
      <c r="D222" s="16" t="s">
        <v>309</v>
      </c>
      <c r="E222" s="26">
        <v>0.77382000000000006</v>
      </c>
      <c r="F222" s="26">
        <v>1.3877172</v>
      </c>
      <c r="G222" s="26">
        <v>1.3567643999999999</v>
      </c>
      <c r="H222" s="22">
        <v>0.42732060000000066</v>
      </c>
      <c r="I222" s="48">
        <v>0.29319179999999939</v>
      </c>
      <c r="J222" s="54">
        <v>0.31296719999999989</v>
      </c>
      <c r="K222" s="54">
        <v>0.63281280000000062</v>
      </c>
      <c r="L222" s="54">
        <v>0.49008599999999947</v>
      </c>
      <c r="M222" s="54">
        <v>0.7884366000000006</v>
      </c>
      <c r="N222" s="50"/>
      <c r="O222" s="50"/>
      <c r="P222" s="50"/>
      <c r="Q222" s="50"/>
      <c r="R222" s="50"/>
      <c r="S222" s="50"/>
    </row>
    <row r="223" spans="1:19" x14ac:dyDescent="0.25">
      <c r="A223" s="39">
        <v>221</v>
      </c>
      <c r="B223" s="12" t="s">
        <v>239</v>
      </c>
      <c r="C223" s="11">
        <v>51.4</v>
      </c>
      <c r="D223" s="16" t="s">
        <v>309</v>
      </c>
      <c r="E223" s="26">
        <v>2.06352</v>
      </c>
      <c r="F223" s="26">
        <v>1.0747500000000001</v>
      </c>
      <c r="G223" s="26">
        <v>1.4943324</v>
      </c>
      <c r="H223" s="22">
        <v>0.79187580000000024</v>
      </c>
      <c r="I223" s="48">
        <v>0.53479559999999993</v>
      </c>
      <c r="J223" s="54">
        <v>0.56746800000000008</v>
      </c>
      <c r="K223" s="54">
        <v>0.76694160000000033</v>
      </c>
      <c r="L223" s="54">
        <v>0.85636079999999881</v>
      </c>
      <c r="M223" s="54">
        <v>1.0713108000000005</v>
      </c>
      <c r="N223" s="50"/>
      <c r="O223" s="50"/>
      <c r="P223" s="50"/>
      <c r="Q223" s="50"/>
      <c r="R223" s="50"/>
      <c r="S223" s="50"/>
    </row>
    <row r="224" spans="1:19" x14ac:dyDescent="0.25">
      <c r="A224" s="39">
        <v>222</v>
      </c>
      <c r="B224" s="12" t="s">
        <v>240</v>
      </c>
      <c r="C224" s="11">
        <v>115</v>
      </c>
      <c r="D224" s="16" t="s">
        <v>309</v>
      </c>
      <c r="E224" s="26">
        <v>3.18126</v>
      </c>
      <c r="F224" s="26">
        <v>2.1847517999999995</v>
      </c>
      <c r="G224" s="26">
        <v>1.4676786000000006</v>
      </c>
      <c r="H224" s="22">
        <v>1.4616599999999536E-2</v>
      </c>
      <c r="I224" s="48">
        <v>0</v>
      </c>
      <c r="J224" s="54">
        <v>0</v>
      </c>
      <c r="K224" s="54">
        <v>8.5980000000028718E-4</v>
      </c>
      <c r="L224" s="54">
        <v>0</v>
      </c>
      <c r="M224" s="54">
        <v>0</v>
      </c>
      <c r="N224" s="50"/>
      <c r="O224" s="50"/>
      <c r="P224" s="50"/>
      <c r="Q224" s="50"/>
      <c r="R224" s="50"/>
      <c r="S224" s="50"/>
    </row>
    <row r="225" spans="1:19" x14ac:dyDescent="0.25">
      <c r="A225" s="39">
        <v>223</v>
      </c>
      <c r="B225" s="12" t="s">
        <v>241</v>
      </c>
      <c r="C225" s="11">
        <v>106.7</v>
      </c>
      <c r="D225" s="16" t="s">
        <v>309</v>
      </c>
      <c r="E225" s="26">
        <v>2.9233199999999999</v>
      </c>
      <c r="F225" s="26">
        <v>2.2698720000000003</v>
      </c>
      <c r="G225" s="26">
        <v>2.4211967999999997</v>
      </c>
      <c r="H225" s="22">
        <v>0.65774700000000053</v>
      </c>
      <c r="I225" s="48">
        <v>0.36799439999999917</v>
      </c>
      <c r="J225" s="54">
        <v>0.45397440000000039</v>
      </c>
      <c r="K225" s="54">
        <v>0.93288300000000079</v>
      </c>
      <c r="L225" s="54">
        <v>0.88215479999999979</v>
      </c>
      <c r="M225" s="54">
        <v>0.90708899999999981</v>
      </c>
      <c r="N225" s="50"/>
      <c r="O225" s="50"/>
      <c r="P225" s="50"/>
      <c r="Q225" s="50"/>
      <c r="R225" s="50"/>
      <c r="S225" s="50"/>
    </row>
    <row r="226" spans="1:19" x14ac:dyDescent="0.25">
      <c r="A226" s="39">
        <v>224</v>
      </c>
      <c r="B226" s="12" t="s">
        <v>242</v>
      </c>
      <c r="C226" s="11">
        <v>92.4</v>
      </c>
      <c r="D226" s="16" t="s">
        <v>309</v>
      </c>
      <c r="E226" s="26">
        <v>1.9775399999999999</v>
      </c>
      <c r="F226" s="26">
        <v>2.1262854</v>
      </c>
      <c r="G226" s="26">
        <v>0.82626780000000022</v>
      </c>
      <c r="H226" s="22">
        <v>0.54683280000000012</v>
      </c>
      <c r="I226" s="48">
        <v>0.45139499999999955</v>
      </c>
      <c r="J226" s="54">
        <v>0</v>
      </c>
      <c r="K226" s="54">
        <v>0</v>
      </c>
      <c r="L226" s="54">
        <v>0.59584140000000041</v>
      </c>
      <c r="M226" s="54">
        <v>0.37917179999999984</v>
      </c>
      <c r="N226" s="50"/>
      <c r="O226" s="50"/>
      <c r="P226" s="50"/>
      <c r="Q226" s="50"/>
      <c r="R226" s="50"/>
      <c r="S226" s="50"/>
    </row>
    <row r="227" spans="1:19" x14ac:dyDescent="0.25">
      <c r="A227" s="39">
        <v>225</v>
      </c>
      <c r="B227" s="12" t="s">
        <v>243</v>
      </c>
      <c r="C227" s="11">
        <v>81.2</v>
      </c>
      <c r="D227" s="16" t="s">
        <v>309</v>
      </c>
      <c r="E227" s="26">
        <v>2.49342</v>
      </c>
      <c r="F227" s="26">
        <v>1.4865941999999996</v>
      </c>
      <c r="G227" s="26">
        <v>1.6250220000000004</v>
      </c>
      <c r="H227" s="22">
        <v>0.50212319999999966</v>
      </c>
      <c r="I227" s="48">
        <v>0.21666960000000057</v>
      </c>
      <c r="J227" s="54">
        <v>1.7195999999998106E-3</v>
      </c>
      <c r="K227" s="54">
        <v>0.4410773999999999</v>
      </c>
      <c r="L227" s="54">
        <v>0.5459730000000006</v>
      </c>
      <c r="M227" s="54">
        <v>0.81251099999999876</v>
      </c>
      <c r="N227" s="50"/>
      <c r="O227" s="50"/>
      <c r="P227" s="50"/>
      <c r="Q227" s="50"/>
      <c r="R227" s="50"/>
      <c r="S227" s="50"/>
    </row>
    <row r="228" spans="1:19" x14ac:dyDescent="0.25">
      <c r="A228" s="39">
        <v>226</v>
      </c>
      <c r="B228" s="12" t="s">
        <v>244</v>
      </c>
      <c r="C228" s="11">
        <v>52.7</v>
      </c>
      <c r="D228" s="16" t="s">
        <v>309</v>
      </c>
      <c r="E228" s="26">
        <v>0.94578000000000007</v>
      </c>
      <c r="F228" s="26">
        <v>0.30350939999999998</v>
      </c>
      <c r="G228" s="26">
        <v>8.5979999999990532E-4</v>
      </c>
      <c r="H228" s="22">
        <v>0</v>
      </c>
      <c r="I228" s="48">
        <v>0</v>
      </c>
      <c r="J228" s="54">
        <v>0.27513600000000005</v>
      </c>
      <c r="K228" s="54">
        <v>0.47976839999999987</v>
      </c>
      <c r="L228" s="54">
        <v>0.46257240000000022</v>
      </c>
      <c r="M228" s="54">
        <v>0.60701879999999997</v>
      </c>
      <c r="N228" s="50"/>
      <c r="O228" s="50"/>
      <c r="P228" s="50"/>
      <c r="Q228" s="50"/>
      <c r="R228" s="50"/>
      <c r="S228" s="50"/>
    </row>
    <row r="229" spans="1:19" x14ac:dyDescent="0.25">
      <c r="A229" s="39">
        <v>227</v>
      </c>
      <c r="B229" s="12" t="s">
        <v>245</v>
      </c>
      <c r="C229" s="11">
        <v>51.5</v>
      </c>
      <c r="D229" s="16" t="s">
        <v>309</v>
      </c>
      <c r="E229" s="26">
        <v>1.2897000000000001</v>
      </c>
      <c r="F229" s="26">
        <v>1.5854712</v>
      </c>
      <c r="G229" s="26">
        <v>1.5098087999999998</v>
      </c>
      <c r="H229" s="22">
        <v>0.28717320000000046</v>
      </c>
      <c r="I229" s="48">
        <v>0.19689420000000007</v>
      </c>
      <c r="J229" s="54">
        <v>0.38605019999999984</v>
      </c>
      <c r="K229" s="54">
        <v>0.59928060000000005</v>
      </c>
      <c r="L229" s="54">
        <v>0.48922619999999994</v>
      </c>
      <c r="M229" s="54">
        <v>0.63625200000000015</v>
      </c>
      <c r="N229" s="50"/>
      <c r="O229" s="50"/>
      <c r="P229" s="50"/>
      <c r="Q229" s="50"/>
      <c r="R229" s="50"/>
      <c r="S229" s="50"/>
    </row>
    <row r="230" spans="1:19" x14ac:dyDescent="0.25">
      <c r="A230" s="39">
        <v>228</v>
      </c>
      <c r="B230" s="12" t="s">
        <v>246</v>
      </c>
      <c r="C230" s="11">
        <v>113.5</v>
      </c>
      <c r="D230" s="16" t="s">
        <v>309</v>
      </c>
      <c r="E230" s="26">
        <v>3.4392</v>
      </c>
      <c r="F230" s="26">
        <v>3.8811371999999995</v>
      </c>
      <c r="G230" s="26">
        <v>4.2714863999999997</v>
      </c>
      <c r="H230" s="22">
        <v>2.5553256000000011</v>
      </c>
      <c r="I230" s="48">
        <v>2.0609405999999986</v>
      </c>
      <c r="J230" s="54">
        <v>2.2681524000000013</v>
      </c>
      <c r="K230" s="54">
        <v>0.99650819999999907</v>
      </c>
      <c r="L230" s="54">
        <v>2.0996316000000004</v>
      </c>
      <c r="M230" s="54">
        <v>2.6241095999999997</v>
      </c>
      <c r="N230" s="50"/>
      <c r="O230" s="50"/>
      <c r="P230" s="50"/>
      <c r="Q230" s="50"/>
      <c r="R230" s="50"/>
      <c r="S230" s="50"/>
    </row>
    <row r="231" spans="1:19" x14ac:dyDescent="0.25">
      <c r="A231" s="39">
        <v>229</v>
      </c>
      <c r="B231" s="12" t="s">
        <v>247</v>
      </c>
      <c r="C231" s="11">
        <v>107.4</v>
      </c>
      <c r="D231" s="16" t="s">
        <v>309</v>
      </c>
      <c r="E231" s="26">
        <v>2.06352</v>
      </c>
      <c r="F231" s="26">
        <v>2.209686</v>
      </c>
      <c r="G231" s="26">
        <v>2.2776102000000003</v>
      </c>
      <c r="H231" s="22">
        <v>1.3412880000000005</v>
      </c>
      <c r="I231" s="48">
        <v>1.0962450000000004</v>
      </c>
      <c r="J231" s="54">
        <v>0.806492399999999</v>
      </c>
      <c r="K231" s="54">
        <v>0.8365854000000007</v>
      </c>
      <c r="L231" s="54">
        <v>0.82282859999999913</v>
      </c>
      <c r="M231" s="54">
        <v>1.2355326000000011</v>
      </c>
      <c r="N231" s="50"/>
      <c r="O231" s="50"/>
      <c r="P231" s="50"/>
      <c r="Q231" s="50"/>
      <c r="R231" s="50"/>
      <c r="S231" s="50"/>
    </row>
    <row r="232" spans="1:19" x14ac:dyDescent="0.25">
      <c r="A232" s="39">
        <v>230</v>
      </c>
      <c r="B232" s="12" t="s">
        <v>248</v>
      </c>
      <c r="C232" s="11">
        <v>93</v>
      </c>
      <c r="D232" s="16" t="s">
        <v>309</v>
      </c>
      <c r="E232" s="26">
        <v>1.9775399999999999</v>
      </c>
      <c r="F232" s="26">
        <v>2.0007546</v>
      </c>
      <c r="G232" s="26">
        <v>1.7367960000000005</v>
      </c>
      <c r="H232" s="22">
        <v>0.13928759999999993</v>
      </c>
      <c r="I232" s="48">
        <v>0.41958239999999963</v>
      </c>
      <c r="J232" s="54">
        <v>0.4049658000000001</v>
      </c>
      <c r="K232" s="54">
        <v>1.1762063999999994</v>
      </c>
      <c r="L232" s="54">
        <v>1.1082822000000012</v>
      </c>
      <c r="M232" s="54">
        <v>1.6929461999999995</v>
      </c>
      <c r="N232" s="50"/>
      <c r="O232" s="50"/>
      <c r="P232" s="50"/>
      <c r="Q232" s="50"/>
      <c r="R232" s="50"/>
      <c r="S232" s="50"/>
    </row>
    <row r="233" spans="1:19" x14ac:dyDescent="0.25">
      <c r="A233" s="39">
        <v>231</v>
      </c>
      <c r="B233" s="12" t="s">
        <v>249</v>
      </c>
      <c r="C233" s="11">
        <v>80.900000000000006</v>
      </c>
      <c r="D233" s="16" t="s">
        <v>309</v>
      </c>
      <c r="E233" s="26">
        <v>1.6336199999999999</v>
      </c>
      <c r="F233" s="26">
        <v>1.9431480000000003</v>
      </c>
      <c r="G233" s="26">
        <v>1.9783998000000003</v>
      </c>
      <c r="H233" s="22">
        <v>1.0910862000000001</v>
      </c>
      <c r="I233" s="48">
        <v>0.41270400000000035</v>
      </c>
      <c r="J233" s="54">
        <v>1.0334795999999999</v>
      </c>
      <c r="K233" s="54">
        <v>1.6250219999999991</v>
      </c>
      <c r="L233" s="54">
        <v>1.3464468000000007</v>
      </c>
      <c r="M233" s="54">
        <v>1.7600105999999991</v>
      </c>
      <c r="N233" s="50"/>
      <c r="O233" s="50"/>
      <c r="P233" s="50"/>
      <c r="Q233" s="50"/>
      <c r="R233" s="50"/>
      <c r="S233" s="50"/>
    </row>
    <row r="234" spans="1:19" x14ac:dyDescent="0.25">
      <c r="A234" s="39">
        <v>232</v>
      </c>
      <c r="B234" s="12" t="s">
        <v>250</v>
      </c>
      <c r="C234" s="11">
        <v>52.5</v>
      </c>
      <c r="D234" s="16" t="s">
        <v>309</v>
      </c>
      <c r="E234" s="26">
        <v>1.2897000000000001</v>
      </c>
      <c r="F234" s="26">
        <v>1.1512722</v>
      </c>
      <c r="G234" s="26">
        <v>1.3963152000000001</v>
      </c>
      <c r="H234" s="22">
        <v>0.45827340000000033</v>
      </c>
      <c r="I234" s="48">
        <v>0.37917179999999984</v>
      </c>
      <c r="J234" s="54">
        <v>0.78929640000000012</v>
      </c>
      <c r="K234" s="54">
        <v>1.0652921999999998</v>
      </c>
      <c r="L234" s="54">
        <v>0.93116339999999942</v>
      </c>
      <c r="M234" s="54">
        <v>1.2613266000000005</v>
      </c>
      <c r="N234" s="50"/>
      <c r="O234" s="50"/>
      <c r="P234" s="50"/>
      <c r="Q234" s="50"/>
      <c r="R234" s="50"/>
      <c r="S234" s="50"/>
    </row>
    <row r="235" spans="1:19" x14ac:dyDescent="0.25">
      <c r="A235" s="39">
        <v>233</v>
      </c>
      <c r="B235" s="12" t="s">
        <v>251</v>
      </c>
      <c r="C235" s="11">
        <v>50.7</v>
      </c>
      <c r="D235" s="16" t="s">
        <v>309</v>
      </c>
      <c r="E235" s="26">
        <v>1.37568</v>
      </c>
      <c r="F235" s="26">
        <v>1.629321</v>
      </c>
      <c r="G235" s="26">
        <v>0.98619060000000025</v>
      </c>
      <c r="H235" s="22">
        <v>0.46429200000000004</v>
      </c>
      <c r="I235" s="48">
        <v>0.4032461999999995</v>
      </c>
      <c r="J235" s="54">
        <v>9.2858400000000466E-2</v>
      </c>
      <c r="K235" s="54">
        <v>1.1607299999999996</v>
      </c>
      <c r="L235" s="54">
        <v>0.72137220000000035</v>
      </c>
      <c r="M235" s="54">
        <v>0.70417619999999925</v>
      </c>
      <c r="N235" s="50"/>
      <c r="O235" s="50"/>
      <c r="P235" s="50"/>
      <c r="Q235" s="50"/>
      <c r="R235" s="50"/>
      <c r="S235" s="50"/>
    </row>
    <row r="236" spans="1:19" x14ac:dyDescent="0.25">
      <c r="A236" s="39">
        <v>234</v>
      </c>
      <c r="B236" s="12" t="s">
        <v>252</v>
      </c>
      <c r="C236" s="11">
        <v>113.8</v>
      </c>
      <c r="D236" s="16" t="s">
        <v>309</v>
      </c>
      <c r="E236" s="26">
        <v>3.2672399999999997</v>
      </c>
      <c r="F236" s="26">
        <v>1.7092824000000004</v>
      </c>
      <c r="G236" s="26">
        <v>1.5089489999999999</v>
      </c>
      <c r="H236" s="22">
        <v>8.5979999999952347E-4</v>
      </c>
      <c r="I236" s="48">
        <v>0</v>
      </c>
      <c r="J236" s="54">
        <v>0</v>
      </c>
      <c r="K236" s="54">
        <v>0</v>
      </c>
      <c r="L236" s="54">
        <v>9.4578000000001047E-3</v>
      </c>
      <c r="M236" s="54">
        <v>2.3034042000000001</v>
      </c>
      <c r="N236" s="50"/>
      <c r="O236" s="50"/>
      <c r="P236" s="50"/>
      <c r="Q236" s="50"/>
      <c r="R236" s="50"/>
      <c r="S236" s="50"/>
    </row>
    <row r="237" spans="1:19" x14ac:dyDescent="0.25">
      <c r="A237" s="39">
        <v>235</v>
      </c>
      <c r="B237" s="12" t="s">
        <v>253</v>
      </c>
      <c r="C237" s="11">
        <v>106.4</v>
      </c>
      <c r="D237" s="16" t="s">
        <v>309</v>
      </c>
      <c r="E237" s="26">
        <v>1.2037199999999999</v>
      </c>
      <c r="F237" s="26">
        <v>0.94234080000000009</v>
      </c>
      <c r="G237" s="26">
        <v>1.4126514000000001</v>
      </c>
      <c r="H237" s="22">
        <v>0.14186700000000002</v>
      </c>
      <c r="I237" s="48">
        <v>2.4934199999999927E-2</v>
      </c>
      <c r="J237" s="54">
        <v>0</v>
      </c>
      <c r="K237" s="54">
        <v>0.98705039999999977</v>
      </c>
      <c r="L237" s="54">
        <v>0.87871560000000026</v>
      </c>
      <c r="M237" s="54">
        <v>1.285401</v>
      </c>
      <c r="N237" s="50"/>
      <c r="O237" s="50"/>
      <c r="P237" s="50"/>
      <c r="Q237" s="50"/>
      <c r="R237" s="50"/>
      <c r="S237" s="50"/>
    </row>
    <row r="238" spans="1:19" x14ac:dyDescent="0.25">
      <c r="A238" s="39">
        <v>236</v>
      </c>
      <c r="B238" s="12" t="s">
        <v>254</v>
      </c>
      <c r="C238" s="11">
        <v>94.4</v>
      </c>
      <c r="D238" s="16" t="s">
        <v>309</v>
      </c>
      <c r="E238" s="26">
        <v>1.8915600000000001</v>
      </c>
      <c r="F238" s="26">
        <v>2.1237059999999999</v>
      </c>
      <c r="G238" s="26">
        <v>1.3103351999999999</v>
      </c>
      <c r="H238" s="22">
        <v>0.42818040000000018</v>
      </c>
      <c r="I238" s="48">
        <v>0.30694860000000018</v>
      </c>
      <c r="J238" s="54">
        <v>0.84088439999999909</v>
      </c>
      <c r="K238" s="54">
        <v>1.0016670000000008</v>
      </c>
      <c r="L238" s="54">
        <v>1.1779259999999994</v>
      </c>
      <c r="M238" s="54">
        <v>0.99736800000000014</v>
      </c>
      <c r="N238" s="50"/>
      <c r="O238" s="50"/>
      <c r="P238" s="50"/>
      <c r="Q238" s="50"/>
      <c r="R238" s="50"/>
      <c r="S238" s="50"/>
    </row>
    <row r="239" spans="1:19" x14ac:dyDescent="0.25">
      <c r="A239" s="39">
        <v>237</v>
      </c>
      <c r="B239" s="12" t="s">
        <v>255</v>
      </c>
      <c r="C239" s="11">
        <v>80.3</v>
      </c>
      <c r="D239" s="16" t="s">
        <v>309</v>
      </c>
      <c r="E239" s="26">
        <v>2.5794000000000001</v>
      </c>
      <c r="F239" s="26">
        <v>1.8253554000000003</v>
      </c>
      <c r="G239" s="26">
        <v>0.65774699999999975</v>
      </c>
      <c r="H239" s="22">
        <v>3.9550800000000226E-2</v>
      </c>
      <c r="I239" s="48">
        <v>0</v>
      </c>
      <c r="J239" s="54">
        <v>0</v>
      </c>
      <c r="K239" s="54">
        <v>0</v>
      </c>
      <c r="L239" s="54">
        <v>0</v>
      </c>
      <c r="M239" s="54">
        <v>0</v>
      </c>
      <c r="N239" s="50"/>
      <c r="O239" s="50"/>
      <c r="P239" s="50"/>
      <c r="Q239" s="50"/>
      <c r="R239" s="50"/>
      <c r="S239" s="50"/>
    </row>
    <row r="240" spans="1:19" x14ac:dyDescent="0.25">
      <c r="A240" s="39">
        <v>238</v>
      </c>
      <c r="B240" s="12" t="s">
        <v>256</v>
      </c>
      <c r="C240" s="11">
        <v>52.4</v>
      </c>
      <c r="D240" s="16" t="s">
        <v>309</v>
      </c>
      <c r="E240" s="26">
        <v>1.03176</v>
      </c>
      <c r="F240" s="26">
        <v>0.65774700000000008</v>
      </c>
      <c r="G240" s="26">
        <v>0.36025619999999986</v>
      </c>
      <c r="H240" s="22">
        <v>1.031760000000001E-2</v>
      </c>
      <c r="I240" s="48">
        <v>0</v>
      </c>
      <c r="J240" s="54">
        <v>0.61389720000000003</v>
      </c>
      <c r="K240" s="54">
        <v>0.16508160000000016</v>
      </c>
      <c r="L240" s="54">
        <v>8.5979999999990532E-4</v>
      </c>
      <c r="M240" s="54">
        <v>1.4616599999999917E-2</v>
      </c>
      <c r="N240" s="50"/>
      <c r="O240" s="50"/>
      <c r="P240" s="50"/>
      <c r="Q240" s="50"/>
      <c r="R240" s="50"/>
      <c r="S240" s="50"/>
    </row>
    <row r="241" spans="1:19" x14ac:dyDescent="0.25">
      <c r="A241" s="39">
        <v>239</v>
      </c>
      <c r="B241" s="12" t="s">
        <v>257</v>
      </c>
      <c r="C241" s="11">
        <v>50.9</v>
      </c>
      <c r="D241" s="16" t="s">
        <v>309</v>
      </c>
      <c r="E241" s="26">
        <v>0.68784000000000001</v>
      </c>
      <c r="F241" s="26">
        <v>0.85120200000000001</v>
      </c>
      <c r="G241" s="26">
        <v>0.86151959999999983</v>
      </c>
      <c r="H241" s="22">
        <v>5.4167400000000143E-2</v>
      </c>
      <c r="I241" s="48">
        <v>0</v>
      </c>
      <c r="J241" s="54">
        <v>0</v>
      </c>
      <c r="K241" s="54">
        <v>0.73770840000000004</v>
      </c>
      <c r="L241" s="54">
        <v>1.2131777999999998</v>
      </c>
      <c r="M241" s="54">
        <v>1.4178102000000001</v>
      </c>
      <c r="N241" s="50"/>
      <c r="O241" s="50"/>
      <c r="P241" s="50"/>
      <c r="Q241" s="50"/>
      <c r="R241" s="50"/>
      <c r="S241" s="50"/>
    </row>
    <row r="242" spans="1:19" x14ac:dyDescent="0.25">
      <c r="A242" s="39">
        <v>240</v>
      </c>
      <c r="B242" s="12" t="s">
        <v>258</v>
      </c>
      <c r="C242" s="11">
        <v>114.5</v>
      </c>
      <c r="D242" s="16" t="s">
        <v>309</v>
      </c>
      <c r="E242" s="26">
        <v>4.9008599999999998</v>
      </c>
      <c r="F242" s="26">
        <v>3.7917179999999995</v>
      </c>
      <c r="G242" s="26">
        <v>3.6446922000000006</v>
      </c>
      <c r="H242" s="22">
        <v>1.6490963999999995</v>
      </c>
      <c r="I242" s="48">
        <v>1.0532550000000012</v>
      </c>
      <c r="J242" s="54">
        <v>1.2673452000000003</v>
      </c>
      <c r="K242" s="54">
        <v>2.1692753999999996</v>
      </c>
      <c r="L242" s="54">
        <v>1.9758203999999986</v>
      </c>
      <c r="M242" s="54">
        <v>2.4065801999999996</v>
      </c>
      <c r="N242" s="50"/>
      <c r="O242" s="50"/>
      <c r="P242" s="50"/>
      <c r="Q242" s="50"/>
      <c r="R242" s="50"/>
      <c r="S242" s="50"/>
    </row>
    <row r="243" spans="1:19" x14ac:dyDescent="0.25">
      <c r="A243" s="39">
        <v>241</v>
      </c>
      <c r="B243" s="12" t="s">
        <v>259</v>
      </c>
      <c r="C243" s="11">
        <v>106.5</v>
      </c>
      <c r="D243" s="16" t="s">
        <v>309</v>
      </c>
      <c r="E243" s="26">
        <v>2.6653800000000003</v>
      </c>
      <c r="F243" s="26">
        <v>1.5459203999999998</v>
      </c>
      <c r="G243" s="26">
        <v>0.84088440000000053</v>
      </c>
      <c r="H243" s="22">
        <v>0.3851903999999996</v>
      </c>
      <c r="I243" s="48">
        <v>0.2252676000000004</v>
      </c>
      <c r="J243" s="54">
        <v>7.9101599999999689E-2</v>
      </c>
      <c r="K243" s="54">
        <v>0.11091420000000038</v>
      </c>
      <c r="L243" s="54">
        <v>0.26223899999999978</v>
      </c>
      <c r="M243" s="54">
        <v>0.53049659999999998</v>
      </c>
      <c r="N243" s="50"/>
      <c r="O243" s="50"/>
      <c r="P243" s="50"/>
      <c r="Q243" s="50"/>
      <c r="R243" s="50"/>
      <c r="S243" s="50"/>
    </row>
    <row r="244" spans="1:19" x14ac:dyDescent="0.25">
      <c r="A244" s="39">
        <v>242</v>
      </c>
      <c r="B244" s="12" t="s">
        <v>260</v>
      </c>
      <c r="C244" s="11">
        <v>93.5</v>
      </c>
      <c r="D244" s="16" t="s">
        <v>309</v>
      </c>
      <c r="E244" s="26">
        <v>2.4042857142857139</v>
      </c>
      <c r="F244" s="26">
        <v>1.8296544000000006</v>
      </c>
      <c r="G244" s="26">
        <v>2.0196701999999993</v>
      </c>
      <c r="H244" s="22">
        <v>1.1736270000000002</v>
      </c>
      <c r="I244" s="48">
        <v>0.98447099999999965</v>
      </c>
      <c r="J244" s="54">
        <v>0.97673280000000084</v>
      </c>
      <c r="K244" s="54">
        <v>1.2931391999999997</v>
      </c>
      <c r="L244" s="54">
        <v>1.2045797999999999</v>
      </c>
      <c r="M244" s="54">
        <v>1.1443937999999996</v>
      </c>
      <c r="N244" s="50"/>
      <c r="O244" s="50"/>
      <c r="P244" s="50"/>
      <c r="Q244" s="50"/>
      <c r="R244" s="50"/>
      <c r="S244" s="50"/>
    </row>
    <row r="245" spans="1:19" x14ac:dyDescent="0.25">
      <c r="A245" s="39">
        <v>243</v>
      </c>
      <c r="B245" s="12" t="s">
        <v>261</v>
      </c>
      <c r="C245" s="11">
        <v>80.5</v>
      </c>
      <c r="D245" s="16" t="s">
        <v>309</v>
      </c>
      <c r="E245" s="26">
        <v>1.2897000000000001</v>
      </c>
      <c r="F245" s="26">
        <v>0.61905600000000016</v>
      </c>
      <c r="G245" s="26">
        <v>1.0532549999999996</v>
      </c>
      <c r="H245" s="22">
        <v>0.32672400000000029</v>
      </c>
      <c r="I245" s="48">
        <v>0.25965959999999966</v>
      </c>
      <c r="J245" s="54">
        <v>0.14358659999999984</v>
      </c>
      <c r="K245" s="54">
        <v>0.17281980000000044</v>
      </c>
      <c r="L245" s="54">
        <v>0.29061240000000005</v>
      </c>
      <c r="M245" s="54">
        <v>0.59928060000000005</v>
      </c>
      <c r="N245" s="50"/>
      <c r="O245" s="50"/>
      <c r="P245" s="50"/>
      <c r="Q245" s="50"/>
      <c r="R245" s="50"/>
      <c r="S245" s="50"/>
    </row>
    <row r="246" spans="1:19" x14ac:dyDescent="0.25">
      <c r="A246" s="39">
        <v>244</v>
      </c>
      <c r="B246" s="12" t="s">
        <v>262</v>
      </c>
      <c r="C246" s="11">
        <v>52.7</v>
      </c>
      <c r="D246" s="16" t="s">
        <v>309</v>
      </c>
      <c r="E246" s="26">
        <v>1.37568</v>
      </c>
      <c r="F246" s="26">
        <v>1.2656255999999999</v>
      </c>
      <c r="G246" s="26">
        <v>1.3249518000000002</v>
      </c>
      <c r="H246" s="22">
        <v>0.67752239999999941</v>
      </c>
      <c r="I246" s="48">
        <v>0.16422179999999986</v>
      </c>
      <c r="J246" s="54">
        <v>0</v>
      </c>
      <c r="K246" s="54">
        <v>6.8784000000000059E-3</v>
      </c>
      <c r="L246" s="54">
        <v>0.39722760000000057</v>
      </c>
      <c r="M246" s="54">
        <v>0.44623620000000014</v>
      </c>
      <c r="N246" s="50"/>
      <c r="O246" s="50"/>
      <c r="P246" s="50"/>
      <c r="Q246" s="50"/>
      <c r="R246" s="50"/>
      <c r="S246" s="50"/>
    </row>
    <row r="247" spans="1:19" x14ac:dyDescent="0.25">
      <c r="A247" s="39">
        <v>245</v>
      </c>
      <c r="B247" s="12" t="s">
        <v>263</v>
      </c>
      <c r="C247" s="11">
        <v>50.3</v>
      </c>
      <c r="D247" s="16" t="s">
        <v>309</v>
      </c>
      <c r="E247" s="26">
        <v>1.37568</v>
      </c>
      <c r="F247" s="26">
        <v>1.4926127999999999</v>
      </c>
      <c r="G247" s="26">
        <v>1.5123882</v>
      </c>
      <c r="H247" s="22">
        <v>0.85894020000000049</v>
      </c>
      <c r="I247" s="48">
        <v>0.76608180000000003</v>
      </c>
      <c r="J247" s="54">
        <v>0.93804180000000015</v>
      </c>
      <c r="K247" s="54">
        <v>0.33360239999999991</v>
      </c>
      <c r="L247" s="54">
        <v>0</v>
      </c>
      <c r="M247" s="54">
        <v>0</v>
      </c>
      <c r="N247" s="50"/>
      <c r="O247" s="50"/>
      <c r="P247" s="50"/>
      <c r="Q247" s="50"/>
      <c r="R247" s="50"/>
      <c r="S247" s="50"/>
    </row>
    <row r="248" spans="1:19" x14ac:dyDescent="0.25">
      <c r="A248" s="39">
        <v>246</v>
      </c>
      <c r="B248" s="12" t="s">
        <v>264</v>
      </c>
      <c r="C248" s="11">
        <v>113.9</v>
      </c>
      <c r="D248" s="16" t="s">
        <v>309</v>
      </c>
      <c r="E248" s="26">
        <v>3.18126</v>
      </c>
      <c r="F248" s="26">
        <v>3.3403229999999997</v>
      </c>
      <c r="G248" s="26">
        <v>3.2517636000000008</v>
      </c>
      <c r="H248" s="22">
        <v>1.2768029999999995</v>
      </c>
      <c r="I248" s="48">
        <v>0.64570979999999956</v>
      </c>
      <c r="J248" s="54">
        <v>8.5979999999998176E-3</v>
      </c>
      <c r="K248" s="54">
        <v>0.22440780000000088</v>
      </c>
      <c r="L248" s="54">
        <v>1.0360590000000001</v>
      </c>
      <c r="M248" s="54">
        <v>2.2028075999999981</v>
      </c>
      <c r="N248" s="50"/>
      <c r="O248" s="50"/>
      <c r="P248" s="50"/>
      <c r="Q248" s="50"/>
      <c r="R248" s="50"/>
      <c r="S248" s="50"/>
    </row>
    <row r="249" spans="1:19" x14ac:dyDescent="0.25">
      <c r="A249" s="39">
        <v>247</v>
      </c>
      <c r="B249" s="12" t="s">
        <v>265</v>
      </c>
      <c r="C249" s="11">
        <v>106.3</v>
      </c>
      <c r="D249" s="16" t="s">
        <v>309</v>
      </c>
      <c r="E249" s="26">
        <v>2.2354799999999999</v>
      </c>
      <c r="F249" s="26">
        <v>1.5347429999999997</v>
      </c>
      <c r="G249" s="26">
        <v>0.2252676000000004</v>
      </c>
      <c r="H249" s="22">
        <v>0.46687140000000016</v>
      </c>
      <c r="I249" s="48">
        <v>0</v>
      </c>
      <c r="J249" s="54">
        <v>0.78327779999999969</v>
      </c>
      <c r="K249" s="54">
        <v>1.3627830000000001</v>
      </c>
      <c r="L249" s="54">
        <v>1.4040534000000007</v>
      </c>
      <c r="M249" s="54">
        <v>1.7058432000000001</v>
      </c>
      <c r="N249" s="50"/>
      <c r="O249" s="50"/>
      <c r="P249" s="50"/>
      <c r="Q249" s="50"/>
      <c r="R249" s="50"/>
      <c r="S249" s="50"/>
    </row>
    <row r="250" spans="1:19" x14ac:dyDescent="0.25">
      <c r="A250" s="39">
        <v>248</v>
      </c>
      <c r="B250" s="12" t="s">
        <v>266</v>
      </c>
      <c r="C250" s="11">
        <v>92.5</v>
      </c>
      <c r="D250" s="16" t="s">
        <v>309</v>
      </c>
      <c r="E250" s="26">
        <v>3.4392</v>
      </c>
      <c r="F250" s="26">
        <v>2.8442183999999999</v>
      </c>
      <c r="G250" s="26">
        <v>2.4057203999999999</v>
      </c>
      <c r="H250" s="22">
        <v>0.21666960000000057</v>
      </c>
      <c r="I250" s="48">
        <v>2.3214599999999353E-2</v>
      </c>
      <c r="J250" s="54">
        <v>0.32414460000000056</v>
      </c>
      <c r="K250" s="54">
        <v>0</v>
      </c>
      <c r="L250" s="54">
        <v>0.94663979999999925</v>
      </c>
      <c r="M250" s="54">
        <v>1.4736972000000004</v>
      </c>
      <c r="N250" s="50"/>
      <c r="O250" s="50"/>
      <c r="P250" s="50"/>
      <c r="Q250" s="50"/>
      <c r="R250" s="50"/>
      <c r="S250" s="50"/>
    </row>
    <row r="251" spans="1:19" x14ac:dyDescent="0.25">
      <c r="A251" s="39">
        <v>249</v>
      </c>
      <c r="B251" s="12" t="s">
        <v>267</v>
      </c>
      <c r="C251" s="11">
        <v>85.1</v>
      </c>
      <c r="D251" s="16" t="s">
        <v>309</v>
      </c>
      <c r="E251" s="26">
        <v>1.2037199999999999</v>
      </c>
      <c r="F251" s="26">
        <v>0.76694159999999989</v>
      </c>
      <c r="G251" s="26">
        <v>1.2759431999999999</v>
      </c>
      <c r="H251" s="22">
        <v>0.4427970000000005</v>
      </c>
      <c r="I251" s="48">
        <v>0.41012459999999951</v>
      </c>
      <c r="J251" s="54">
        <v>0.40324620000000028</v>
      </c>
      <c r="K251" s="54">
        <v>0.58638359999999956</v>
      </c>
      <c r="L251" s="54">
        <v>0.65172839999999999</v>
      </c>
      <c r="M251" s="54">
        <v>1.0223022000000002</v>
      </c>
      <c r="N251" s="50"/>
      <c r="O251" s="50"/>
      <c r="P251" s="50"/>
      <c r="Q251" s="50"/>
      <c r="R251" s="50"/>
      <c r="S251" s="50"/>
    </row>
    <row r="252" spans="1:19" x14ac:dyDescent="0.25">
      <c r="A252" s="39">
        <v>250</v>
      </c>
      <c r="B252" s="12" t="s">
        <v>268</v>
      </c>
      <c r="C252" s="11">
        <v>52.4</v>
      </c>
      <c r="D252" s="16" t="s">
        <v>309</v>
      </c>
      <c r="E252" s="26">
        <v>1.03176</v>
      </c>
      <c r="F252" s="26">
        <v>1.100544</v>
      </c>
      <c r="G252" s="26">
        <v>1.0480961999999998</v>
      </c>
      <c r="H252" s="22">
        <v>0.68268120000000043</v>
      </c>
      <c r="I252" s="48">
        <v>0.3662747999999994</v>
      </c>
      <c r="J252" s="54">
        <v>0.84948240000000041</v>
      </c>
      <c r="K252" s="54">
        <v>1.0816284</v>
      </c>
      <c r="L252" s="54">
        <v>0.95867699999999945</v>
      </c>
      <c r="M252" s="54">
        <v>1.3008773999999999</v>
      </c>
      <c r="N252" s="50"/>
      <c r="O252" s="50"/>
      <c r="P252" s="50"/>
      <c r="Q252" s="50"/>
      <c r="R252" s="50"/>
      <c r="S252" s="50"/>
    </row>
    <row r="253" spans="1:19" x14ac:dyDescent="0.25">
      <c r="A253" s="39">
        <v>251</v>
      </c>
      <c r="B253" s="12" t="s">
        <v>269</v>
      </c>
      <c r="C253" s="11">
        <v>50.9</v>
      </c>
      <c r="D253" s="16" t="s">
        <v>309</v>
      </c>
      <c r="E253" s="26">
        <v>1.8055800000000002</v>
      </c>
      <c r="F253" s="26">
        <v>1.4711177999999998</v>
      </c>
      <c r="G253" s="26">
        <v>1.1504124</v>
      </c>
      <c r="H253" s="22">
        <v>0.49438500000000019</v>
      </c>
      <c r="I253" s="48">
        <v>0.54511319999999952</v>
      </c>
      <c r="J253" s="54">
        <v>0.786717</v>
      </c>
      <c r="K253" s="54">
        <v>0.99048960000000086</v>
      </c>
      <c r="L253" s="54">
        <v>1.0025267999999987</v>
      </c>
      <c r="M253" s="54">
        <v>1.4307072000000012</v>
      </c>
      <c r="N253" s="50"/>
      <c r="O253" s="50"/>
      <c r="P253" s="50"/>
      <c r="Q253" s="50"/>
      <c r="R253" s="50"/>
      <c r="S253" s="50"/>
    </row>
    <row r="254" spans="1:19" x14ac:dyDescent="0.25">
      <c r="A254" s="39">
        <v>252</v>
      </c>
      <c r="B254" s="12" t="s">
        <v>270</v>
      </c>
      <c r="C254" s="11">
        <v>113.9</v>
      </c>
      <c r="D254" s="16" t="s">
        <v>309</v>
      </c>
      <c r="E254" s="26">
        <v>3.2672399999999997</v>
      </c>
      <c r="F254" s="26">
        <v>3.2371470000000007</v>
      </c>
      <c r="G254" s="26">
        <v>2.3455343999999991</v>
      </c>
      <c r="H254" s="22">
        <v>1.5906300000000013</v>
      </c>
      <c r="I254" s="48">
        <v>1.9001579999999991</v>
      </c>
      <c r="J254" s="54">
        <v>0.60271980000000047</v>
      </c>
      <c r="K254" s="54">
        <v>1.5863310000000006</v>
      </c>
      <c r="L254" s="54">
        <v>1.505509799999998</v>
      </c>
      <c r="M254" s="54">
        <v>1.610405400000001</v>
      </c>
      <c r="N254" s="50"/>
      <c r="O254" s="50"/>
      <c r="P254" s="50"/>
      <c r="Q254" s="50"/>
      <c r="R254" s="50"/>
      <c r="S254" s="50"/>
    </row>
    <row r="255" spans="1:19" x14ac:dyDescent="0.25">
      <c r="A255" s="39">
        <v>253</v>
      </c>
      <c r="B255" s="12" t="s">
        <v>271</v>
      </c>
      <c r="C255" s="11">
        <v>106.8</v>
      </c>
      <c r="D255" s="16" t="s">
        <v>309</v>
      </c>
      <c r="E255" s="26">
        <v>2.4074399999999998</v>
      </c>
      <c r="F255" s="26">
        <v>1.9629234000000004</v>
      </c>
      <c r="G255" s="26">
        <v>0.94663980000000003</v>
      </c>
      <c r="H255" s="22">
        <v>0</v>
      </c>
      <c r="I255" s="48">
        <v>0</v>
      </c>
      <c r="J255" s="54">
        <v>0</v>
      </c>
      <c r="K255" s="54">
        <v>0</v>
      </c>
      <c r="L255" s="54">
        <v>0</v>
      </c>
      <c r="M255" s="54">
        <v>0</v>
      </c>
      <c r="N255" s="50"/>
      <c r="O255" s="50"/>
      <c r="P255" s="50"/>
      <c r="Q255" s="50"/>
      <c r="R255" s="50"/>
      <c r="S255" s="50"/>
    </row>
    <row r="256" spans="1:19" x14ac:dyDescent="0.25">
      <c r="A256" s="39">
        <v>254</v>
      </c>
      <c r="B256" s="12" t="s">
        <v>272</v>
      </c>
      <c r="C256" s="11">
        <v>92.5</v>
      </c>
      <c r="D256" s="16" t="s">
        <v>309</v>
      </c>
      <c r="E256" s="26">
        <v>2.06352</v>
      </c>
      <c r="F256" s="26">
        <v>2.1305844</v>
      </c>
      <c r="G256" s="26">
        <v>0.77897879999999975</v>
      </c>
      <c r="H256" s="22">
        <v>0.45827340000000033</v>
      </c>
      <c r="I256" s="48">
        <v>0.34391999999999956</v>
      </c>
      <c r="J256" s="54">
        <v>0.43247940000000012</v>
      </c>
      <c r="K256" s="54">
        <v>0.55457100000000037</v>
      </c>
      <c r="L256" s="54">
        <v>0.69299879999999925</v>
      </c>
      <c r="M256" s="54">
        <v>0.80219339999999983</v>
      </c>
      <c r="N256" s="50"/>
      <c r="O256" s="50"/>
      <c r="P256" s="50"/>
      <c r="Q256" s="50"/>
      <c r="R256" s="50"/>
      <c r="S256" s="50"/>
    </row>
    <row r="257" spans="1:19" x14ac:dyDescent="0.25">
      <c r="A257" s="39">
        <v>255</v>
      </c>
      <c r="B257" s="12" t="s">
        <v>273</v>
      </c>
      <c r="C257" s="11">
        <v>81</v>
      </c>
      <c r="D257" s="16" t="s">
        <v>309</v>
      </c>
      <c r="E257" s="26">
        <v>1.9775399999999999</v>
      </c>
      <c r="F257" s="26">
        <v>1.9680822000000004</v>
      </c>
      <c r="G257" s="26">
        <v>2.3008247999999996</v>
      </c>
      <c r="H257" s="22">
        <v>1.2174767999999996</v>
      </c>
      <c r="I257" s="48">
        <v>0.12295140000000059</v>
      </c>
      <c r="J257" s="54">
        <v>0</v>
      </c>
      <c r="K257" s="54">
        <v>0.42474119999999982</v>
      </c>
      <c r="L257" s="54">
        <v>0.65000880000000016</v>
      </c>
      <c r="M257" s="54">
        <v>0.72567119999999952</v>
      </c>
      <c r="N257" s="50"/>
      <c r="O257" s="50"/>
      <c r="P257" s="50"/>
      <c r="Q257" s="50"/>
      <c r="R257" s="50"/>
      <c r="S257" s="50"/>
    </row>
    <row r="258" spans="1:19" x14ac:dyDescent="0.25">
      <c r="A258" s="39">
        <v>256</v>
      </c>
      <c r="B258" s="12" t="s">
        <v>274</v>
      </c>
      <c r="C258" s="11">
        <v>52.2</v>
      </c>
      <c r="D258" s="16" t="s">
        <v>309</v>
      </c>
      <c r="E258" s="26">
        <v>0.94578000000000007</v>
      </c>
      <c r="F258" s="26">
        <v>0.90364979999999973</v>
      </c>
      <c r="G258" s="26">
        <v>0.4419372000000002</v>
      </c>
      <c r="H258" s="22">
        <v>3.6111599999999841E-2</v>
      </c>
      <c r="I258" s="48">
        <v>1.7196000000001925E-3</v>
      </c>
      <c r="J258" s="54">
        <v>0.47718899999999975</v>
      </c>
      <c r="K258" s="54">
        <v>0.63281280000000018</v>
      </c>
      <c r="L258" s="54">
        <v>0.64141080000000039</v>
      </c>
      <c r="M258" s="54">
        <v>0.75576419999999966</v>
      </c>
      <c r="N258" s="50"/>
      <c r="O258" s="50"/>
      <c r="P258" s="50"/>
      <c r="Q258" s="50"/>
      <c r="R258" s="50"/>
      <c r="S258" s="50"/>
    </row>
    <row r="259" spans="1:19" x14ac:dyDescent="0.25">
      <c r="A259" s="39">
        <v>257</v>
      </c>
      <c r="B259" s="12" t="s">
        <v>275</v>
      </c>
      <c r="C259" s="11">
        <v>50.7</v>
      </c>
      <c r="D259" s="16" t="s">
        <v>309</v>
      </c>
      <c r="E259" s="26">
        <v>1.2037199999999999</v>
      </c>
      <c r="F259" s="26">
        <v>0.88989300000000016</v>
      </c>
      <c r="G259" s="26">
        <v>0.89935079999999989</v>
      </c>
      <c r="H259" s="22">
        <v>0.47718899999999975</v>
      </c>
      <c r="I259" s="48">
        <v>0</v>
      </c>
      <c r="J259" s="54">
        <v>6.8784000000000067E-2</v>
      </c>
      <c r="K259" s="54">
        <v>0.41614319999999999</v>
      </c>
      <c r="L259" s="54">
        <v>0.47632920000000023</v>
      </c>
      <c r="M259" s="54">
        <v>0.51244080000000003</v>
      </c>
      <c r="N259" s="50"/>
      <c r="O259" s="50"/>
      <c r="P259" s="50"/>
      <c r="Q259" s="50"/>
      <c r="R259" s="50"/>
      <c r="S259" s="50"/>
    </row>
    <row r="260" spans="1:19" x14ac:dyDescent="0.25">
      <c r="A260" s="39">
        <v>258</v>
      </c>
      <c r="B260" s="12" t="s">
        <v>276</v>
      </c>
      <c r="C260" s="11">
        <v>113.9</v>
      </c>
      <c r="D260" s="16" t="s">
        <v>309</v>
      </c>
      <c r="E260" s="26">
        <v>2.8373399999999998</v>
      </c>
      <c r="F260" s="26">
        <v>0.24848220000000013</v>
      </c>
      <c r="G260" s="26">
        <v>2.5114757999999999</v>
      </c>
      <c r="H260" s="22">
        <v>0.29663100000000053</v>
      </c>
      <c r="I260" s="48">
        <v>0</v>
      </c>
      <c r="J260" s="54">
        <v>1.5261450000000003</v>
      </c>
      <c r="K260" s="54">
        <v>2.0514827999999992</v>
      </c>
      <c r="L260" s="54">
        <v>2.0256887999999997</v>
      </c>
      <c r="M260" s="54">
        <v>2.4874014000000004</v>
      </c>
      <c r="N260" s="50"/>
      <c r="O260" s="50"/>
      <c r="P260" s="50"/>
      <c r="Q260" s="50"/>
      <c r="R260" s="50"/>
      <c r="S260" s="50"/>
    </row>
    <row r="261" spans="1:19" x14ac:dyDescent="0.25">
      <c r="A261" s="39">
        <v>259</v>
      </c>
      <c r="B261" s="12" t="s">
        <v>277</v>
      </c>
      <c r="C261" s="11">
        <v>106.9</v>
      </c>
      <c r="D261" s="16" t="s">
        <v>309</v>
      </c>
      <c r="E261" s="26">
        <v>2.9233199999999999</v>
      </c>
      <c r="F261" s="26">
        <v>2.3610107999999999</v>
      </c>
      <c r="G261" s="26">
        <v>2.7453414000000005</v>
      </c>
      <c r="H261" s="22">
        <v>0.73082999999999965</v>
      </c>
      <c r="I261" s="48">
        <v>0</v>
      </c>
      <c r="J261" s="54">
        <v>0.1315494000000004</v>
      </c>
      <c r="K261" s="54">
        <v>0.11951219999999944</v>
      </c>
      <c r="L261" s="54">
        <v>0.11951219999999944</v>
      </c>
      <c r="M261" s="54">
        <v>0</v>
      </c>
      <c r="N261" s="50"/>
      <c r="O261" s="50"/>
      <c r="P261" s="50"/>
      <c r="Q261" s="50"/>
      <c r="R261" s="50"/>
      <c r="S261" s="50"/>
    </row>
    <row r="262" spans="1:19" x14ac:dyDescent="0.25">
      <c r="A262" s="39">
        <v>260</v>
      </c>
      <c r="B262" s="12" t="s">
        <v>278</v>
      </c>
      <c r="C262" s="11">
        <v>92.5</v>
      </c>
      <c r="D262" s="16" t="s">
        <v>309</v>
      </c>
      <c r="E262" s="26">
        <v>1.5476400000000001</v>
      </c>
      <c r="F262" s="26">
        <v>1.5992280000000001</v>
      </c>
      <c r="G262" s="26">
        <v>1.0309001999999998</v>
      </c>
      <c r="H262" s="22">
        <v>0.45569400000000021</v>
      </c>
      <c r="I262" s="48">
        <v>0.47288999999999987</v>
      </c>
      <c r="J262" s="54">
        <v>0</v>
      </c>
      <c r="K262" s="54">
        <v>0</v>
      </c>
      <c r="L262" s="54">
        <v>0</v>
      </c>
      <c r="M262" s="54">
        <v>0</v>
      </c>
      <c r="N262" s="50"/>
      <c r="O262" s="50"/>
      <c r="P262" s="50"/>
      <c r="Q262" s="50"/>
      <c r="R262" s="50"/>
      <c r="S262" s="50"/>
    </row>
    <row r="263" spans="1:19" x14ac:dyDescent="0.25">
      <c r="A263" s="39">
        <v>261</v>
      </c>
      <c r="B263" s="12" t="s">
        <v>279</v>
      </c>
      <c r="C263" s="11">
        <v>80.900000000000006</v>
      </c>
      <c r="D263" s="16" t="s">
        <v>309</v>
      </c>
      <c r="E263" s="26">
        <v>1.46166</v>
      </c>
      <c r="F263" s="26">
        <v>0.7841376000000001</v>
      </c>
      <c r="G263" s="26">
        <v>0.99564839999999999</v>
      </c>
      <c r="H263" s="22">
        <v>0.54167400000000032</v>
      </c>
      <c r="I263" s="48">
        <v>0.42560099999999934</v>
      </c>
      <c r="J263" s="54">
        <v>1.2939990000000008</v>
      </c>
      <c r="K263" s="54">
        <v>1.3773996000000004</v>
      </c>
      <c r="L263" s="54">
        <v>1.4616599999999993</v>
      </c>
      <c r="M263" s="54">
        <v>1.9431479999999999</v>
      </c>
      <c r="N263" s="50"/>
      <c r="O263" s="50"/>
      <c r="P263" s="50"/>
      <c r="Q263" s="50"/>
      <c r="R263" s="50"/>
      <c r="S263" s="50"/>
    </row>
    <row r="264" spans="1:19" x14ac:dyDescent="0.25">
      <c r="A264" s="39">
        <v>262</v>
      </c>
      <c r="B264" s="12" t="s">
        <v>280</v>
      </c>
      <c r="C264" s="11">
        <v>52.1</v>
      </c>
      <c r="D264" s="16" t="s">
        <v>309</v>
      </c>
      <c r="E264" s="26">
        <v>1.11774</v>
      </c>
      <c r="F264" s="26">
        <v>0.61045799999999983</v>
      </c>
      <c r="G264" s="26">
        <v>6.8784000000000059E-3</v>
      </c>
      <c r="H264" s="22">
        <v>0</v>
      </c>
      <c r="I264" s="48">
        <v>0</v>
      </c>
      <c r="J264" s="54">
        <v>0</v>
      </c>
      <c r="K264" s="54">
        <v>0</v>
      </c>
      <c r="L264" s="54">
        <v>0</v>
      </c>
      <c r="M264" s="54">
        <v>0</v>
      </c>
      <c r="N264" s="50"/>
      <c r="O264" s="50"/>
      <c r="P264" s="50"/>
      <c r="Q264" s="50"/>
      <c r="R264" s="50"/>
      <c r="S264" s="50"/>
    </row>
    <row r="265" spans="1:19" x14ac:dyDescent="0.25">
      <c r="A265" s="39">
        <v>263</v>
      </c>
      <c r="B265" s="12" t="s">
        <v>281</v>
      </c>
      <c r="C265" s="11">
        <v>50.6</v>
      </c>
      <c r="D265" s="16" t="s">
        <v>309</v>
      </c>
      <c r="E265" s="26">
        <v>0.85980000000000001</v>
      </c>
      <c r="F265" s="26">
        <v>0.36025620000000003</v>
      </c>
      <c r="G265" s="26">
        <v>3.4392000000000034E-2</v>
      </c>
      <c r="H265" s="22">
        <v>9.4577999999999138E-3</v>
      </c>
      <c r="I265" s="48">
        <v>1.4616600000000108E-2</v>
      </c>
      <c r="J265" s="54">
        <v>2.7513599999999833E-2</v>
      </c>
      <c r="K265" s="54">
        <v>0</v>
      </c>
      <c r="L265" s="54">
        <v>0</v>
      </c>
      <c r="M265" s="54">
        <v>0.38691000000000014</v>
      </c>
      <c r="N265" s="50"/>
      <c r="O265" s="50"/>
      <c r="P265" s="50"/>
      <c r="Q265" s="50"/>
      <c r="R265" s="50"/>
      <c r="S265" s="50"/>
    </row>
    <row r="266" spans="1:19" x14ac:dyDescent="0.25">
      <c r="A266" s="39">
        <v>264</v>
      </c>
      <c r="B266" s="12" t="s">
        <v>282</v>
      </c>
      <c r="C266" s="11">
        <v>114.3</v>
      </c>
      <c r="D266" s="16" t="s">
        <v>309</v>
      </c>
      <c r="E266" s="26">
        <v>3.0093000000000001</v>
      </c>
      <c r="F266" s="26">
        <v>2.5278120000000004</v>
      </c>
      <c r="G266" s="26">
        <v>3.2397263999999999</v>
      </c>
      <c r="H266" s="22">
        <v>0.70675559999999926</v>
      </c>
      <c r="I266" s="48">
        <v>0.24332340000000108</v>
      </c>
      <c r="J266" s="54">
        <v>0.85980000000000001</v>
      </c>
      <c r="K266" s="54">
        <v>0</v>
      </c>
      <c r="L266" s="54">
        <v>0</v>
      </c>
      <c r="M266" s="54">
        <v>1.2811020000000002</v>
      </c>
      <c r="N266" s="50"/>
      <c r="O266" s="50"/>
      <c r="P266" s="50"/>
      <c r="Q266" s="50"/>
      <c r="R266" s="50"/>
      <c r="S266" s="50"/>
    </row>
    <row r="267" spans="1:19" x14ac:dyDescent="0.25">
      <c r="A267" s="39">
        <v>265</v>
      </c>
      <c r="B267" s="12" t="s">
        <v>283</v>
      </c>
      <c r="C267" s="11">
        <v>107</v>
      </c>
      <c r="D267" s="16" t="s">
        <v>309</v>
      </c>
      <c r="E267" s="26">
        <v>2.4074399999999998</v>
      </c>
      <c r="F267" s="26">
        <v>1.0137042000000003</v>
      </c>
      <c r="G267" s="26">
        <v>2.3214600000000116E-2</v>
      </c>
      <c r="H267" s="22">
        <v>0</v>
      </c>
      <c r="I267" s="48">
        <v>0</v>
      </c>
      <c r="J267" s="54">
        <v>0.83142659999999968</v>
      </c>
      <c r="K267" s="54">
        <v>1.5433409999999999</v>
      </c>
      <c r="L267" s="54">
        <v>1.4814353999999998</v>
      </c>
      <c r="M267" s="54">
        <v>1.7797860000000003</v>
      </c>
      <c r="N267" s="50"/>
      <c r="O267" s="50"/>
      <c r="P267" s="50"/>
      <c r="Q267" s="50"/>
      <c r="R267" s="50"/>
      <c r="S267" s="50"/>
    </row>
    <row r="268" spans="1:19" x14ac:dyDescent="0.25">
      <c r="A268" s="39">
        <v>266</v>
      </c>
      <c r="B268" s="12" t="s">
        <v>284</v>
      </c>
      <c r="C268" s="11">
        <v>92.8</v>
      </c>
      <c r="D268" s="16" t="s">
        <v>309</v>
      </c>
      <c r="E268" s="26">
        <v>1.6336199999999999</v>
      </c>
      <c r="F268" s="26">
        <v>1.3705212000000002</v>
      </c>
      <c r="G268" s="26">
        <v>1.0575540000000001</v>
      </c>
      <c r="H268" s="22">
        <v>0.41872260000000011</v>
      </c>
      <c r="I268" s="48">
        <v>1.0317599999999627E-2</v>
      </c>
      <c r="J268" s="54">
        <v>0.76178280000000009</v>
      </c>
      <c r="K268" s="54">
        <v>0.77382000000000029</v>
      </c>
      <c r="L268" s="54">
        <v>1.3748202000000003</v>
      </c>
      <c r="M268" s="54">
        <v>0.34134060000000022</v>
      </c>
      <c r="N268" s="50"/>
      <c r="O268" s="50"/>
      <c r="P268" s="50"/>
      <c r="Q268" s="50"/>
      <c r="R268" s="50"/>
      <c r="S268" s="50"/>
    </row>
    <row r="269" spans="1:19" x14ac:dyDescent="0.25">
      <c r="A269" s="39">
        <v>267</v>
      </c>
      <c r="B269" s="12" t="s">
        <v>285</v>
      </c>
      <c r="C269" s="11">
        <v>80.3</v>
      </c>
      <c r="D269" s="16" t="s">
        <v>309</v>
      </c>
      <c r="E269" s="26">
        <v>1.5476400000000001</v>
      </c>
      <c r="F269" s="26">
        <v>1.3834181999999997</v>
      </c>
      <c r="G269" s="26">
        <v>1.2002808</v>
      </c>
      <c r="H269" s="22">
        <v>0.81852959999999997</v>
      </c>
      <c r="I269" s="48">
        <v>0.89333220000000046</v>
      </c>
      <c r="J269" s="54">
        <v>0.26997720000000003</v>
      </c>
      <c r="K269" s="54">
        <v>0.50986140000000002</v>
      </c>
      <c r="L269" s="54">
        <v>0.49352519999999911</v>
      </c>
      <c r="M269" s="54">
        <v>2.0970522000000003</v>
      </c>
      <c r="N269" s="50"/>
      <c r="O269" s="50"/>
      <c r="P269" s="50"/>
      <c r="Q269" s="50"/>
      <c r="R269" s="50"/>
      <c r="S269" s="50"/>
    </row>
    <row r="270" spans="1:19" x14ac:dyDescent="0.25">
      <c r="A270" s="39">
        <v>268</v>
      </c>
      <c r="B270" s="12" t="s">
        <v>286</v>
      </c>
      <c r="C270" s="11">
        <v>52</v>
      </c>
      <c r="D270" s="16" t="s">
        <v>309</v>
      </c>
      <c r="E270" s="26">
        <v>1.337142857142857</v>
      </c>
      <c r="F270" s="26">
        <v>1.337142857142857</v>
      </c>
      <c r="G270" s="26">
        <v>8.5979999999999997E-3</v>
      </c>
      <c r="H270" s="22">
        <v>7.7381999999999998E-3</v>
      </c>
      <c r="I270" s="48">
        <v>2.5793999999999995E-3</v>
      </c>
      <c r="J270" s="54">
        <v>0.103176</v>
      </c>
      <c r="K270" s="54">
        <v>0.30694860000000002</v>
      </c>
      <c r="L270" s="54">
        <v>0.47718900000000003</v>
      </c>
      <c r="M270" s="54">
        <v>0.44623619999999992</v>
      </c>
      <c r="N270" s="50"/>
      <c r="O270" s="50"/>
      <c r="P270" s="50"/>
      <c r="Q270" s="50"/>
      <c r="R270" s="50"/>
      <c r="S270" s="50"/>
    </row>
    <row r="271" spans="1:19" x14ac:dyDescent="0.25">
      <c r="A271" s="39">
        <v>269</v>
      </c>
      <c r="B271" s="12" t="s">
        <v>287</v>
      </c>
      <c r="C271" s="11">
        <v>50.4</v>
      </c>
      <c r="D271" s="16" t="s">
        <v>309</v>
      </c>
      <c r="E271" s="26">
        <v>1.37568</v>
      </c>
      <c r="F271" s="26">
        <v>1.50465</v>
      </c>
      <c r="G271" s="26">
        <v>1.2123179999999998</v>
      </c>
      <c r="H271" s="22">
        <v>0.4299</v>
      </c>
      <c r="I271" s="48">
        <v>0.25020180000000031</v>
      </c>
      <c r="J271" s="54">
        <v>0</v>
      </c>
      <c r="K271" s="54">
        <v>4.2989999999999088E-3</v>
      </c>
      <c r="L271" s="54">
        <v>3.1812599999999934E-2</v>
      </c>
      <c r="M271" s="54">
        <v>6.9643800000000353E-2</v>
      </c>
      <c r="N271" s="50"/>
      <c r="O271" s="50"/>
      <c r="P271" s="50"/>
      <c r="Q271" s="50"/>
      <c r="R271" s="50"/>
      <c r="S271" s="50"/>
    </row>
    <row r="272" spans="1:19" x14ac:dyDescent="0.25">
      <c r="A272" s="39">
        <v>270</v>
      </c>
      <c r="B272" s="12" t="s">
        <v>288</v>
      </c>
      <c r="C272" s="11">
        <v>113.4</v>
      </c>
      <c r="D272" s="16" t="s">
        <v>309</v>
      </c>
      <c r="E272" s="26">
        <v>0.25794</v>
      </c>
      <c r="F272" s="26">
        <v>1.7144412</v>
      </c>
      <c r="G272" s="26">
        <v>2.7496404000000001</v>
      </c>
      <c r="H272" s="22">
        <v>1.7195999999998106E-3</v>
      </c>
      <c r="I272" s="48">
        <v>0</v>
      </c>
      <c r="J272" s="54">
        <v>0</v>
      </c>
      <c r="K272" s="54">
        <v>1.0334795999999999</v>
      </c>
      <c r="L272" s="54">
        <v>1.5923496000000004</v>
      </c>
      <c r="M272" s="54">
        <v>1.7359362</v>
      </c>
      <c r="N272" s="50"/>
      <c r="O272" s="50"/>
      <c r="P272" s="50"/>
      <c r="Q272" s="50"/>
      <c r="R272" s="50"/>
      <c r="S272" s="50"/>
    </row>
    <row r="273" spans="1:19" x14ac:dyDescent="0.25">
      <c r="A273" s="39">
        <v>271</v>
      </c>
      <c r="B273" s="12" t="s">
        <v>289</v>
      </c>
      <c r="C273" s="11">
        <v>106.2</v>
      </c>
      <c r="D273" s="16" t="s">
        <v>309</v>
      </c>
      <c r="E273" s="26">
        <v>1.9775399999999999</v>
      </c>
      <c r="F273" s="26">
        <v>2.2329006000000002</v>
      </c>
      <c r="G273" s="26">
        <v>1.2613265999999996</v>
      </c>
      <c r="H273" s="22">
        <v>0.36799439999999994</v>
      </c>
      <c r="I273" s="48">
        <v>0.16680119999999996</v>
      </c>
      <c r="J273" s="54">
        <v>7.9101600000000452E-2</v>
      </c>
      <c r="K273" s="54">
        <v>1.3645025999999991</v>
      </c>
      <c r="L273" s="54">
        <v>0.65602740000000148</v>
      </c>
      <c r="M273" s="54">
        <v>8.941919999999931E-2</v>
      </c>
      <c r="N273" s="50"/>
      <c r="O273" s="50"/>
      <c r="P273" s="50"/>
      <c r="Q273" s="50"/>
      <c r="R273" s="50"/>
      <c r="S273" s="50"/>
    </row>
    <row r="274" spans="1:19" x14ac:dyDescent="0.25">
      <c r="A274" s="39">
        <v>272</v>
      </c>
      <c r="B274" s="12" t="s">
        <v>290</v>
      </c>
      <c r="C274" s="11">
        <v>92.7</v>
      </c>
      <c r="D274" s="16" t="s">
        <v>309</v>
      </c>
      <c r="E274" s="26">
        <v>1.7196</v>
      </c>
      <c r="F274" s="26">
        <v>1.9551852000000001</v>
      </c>
      <c r="G274" s="26">
        <v>2.3532725999999999</v>
      </c>
      <c r="H274" s="22">
        <v>0.58810320000000016</v>
      </c>
      <c r="I274" s="48">
        <v>0</v>
      </c>
      <c r="J274" s="54">
        <v>5.5886999999999576E-2</v>
      </c>
      <c r="K274" s="54">
        <v>0.6302334000000005</v>
      </c>
      <c r="L274" s="54">
        <v>0.4299</v>
      </c>
      <c r="M274" s="54">
        <v>6.2765400000000346E-2</v>
      </c>
      <c r="N274" s="50"/>
      <c r="O274" s="50"/>
      <c r="P274" s="50"/>
      <c r="Q274" s="50"/>
      <c r="R274" s="50"/>
      <c r="S274" s="50"/>
    </row>
    <row r="275" spans="1:19" x14ac:dyDescent="0.25">
      <c r="A275" s="39">
        <v>273</v>
      </c>
      <c r="B275" s="12" t="s">
        <v>291</v>
      </c>
      <c r="C275" s="11">
        <v>81.5</v>
      </c>
      <c r="D275" s="16" t="s">
        <v>309</v>
      </c>
      <c r="E275" s="26">
        <v>1.7196</v>
      </c>
      <c r="F275" s="26">
        <v>1.8717845999999996</v>
      </c>
      <c r="G275" s="26">
        <v>1.7385156000000002</v>
      </c>
      <c r="H275" s="22">
        <v>0.98447100000000043</v>
      </c>
      <c r="I275" s="48">
        <v>1.0506756000000004</v>
      </c>
      <c r="J275" s="54">
        <v>0.67494300000000018</v>
      </c>
      <c r="K275" s="54">
        <v>0.71879279999999879</v>
      </c>
      <c r="L275" s="54">
        <v>0.99822780000000122</v>
      </c>
      <c r="M275" s="54">
        <v>1.2002807999999991</v>
      </c>
      <c r="N275" s="50"/>
      <c r="O275" s="50"/>
      <c r="P275" s="50"/>
      <c r="Q275" s="50"/>
      <c r="R275" s="50"/>
      <c r="S275" s="50"/>
    </row>
    <row r="276" spans="1:19" x14ac:dyDescent="0.25">
      <c r="A276" s="39">
        <v>274</v>
      </c>
      <c r="B276" s="12" t="s">
        <v>292</v>
      </c>
      <c r="C276" s="11">
        <v>52</v>
      </c>
      <c r="D276" s="16" t="s">
        <v>309</v>
      </c>
      <c r="E276" s="26">
        <v>1.2037199999999999</v>
      </c>
      <c r="F276" s="26">
        <v>1.2226356</v>
      </c>
      <c r="G276" s="26">
        <v>1.3206527999999997</v>
      </c>
      <c r="H276" s="22">
        <v>0.62851380000000068</v>
      </c>
      <c r="I276" s="48">
        <v>0.43763819999999953</v>
      </c>
      <c r="J276" s="54">
        <v>0.5442534</v>
      </c>
      <c r="K276" s="54">
        <v>0.89935080000000023</v>
      </c>
      <c r="L276" s="54">
        <v>0.89849099999999915</v>
      </c>
      <c r="M276" s="54">
        <v>1.1908230000000013</v>
      </c>
      <c r="N276" s="50"/>
      <c r="O276" s="50"/>
      <c r="P276" s="50"/>
      <c r="Q276" s="50"/>
      <c r="R276" s="50"/>
      <c r="S276" s="50"/>
    </row>
    <row r="277" spans="1:19" x14ac:dyDescent="0.25">
      <c r="A277" s="39">
        <v>275</v>
      </c>
      <c r="B277" s="12" t="s">
        <v>293</v>
      </c>
      <c r="C277" s="11">
        <v>50.1</v>
      </c>
      <c r="D277" s="16" t="s">
        <v>309</v>
      </c>
      <c r="E277" s="26">
        <v>1.2897000000000001</v>
      </c>
      <c r="F277" s="26">
        <v>0.53479559999999993</v>
      </c>
      <c r="G277" s="26">
        <v>0.24848220000000013</v>
      </c>
      <c r="H277" s="22">
        <v>5.1587999999998134E-3</v>
      </c>
      <c r="I277" s="48">
        <v>1.031760000000001E-2</v>
      </c>
      <c r="J277" s="54">
        <v>0.86753820000000026</v>
      </c>
      <c r="K277" s="54">
        <v>1.0145640000000002</v>
      </c>
      <c r="L277" s="54">
        <v>0.85378139999999958</v>
      </c>
      <c r="M277" s="54">
        <v>1.0025268000000003</v>
      </c>
      <c r="N277" s="50"/>
      <c r="O277" s="50"/>
      <c r="P277" s="50"/>
      <c r="Q277" s="50"/>
      <c r="R277" s="50"/>
      <c r="S277" s="50"/>
    </row>
    <row r="278" spans="1:19" x14ac:dyDescent="0.25">
      <c r="A278" s="39">
        <v>276</v>
      </c>
      <c r="B278" s="12" t="s">
        <v>294</v>
      </c>
      <c r="C278" s="11">
        <v>113.9</v>
      </c>
      <c r="D278" s="16" t="s">
        <v>309</v>
      </c>
      <c r="E278" s="26">
        <v>3.18126</v>
      </c>
      <c r="F278" s="26">
        <v>3.5475347999999998</v>
      </c>
      <c r="G278" s="26">
        <v>3.9671172000000001</v>
      </c>
      <c r="H278" s="22">
        <v>2.5011582000000008</v>
      </c>
      <c r="I278" s="48">
        <v>2.1770136</v>
      </c>
      <c r="J278" s="54">
        <v>4.5569400000000711E-2</v>
      </c>
      <c r="K278" s="54">
        <v>0.52189859999999944</v>
      </c>
      <c r="L278" s="54">
        <v>0.42474119999999982</v>
      </c>
      <c r="M278" s="54">
        <v>1.9371294000000001</v>
      </c>
      <c r="N278" s="50"/>
      <c r="O278" s="50"/>
      <c r="P278" s="50"/>
      <c r="Q278" s="50"/>
      <c r="R278" s="50"/>
      <c r="S278" s="50"/>
    </row>
    <row r="279" spans="1:19" x14ac:dyDescent="0.25">
      <c r="A279" s="39">
        <v>277</v>
      </c>
      <c r="B279" s="12" t="s">
        <v>295</v>
      </c>
      <c r="C279" s="11">
        <v>107.4</v>
      </c>
      <c r="D279" s="16" t="s">
        <v>309</v>
      </c>
      <c r="E279" s="26">
        <v>1.9775399999999999</v>
      </c>
      <c r="F279" s="26">
        <v>2.2380594</v>
      </c>
      <c r="G279" s="26">
        <v>2.6370066000000003</v>
      </c>
      <c r="H279" s="22">
        <v>1.5751535999999999</v>
      </c>
      <c r="I279" s="48">
        <v>1.4049132000000004</v>
      </c>
      <c r="J279" s="54">
        <v>1.6834884000000001</v>
      </c>
      <c r="K279" s="54">
        <v>2.1056501999999999</v>
      </c>
      <c r="L279" s="54">
        <v>1.9938761999999992</v>
      </c>
      <c r="M279" s="54">
        <v>2.6172312000000004</v>
      </c>
      <c r="N279" s="50"/>
      <c r="O279" s="50"/>
      <c r="P279" s="50"/>
      <c r="Q279" s="50"/>
      <c r="R279" s="50"/>
      <c r="S279" s="50"/>
    </row>
    <row r="280" spans="1:19" x14ac:dyDescent="0.25">
      <c r="A280" s="39">
        <v>278</v>
      </c>
      <c r="B280" s="12" t="s">
        <v>296</v>
      </c>
      <c r="C280" s="11">
        <v>92.6</v>
      </c>
      <c r="D280" s="16" t="s">
        <v>309</v>
      </c>
      <c r="E280" s="26">
        <v>1.6336199999999999</v>
      </c>
      <c r="F280" s="26">
        <v>1.8812424000000001</v>
      </c>
      <c r="G280" s="26">
        <v>1.2037200000000201E-2</v>
      </c>
      <c r="H280" s="22">
        <v>0.15562380000000003</v>
      </c>
      <c r="I280" s="48">
        <v>0.33016319999999955</v>
      </c>
      <c r="J280" s="54">
        <v>0.27427619999999997</v>
      </c>
      <c r="K280" s="54">
        <v>0.36713460000000042</v>
      </c>
      <c r="L280" s="54">
        <v>0.55801020000000001</v>
      </c>
      <c r="M280" s="54">
        <v>0.31124760000000007</v>
      </c>
      <c r="N280" s="50"/>
      <c r="O280" s="50"/>
      <c r="P280" s="50"/>
      <c r="Q280" s="50"/>
      <c r="R280" s="50"/>
      <c r="S280" s="50"/>
    </row>
    <row r="281" spans="1:19" x14ac:dyDescent="0.25">
      <c r="A281" s="39">
        <v>279</v>
      </c>
      <c r="B281" s="12" t="s">
        <v>297</v>
      </c>
      <c r="C281" s="11">
        <v>80.5</v>
      </c>
      <c r="D281" s="16" t="s">
        <v>309</v>
      </c>
      <c r="E281" s="26">
        <v>1.7196</v>
      </c>
      <c r="F281" s="26">
        <v>0.9612563999999999</v>
      </c>
      <c r="G281" s="26">
        <v>0.98533080000000028</v>
      </c>
      <c r="H281" s="22">
        <v>0.28803299999999998</v>
      </c>
      <c r="I281" s="48">
        <v>0.54941220000000024</v>
      </c>
      <c r="J281" s="54">
        <v>0.67064399999999946</v>
      </c>
      <c r="K281" s="54">
        <v>1.5588174000000006</v>
      </c>
      <c r="L281" s="54">
        <v>0.87613619999999937</v>
      </c>
      <c r="M281" s="54">
        <v>0.5812248000000001</v>
      </c>
      <c r="N281" s="50"/>
      <c r="O281" s="50"/>
      <c r="P281" s="50"/>
      <c r="Q281" s="50"/>
      <c r="R281" s="50"/>
      <c r="S281" s="50"/>
    </row>
    <row r="282" spans="1:19" x14ac:dyDescent="0.25">
      <c r="A282" s="39">
        <v>280</v>
      </c>
      <c r="B282" s="12" t="s">
        <v>298</v>
      </c>
      <c r="C282" s="11">
        <v>52</v>
      </c>
      <c r="D282" s="16" t="s">
        <v>309</v>
      </c>
      <c r="E282" s="26">
        <v>1.37568</v>
      </c>
      <c r="F282" s="26">
        <v>1.4934726</v>
      </c>
      <c r="G282" s="26">
        <v>1.0962449999999999</v>
      </c>
      <c r="H282" s="22">
        <v>0.60014039999999957</v>
      </c>
      <c r="I282" s="48">
        <v>0.19259520000000016</v>
      </c>
      <c r="J282" s="54">
        <v>0</v>
      </c>
      <c r="K282" s="54">
        <v>0</v>
      </c>
      <c r="L282" s="54">
        <v>0.25020180000000031</v>
      </c>
      <c r="M282" s="54">
        <v>0.71879279999999945</v>
      </c>
      <c r="N282" s="50"/>
      <c r="O282" s="50"/>
      <c r="P282" s="50"/>
      <c r="Q282" s="50"/>
      <c r="R282" s="50"/>
      <c r="S282" s="50"/>
    </row>
    <row r="283" spans="1:19" x14ac:dyDescent="0.25">
      <c r="A283" s="39">
        <v>281</v>
      </c>
      <c r="B283" s="12" t="s">
        <v>299</v>
      </c>
      <c r="C283" s="11">
        <v>50.4</v>
      </c>
      <c r="D283" s="16" t="s">
        <v>309</v>
      </c>
      <c r="E283" s="26">
        <v>1.37568</v>
      </c>
      <c r="F283" s="26">
        <v>1.5244254000000002</v>
      </c>
      <c r="G283" s="26">
        <v>1.3249517999999996</v>
      </c>
      <c r="H283" s="22">
        <v>0.75318480000000032</v>
      </c>
      <c r="I283" s="48">
        <v>0.40754520000000016</v>
      </c>
      <c r="J283" s="54">
        <v>0.22698719999999944</v>
      </c>
      <c r="K283" s="54">
        <v>0.65258820000000028</v>
      </c>
      <c r="L283" s="54">
        <v>0.73942800000000031</v>
      </c>
      <c r="M283" s="54">
        <v>0.99994740000000026</v>
      </c>
      <c r="N283" s="50"/>
      <c r="O283" s="50"/>
      <c r="P283" s="50"/>
      <c r="Q283" s="50"/>
      <c r="R283" s="50"/>
      <c r="S283" s="50"/>
    </row>
    <row r="284" spans="1:19" x14ac:dyDescent="0.25">
      <c r="A284" s="39">
        <v>282</v>
      </c>
      <c r="B284" s="12" t="s">
        <v>300</v>
      </c>
      <c r="C284" s="11">
        <v>113.7</v>
      </c>
      <c r="D284" s="16" t="s">
        <v>309</v>
      </c>
      <c r="E284" s="26">
        <v>3.0952800000000003</v>
      </c>
      <c r="F284" s="26">
        <v>3.1846992000000003</v>
      </c>
      <c r="G284" s="26">
        <v>3.3463415999999997</v>
      </c>
      <c r="H284" s="22">
        <v>0.33274260000000039</v>
      </c>
      <c r="I284" s="48">
        <v>0.23214599999999963</v>
      </c>
      <c r="J284" s="54">
        <v>0.67494300000000018</v>
      </c>
      <c r="K284" s="54">
        <v>2.5372698000000007</v>
      </c>
      <c r="L284" s="54">
        <v>2.4306546</v>
      </c>
      <c r="M284" s="54">
        <v>3.2242500000000001</v>
      </c>
      <c r="N284" s="50"/>
      <c r="O284" s="50"/>
      <c r="P284" s="50"/>
      <c r="Q284" s="50"/>
      <c r="R284" s="50"/>
      <c r="S284" s="50"/>
    </row>
    <row r="285" spans="1:19" x14ac:dyDescent="0.25">
      <c r="A285" s="39">
        <v>283</v>
      </c>
      <c r="B285" s="12" t="s">
        <v>301</v>
      </c>
      <c r="C285" s="11">
        <v>106.2</v>
      </c>
      <c r="D285" s="16" t="s">
        <v>309</v>
      </c>
      <c r="E285" s="26">
        <v>2.3214600000000001</v>
      </c>
      <c r="F285" s="26">
        <v>1.9741008000000002</v>
      </c>
      <c r="G285" s="26">
        <v>1.3963151999999996</v>
      </c>
      <c r="H285" s="22">
        <v>9.8877000000000187E-2</v>
      </c>
      <c r="I285" s="48">
        <v>0</v>
      </c>
      <c r="J285" s="54">
        <v>0</v>
      </c>
      <c r="K285" s="54">
        <v>0</v>
      </c>
      <c r="L285" s="54">
        <v>1.7195999999998106E-3</v>
      </c>
      <c r="M285" s="54">
        <v>0.26825760000000026</v>
      </c>
      <c r="N285" s="50"/>
      <c r="O285" s="50"/>
      <c r="P285" s="50"/>
      <c r="Q285" s="50"/>
      <c r="R285" s="50"/>
      <c r="S285" s="50"/>
    </row>
    <row r="286" spans="1:19" x14ac:dyDescent="0.25">
      <c r="A286" s="39">
        <v>284</v>
      </c>
      <c r="B286" s="12" t="s">
        <v>302</v>
      </c>
      <c r="C286" s="11">
        <v>92</v>
      </c>
      <c r="D286" s="16" t="s">
        <v>309</v>
      </c>
      <c r="E286" s="26">
        <v>1.2897000000000001</v>
      </c>
      <c r="F286" s="26">
        <v>0.85550100000000007</v>
      </c>
      <c r="G286" s="26">
        <v>1.3068959999999996</v>
      </c>
      <c r="H286" s="22">
        <v>0.35337780000000041</v>
      </c>
      <c r="I286" s="48">
        <v>0</v>
      </c>
      <c r="J286" s="54">
        <v>0</v>
      </c>
      <c r="K286" s="54">
        <v>1.0317599999999627E-2</v>
      </c>
      <c r="L286" s="54">
        <v>0</v>
      </c>
      <c r="M286" s="54">
        <v>1.2879804000000001</v>
      </c>
      <c r="N286" s="50"/>
      <c r="O286" s="50"/>
      <c r="P286" s="50"/>
      <c r="Q286" s="50"/>
      <c r="R286" s="50"/>
      <c r="S286" s="50"/>
    </row>
    <row r="287" spans="1:19" x14ac:dyDescent="0.25">
      <c r="A287" s="39">
        <v>285</v>
      </c>
      <c r="B287" s="12" t="s">
        <v>303</v>
      </c>
      <c r="C287" s="11">
        <v>79.7</v>
      </c>
      <c r="D287" s="16" t="s">
        <v>309</v>
      </c>
      <c r="E287" s="26">
        <v>2.3214600000000001</v>
      </c>
      <c r="F287" s="26">
        <v>2.5269522000000002</v>
      </c>
      <c r="G287" s="26">
        <v>1.8485699999999996</v>
      </c>
      <c r="H287" s="22">
        <v>0</v>
      </c>
      <c r="I287" s="48">
        <v>0</v>
      </c>
      <c r="J287" s="54">
        <v>0</v>
      </c>
      <c r="K287" s="54">
        <v>0</v>
      </c>
      <c r="L287" s="54">
        <v>0.20119319999999999</v>
      </c>
      <c r="M287" s="54">
        <v>0.85636080000000037</v>
      </c>
      <c r="N287" s="50"/>
      <c r="O287" s="50"/>
      <c r="P287" s="50"/>
      <c r="Q287" s="50"/>
      <c r="R287" s="50"/>
      <c r="S287" s="50"/>
    </row>
    <row r="288" spans="1:19" x14ac:dyDescent="0.25">
      <c r="A288" s="39">
        <v>286</v>
      </c>
      <c r="B288" s="12" t="s">
        <v>304</v>
      </c>
      <c r="C288" s="11">
        <v>51.4</v>
      </c>
      <c r="D288" s="16" t="s">
        <v>309</v>
      </c>
      <c r="E288" s="26">
        <v>1.03176</v>
      </c>
      <c r="F288" s="26">
        <v>0.40840500000000007</v>
      </c>
      <c r="G288" s="26">
        <v>0.50298299999999974</v>
      </c>
      <c r="H288" s="22">
        <v>0.30694860000000018</v>
      </c>
      <c r="I288" s="48">
        <v>0.40066680000000016</v>
      </c>
      <c r="J288" s="54">
        <v>0.3198455999999999</v>
      </c>
      <c r="K288" s="54">
        <v>0.60443940000000029</v>
      </c>
      <c r="L288" s="54">
        <v>0.49094579999999977</v>
      </c>
      <c r="M288" s="54">
        <v>0.5657483999999996</v>
      </c>
      <c r="N288" s="50"/>
      <c r="O288" s="50"/>
      <c r="P288" s="50"/>
      <c r="Q288" s="50"/>
      <c r="R288" s="50"/>
      <c r="S288" s="50"/>
    </row>
    <row r="289" spans="1:19" x14ac:dyDescent="0.25">
      <c r="A289" s="39">
        <v>287</v>
      </c>
      <c r="B289" s="12" t="s">
        <v>305</v>
      </c>
      <c r="C289" s="11">
        <v>50.3</v>
      </c>
      <c r="D289" s="16" t="s">
        <v>309</v>
      </c>
      <c r="E289" s="26">
        <v>0.94578000000000007</v>
      </c>
      <c r="F289" s="26">
        <v>0.40840499999999991</v>
      </c>
      <c r="G289" s="26">
        <v>0.56660820000000001</v>
      </c>
      <c r="H289" s="22">
        <v>0.35423759999999993</v>
      </c>
      <c r="I289" s="48">
        <v>0.25278120000000004</v>
      </c>
      <c r="J289" s="54">
        <v>0.41012459999999989</v>
      </c>
      <c r="K289" s="54">
        <v>0.60615900000000011</v>
      </c>
      <c r="L289" s="54">
        <v>0.66118620000000017</v>
      </c>
      <c r="M289" s="54">
        <v>0.81681000000000015</v>
      </c>
      <c r="N289" s="50"/>
      <c r="O289" s="50"/>
      <c r="P289" s="50"/>
      <c r="Q289" s="50"/>
      <c r="R289" s="50"/>
      <c r="S289" s="50"/>
    </row>
    <row r="290" spans="1:19" x14ac:dyDescent="0.25">
      <c r="A290" s="39">
        <v>288</v>
      </c>
      <c r="B290" s="12" t="s">
        <v>306</v>
      </c>
      <c r="C290" s="11">
        <v>114.8</v>
      </c>
      <c r="D290" s="16" t="s">
        <v>309</v>
      </c>
      <c r="E290" s="26">
        <v>3.8691</v>
      </c>
      <c r="F290" s="26">
        <v>3.6679067999999999</v>
      </c>
      <c r="G290" s="26">
        <v>2.0832953999999999</v>
      </c>
      <c r="H290" s="22">
        <v>0.77467979999999981</v>
      </c>
      <c r="I290" s="48">
        <v>0.75576419999999966</v>
      </c>
      <c r="J290" s="54">
        <v>0.93202320000000127</v>
      </c>
      <c r="K290" s="54">
        <v>2.0454641999999983</v>
      </c>
      <c r="L290" s="54">
        <v>2.0067731999999996</v>
      </c>
      <c r="M290" s="54">
        <v>2.7290052000000027</v>
      </c>
      <c r="N290" s="50"/>
      <c r="O290" s="50"/>
      <c r="P290" s="50"/>
      <c r="Q290" s="50"/>
      <c r="R290" s="50"/>
      <c r="S290" s="50"/>
    </row>
    <row r="291" spans="1:19" x14ac:dyDescent="0.25">
      <c r="A291" s="39" t="s">
        <v>312</v>
      </c>
      <c r="B291" s="41" t="s">
        <v>311</v>
      </c>
      <c r="C291" s="42">
        <v>296.85000000000002</v>
      </c>
      <c r="D291" s="16" t="s">
        <v>309</v>
      </c>
      <c r="E291" s="26">
        <v>5.4786456000000001</v>
      </c>
      <c r="F291" s="26">
        <v>6.2782596000000002</v>
      </c>
      <c r="G291" s="26">
        <v>5.1588000000000003</v>
      </c>
      <c r="H291" s="22">
        <v>2.7178278000000011</v>
      </c>
      <c r="I291" s="48">
        <v>3.8080541999999986</v>
      </c>
      <c r="J291" s="54">
        <v>0</v>
      </c>
      <c r="K291" s="54">
        <v>0</v>
      </c>
      <c r="L291" s="54">
        <v>0.12639060000000174</v>
      </c>
      <c r="M291" s="54">
        <v>2.2604141999999983</v>
      </c>
      <c r="N291" s="50"/>
      <c r="O291" s="50"/>
      <c r="P291" s="50"/>
      <c r="Q291" s="50"/>
      <c r="R291" s="50"/>
      <c r="S291" s="50"/>
    </row>
    <row r="292" spans="1:19" x14ac:dyDescent="0.25">
      <c r="A292" s="681" t="s">
        <v>3</v>
      </c>
      <c r="B292" s="682"/>
      <c r="C292" s="43">
        <f>SUM(C6:C291)</f>
        <v>20468.850000000006</v>
      </c>
      <c r="D292" s="43"/>
      <c r="E292" s="26">
        <f>SUM(E6:E291)+I69</f>
        <v>433.55836417142865</v>
      </c>
      <c r="F292" s="26">
        <f t="shared" ref="F292:H292" si="0">SUM(F6:F291)+J69</f>
        <v>408.22148745714276</v>
      </c>
      <c r="G292" s="26">
        <f t="shared" si="0"/>
        <v>368.53595639999992</v>
      </c>
      <c r="H292" s="26">
        <f t="shared" si="0"/>
        <v>150.04651140000007</v>
      </c>
      <c r="I292" s="48">
        <v>99.526558200000039</v>
      </c>
      <c r="J292" s="54">
        <v>114.40768570000007</v>
      </c>
      <c r="K292" s="54">
        <v>184.2191301</v>
      </c>
      <c r="L292" s="54">
        <v>196.45296440000004</v>
      </c>
      <c r="M292" s="54">
        <v>256.78512235714282</v>
      </c>
      <c r="N292" s="50"/>
      <c r="O292" s="50"/>
      <c r="P292" s="50"/>
      <c r="Q292" s="50"/>
      <c r="R292" s="50"/>
      <c r="S292" s="50"/>
    </row>
    <row r="293" spans="1:19" x14ac:dyDescent="0.25">
      <c r="D293" s="4"/>
      <c r="E293" s="19"/>
      <c r="F293" s="24"/>
      <c r="G293" s="24"/>
      <c r="H293" s="24"/>
      <c r="I293" s="40"/>
      <c r="J293" s="51">
        <v>114.40768570000007</v>
      </c>
    </row>
  </sheetData>
  <mergeCells count="3">
    <mergeCell ref="A1:H1"/>
    <mergeCell ref="A292:B292"/>
    <mergeCell ref="A3:N3"/>
  </mergeCells>
  <printOptions horizontalCentered="1" verticalCentered="1"/>
  <pageMargins left="0.62992125984251968" right="0.23622047244094491" top="0.55118110236220474" bottom="0.55118110236220474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46"/>
  <sheetViews>
    <sheetView workbookViewId="0">
      <selection activeCell="G14" sqref="G14"/>
    </sheetView>
  </sheetViews>
  <sheetFormatPr defaultRowHeight="15" x14ac:dyDescent="0.25"/>
  <cols>
    <col min="1" max="1" width="9.140625" style="44"/>
    <col min="2" max="2" width="13.42578125" style="44" customWidth="1"/>
    <col min="3" max="4" width="9.140625" style="44"/>
    <col min="5" max="5" width="10.85546875" style="44" customWidth="1"/>
    <col min="6" max="6" width="12.140625" style="44" customWidth="1"/>
    <col min="7" max="7" width="12.5703125" style="44" customWidth="1"/>
    <col min="8" max="8" width="10.85546875" style="44" customWidth="1"/>
    <col min="9" max="9" width="11.7109375" style="44" customWidth="1"/>
    <col min="10" max="10" width="10.7109375" style="44" customWidth="1"/>
    <col min="11" max="11" width="13.28515625" style="44" customWidth="1"/>
    <col min="12" max="16384" width="9.140625" style="44"/>
  </cols>
  <sheetData>
    <row r="1" spans="1:12" ht="20.25" x14ac:dyDescent="0.3">
      <c r="A1" s="684" t="s">
        <v>9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364"/>
    </row>
    <row r="2" spans="1:12" ht="32.25" customHeight="1" x14ac:dyDescent="0.25">
      <c r="A2" s="685" t="s">
        <v>704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7"/>
    </row>
    <row r="3" spans="1:12" ht="18.75" x14ac:dyDescent="0.25">
      <c r="A3" s="686" t="s">
        <v>10</v>
      </c>
      <c r="B3" s="687"/>
      <c r="C3" s="687"/>
      <c r="D3" s="687"/>
      <c r="E3" s="687"/>
      <c r="F3" s="687"/>
      <c r="G3" s="687"/>
      <c r="H3" s="533"/>
      <c r="I3" s="534"/>
      <c r="J3" s="689" t="s">
        <v>12</v>
      </c>
      <c r="K3" s="690"/>
      <c r="L3" s="69"/>
    </row>
    <row r="4" spans="1:12" ht="36" x14ac:dyDescent="0.25">
      <c r="A4" s="695" t="s">
        <v>4</v>
      </c>
      <c r="B4" s="695"/>
      <c r="C4" s="695"/>
      <c r="D4" s="695"/>
      <c r="E4" s="695" t="s">
        <v>5</v>
      </c>
      <c r="F4" s="695"/>
      <c r="G4" s="535" t="s">
        <v>705</v>
      </c>
      <c r="H4" s="536"/>
      <c r="I4" s="537"/>
      <c r="J4" s="691"/>
      <c r="K4" s="692"/>
      <c r="L4" s="69"/>
    </row>
    <row r="5" spans="1:12" ht="19.5" thickBot="1" x14ac:dyDescent="0.3">
      <c r="A5" s="761"/>
      <c r="B5" s="761"/>
      <c r="C5" s="761"/>
      <c r="D5" s="761"/>
      <c r="E5" s="762" t="s">
        <v>6</v>
      </c>
      <c r="F5" s="762"/>
      <c r="G5" s="538">
        <f>G6+G10</f>
        <v>221.15600000000001</v>
      </c>
      <c r="H5" s="539"/>
      <c r="I5" s="540"/>
      <c r="J5" s="691"/>
      <c r="K5" s="692"/>
      <c r="L5" s="69"/>
    </row>
    <row r="6" spans="1:12" ht="18.75" x14ac:dyDescent="0.25">
      <c r="A6" s="763" t="s">
        <v>631</v>
      </c>
      <c r="B6" s="764"/>
      <c r="C6" s="764"/>
      <c r="D6" s="765"/>
      <c r="E6" s="780" t="s">
        <v>611</v>
      </c>
      <c r="F6" s="780"/>
      <c r="G6" s="562">
        <f>113.383+107.773</f>
        <v>221.15600000000001</v>
      </c>
      <c r="H6" s="539"/>
      <c r="I6" s="540"/>
      <c r="J6" s="693"/>
      <c r="K6" s="694"/>
      <c r="L6" s="69"/>
    </row>
    <row r="7" spans="1:12" ht="18.75" x14ac:dyDescent="0.25">
      <c r="A7" s="752" t="s">
        <v>632</v>
      </c>
      <c r="B7" s="723"/>
      <c r="C7" s="723"/>
      <c r="D7" s="724"/>
      <c r="E7" s="734" t="s">
        <v>691</v>
      </c>
      <c r="F7" s="736"/>
      <c r="G7" s="542">
        <f>G246</f>
        <v>178.71069999999997</v>
      </c>
      <c r="H7" s="543"/>
      <c r="I7" s="540"/>
      <c r="J7" s="74"/>
      <c r="K7" s="75"/>
      <c r="L7" s="69"/>
    </row>
    <row r="8" spans="1:12" ht="27.75" customHeight="1" x14ac:dyDescent="0.25">
      <c r="A8" s="753"/>
      <c r="B8" s="754"/>
      <c r="C8" s="754"/>
      <c r="D8" s="755"/>
      <c r="E8" s="734" t="s">
        <v>706</v>
      </c>
      <c r="F8" s="736"/>
      <c r="G8" s="544">
        <v>20.936527223589529</v>
      </c>
      <c r="H8" s="543"/>
      <c r="I8" s="540"/>
      <c r="J8" s="74"/>
      <c r="K8" s="75"/>
      <c r="L8" s="69"/>
    </row>
    <row r="9" spans="1:12" ht="19.5" thickBot="1" x14ac:dyDescent="0.3">
      <c r="A9" s="756"/>
      <c r="B9" s="757"/>
      <c r="C9" s="757"/>
      <c r="D9" s="758"/>
      <c r="E9" s="759" t="s">
        <v>612</v>
      </c>
      <c r="F9" s="760"/>
      <c r="G9" s="545">
        <f>G6-G7-G8</f>
        <v>21.508772776410503</v>
      </c>
      <c r="H9" s="546"/>
      <c r="I9" s="540"/>
      <c r="J9" s="76" t="s">
        <v>599</v>
      </c>
      <c r="K9" s="75"/>
      <c r="L9" s="69"/>
    </row>
    <row r="10" spans="1:12" ht="1.5" hidden="1" customHeight="1" x14ac:dyDescent="0.25">
      <c r="A10" s="559"/>
      <c r="B10" s="560"/>
      <c r="C10" s="560"/>
      <c r="D10" s="561"/>
      <c r="E10" s="767"/>
      <c r="F10" s="768"/>
      <c r="G10" s="558"/>
      <c r="H10" s="546"/>
      <c r="I10" s="540"/>
      <c r="J10" s="76"/>
      <c r="K10" s="75"/>
      <c r="L10" s="69"/>
    </row>
    <row r="11" spans="1:12" ht="16.5" customHeight="1" x14ac:dyDescent="0.25">
      <c r="A11" s="696"/>
      <c r="B11" s="696"/>
      <c r="C11" s="696"/>
      <c r="D11" s="696"/>
      <c r="E11" s="686"/>
      <c r="F11" s="688"/>
      <c r="G11" s="542"/>
      <c r="H11" s="543"/>
      <c r="I11" s="540"/>
      <c r="J11" s="76" t="s">
        <v>600</v>
      </c>
      <c r="K11" s="75"/>
      <c r="L11" s="69"/>
    </row>
    <row r="12" spans="1:12" ht="20.25" customHeight="1" thickBot="1" x14ac:dyDescent="0.3">
      <c r="A12" s="715"/>
      <c r="B12" s="715"/>
      <c r="C12" s="769"/>
      <c r="D12" s="769"/>
      <c r="E12" s="770"/>
      <c r="F12" s="717"/>
      <c r="G12" s="547"/>
      <c r="H12" s="548"/>
      <c r="I12" s="540"/>
      <c r="J12" s="76" t="s">
        <v>683</v>
      </c>
      <c r="K12" s="76"/>
      <c r="L12" s="365"/>
    </row>
    <row r="13" spans="1:12" ht="27" customHeight="1" x14ac:dyDescent="0.25">
      <c r="A13" s="771" t="s">
        <v>693</v>
      </c>
      <c r="B13" s="771"/>
      <c r="C13" s="781" t="s">
        <v>694</v>
      </c>
      <c r="D13" s="780"/>
      <c r="E13" s="549">
        <f>C246</f>
        <v>14343.799999999996</v>
      </c>
      <c r="F13" s="550"/>
      <c r="G13" s="551"/>
      <c r="H13" s="551"/>
      <c r="I13" s="540"/>
      <c r="J13" s="76"/>
      <c r="K13" s="76"/>
      <c r="L13" s="365"/>
    </row>
    <row r="14" spans="1:12" ht="30" customHeight="1" x14ac:dyDescent="0.25">
      <c r="A14" s="772"/>
      <c r="B14" s="772"/>
      <c r="C14" s="782" t="s">
        <v>695</v>
      </c>
      <c r="D14" s="695"/>
      <c r="E14" s="552">
        <v>4897</v>
      </c>
      <c r="F14" s="550"/>
      <c r="G14" s="551"/>
      <c r="H14" s="551"/>
      <c r="I14" s="540"/>
      <c r="J14" s="76"/>
      <c r="K14" s="76"/>
      <c r="L14" s="365"/>
    </row>
    <row r="15" spans="1:12" ht="42.75" customHeight="1" thickBot="1" x14ac:dyDescent="0.3">
      <c r="A15" s="773"/>
      <c r="B15" s="773"/>
      <c r="C15" s="783" t="s">
        <v>696</v>
      </c>
      <c r="D15" s="784"/>
      <c r="E15" s="553">
        <f>C21+C46+C53+C71+C87+C94+C112+C120+C125+C136+C138+C144+C145+C148+C159+C162+C180+C185+C209+C210+C211+C213+C231+C236+C30</f>
        <v>1504.2000000000003</v>
      </c>
      <c r="F15" s="4"/>
      <c r="G15" s="80"/>
      <c r="H15" s="80"/>
      <c r="I15" s="4"/>
      <c r="J15" s="4"/>
      <c r="K15" s="6"/>
      <c r="L15" s="4"/>
    </row>
    <row r="16" spans="1:12" ht="48" x14ac:dyDescent="0.25">
      <c r="A16" s="1" t="s">
        <v>0</v>
      </c>
      <c r="B16" s="83" t="s">
        <v>1</v>
      </c>
      <c r="C16" s="554" t="s">
        <v>2</v>
      </c>
      <c r="D16" s="554" t="s">
        <v>308</v>
      </c>
      <c r="E16" s="555" t="s">
        <v>701</v>
      </c>
      <c r="F16" s="3" t="s">
        <v>707</v>
      </c>
      <c r="G16" s="20" t="s">
        <v>16</v>
      </c>
      <c r="H16" s="556" t="s">
        <v>698</v>
      </c>
      <c r="I16" s="84" t="s">
        <v>8</v>
      </c>
      <c r="J16" s="85" t="s">
        <v>17</v>
      </c>
      <c r="K16" s="4"/>
      <c r="L16" s="366"/>
    </row>
    <row r="17" spans="1:12" x14ac:dyDescent="0.25">
      <c r="A17" s="7">
        <v>1</v>
      </c>
      <c r="B17" s="17" t="s">
        <v>332</v>
      </c>
      <c r="C17" s="11">
        <v>94</v>
      </c>
      <c r="D17" s="16" t="s">
        <v>328</v>
      </c>
      <c r="E17" s="30">
        <v>22.8</v>
      </c>
      <c r="F17" s="30">
        <v>24.9</v>
      </c>
      <c r="G17" s="21">
        <f>F17-E17</f>
        <v>2.0999999999999979</v>
      </c>
      <c r="H17" s="557"/>
      <c r="I17" s="29">
        <f>G9/C246*C17</f>
        <v>0.14095460345114877</v>
      </c>
      <c r="J17" s="26">
        <f>G17+I17+H17</f>
        <v>2.2409546034511467</v>
      </c>
      <c r="K17" s="4" t="s">
        <v>702</v>
      </c>
      <c r="L17" s="366"/>
    </row>
    <row r="18" spans="1:12" x14ac:dyDescent="0.25">
      <c r="A18" s="7">
        <v>2</v>
      </c>
      <c r="B18" s="17" t="s">
        <v>333</v>
      </c>
      <c r="C18" s="13">
        <v>52.6</v>
      </c>
      <c r="D18" s="16" t="s">
        <v>328</v>
      </c>
      <c r="E18" s="30">
        <v>7.9</v>
      </c>
      <c r="F18" s="30">
        <v>8.4</v>
      </c>
      <c r="G18" s="21">
        <f>F18-E18</f>
        <v>0.5</v>
      </c>
      <c r="H18" s="557"/>
      <c r="I18" s="29">
        <f>G9/C246*C18</f>
        <v>7.8874597250323683E-2</v>
      </c>
      <c r="J18" s="26">
        <f t="shared" ref="J18:J81" si="0">G18+I18+H18</f>
        <v>0.57887459725032364</v>
      </c>
      <c r="K18" s="4" t="s">
        <v>702</v>
      </c>
      <c r="L18" s="366"/>
    </row>
    <row r="19" spans="1:12" x14ac:dyDescent="0.25">
      <c r="A19" s="7">
        <v>3</v>
      </c>
      <c r="B19" s="17" t="s">
        <v>334</v>
      </c>
      <c r="C19" s="13">
        <v>64.8</v>
      </c>
      <c r="D19" s="16" t="s">
        <v>328</v>
      </c>
      <c r="E19" s="30">
        <v>17</v>
      </c>
      <c r="F19" s="30">
        <v>18.3</v>
      </c>
      <c r="G19" s="21">
        <f t="shared" ref="G19:G82" si="1">F19-E19</f>
        <v>1.3000000000000007</v>
      </c>
      <c r="H19" s="557"/>
      <c r="I19" s="29">
        <f>G9/C246*C19</f>
        <v>9.716870535781319E-2</v>
      </c>
      <c r="J19" s="26">
        <f t="shared" si="0"/>
        <v>1.3971687053578139</v>
      </c>
      <c r="K19" s="4" t="s">
        <v>702</v>
      </c>
      <c r="L19" s="366"/>
    </row>
    <row r="20" spans="1:12" x14ac:dyDescent="0.25">
      <c r="A20" s="7">
        <v>4</v>
      </c>
      <c r="B20" s="17" t="s">
        <v>335</v>
      </c>
      <c r="C20" s="13">
        <v>94.3</v>
      </c>
      <c r="D20" s="16" t="s">
        <v>328</v>
      </c>
      <c r="E20" s="30">
        <v>17.3</v>
      </c>
      <c r="F20" s="30">
        <v>19.2</v>
      </c>
      <c r="G20" s="21">
        <f t="shared" si="1"/>
        <v>1.8999999999999986</v>
      </c>
      <c r="H20" s="557"/>
      <c r="I20" s="29">
        <f>G9/C246*C20</f>
        <v>0.14140445856854605</v>
      </c>
      <c r="J20" s="26">
        <f t="shared" si="0"/>
        <v>2.0414044585685445</v>
      </c>
      <c r="K20" s="4" t="s">
        <v>702</v>
      </c>
      <c r="L20" s="366"/>
    </row>
    <row r="21" spans="1:12" x14ac:dyDescent="0.25">
      <c r="A21" s="7">
        <v>5</v>
      </c>
      <c r="B21" s="17" t="s">
        <v>336</v>
      </c>
      <c r="C21" s="11">
        <v>52.8</v>
      </c>
      <c r="D21" s="16" t="s">
        <v>328</v>
      </c>
      <c r="E21" s="30">
        <v>0</v>
      </c>
      <c r="F21" s="30">
        <v>0</v>
      </c>
      <c r="G21" s="21">
        <f t="shared" si="1"/>
        <v>0</v>
      </c>
      <c r="H21" s="557">
        <f>C21*(G$8/E$15)</f>
        <v>0.73490801582603837</v>
      </c>
      <c r="I21" s="29">
        <f>G9/C246*C21</f>
        <v>7.9174500661921859E-2</v>
      </c>
      <c r="J21" s="26">
        <f t="shared" si="0"/>
        <v>0.81408251648796026</v>
      </c>
      <c r="K21" s="4" t="s">
        <v>703</v>
      </c>
      <c r="L21" s="366"/>
    </row>
    <row r="22" spans="1:12" x14ac:dyDescent="0.25">
      <c r="A22" s="7">
        <v>6</v>
      </c>
      <c r="B22" s="17" t="s">
        <v>337</v>
      </c>
      <c r="C22" s="11">
        <v>64.8</v>
      </c>
      <c r="D22" s="16" t="s">
        <v>328</v>
      </c>
      <c r="E22" s="30">
        <v>9.1999999999999993</v>
      </c>
      <c r="F22" s="30">
        <v>10.199999999999999</v>
      </c>
      <c r="G22" s="21">
        <f t="shared" si="1"/>
        <v>1</v>
      </c>
      <c r="H22" s="557"/>
      <c r="I22" s="29">
        <f>G9/C246*C22</f>
        <v>9.716870535781319E-2</v>
      </c>
      <c r="J22" s="26">
        <f t="shared" si="0"/>
        <v>1.0971687053578132</v>
      </c>
      <c r="K22" s="4" t="s">
        <v>702</v>
      </c>
      <c r="L22" s="366"/>
    </row>
    <row r="23" spans="1:12" x14ac:dyDescent="0.25">
      <c r="A23" s="7">
        <v>7</v>
      </c>
      <c r="B23" s="17" t="s">
        <v>338</v>
      </c>
      <c r="C23" s="11">
        <v>94.1</v>
      </c>
      <c r="D23" s="16" t="s">
        <v>328</v>
      </c>
      <c r="E23" s="30">
        <v>15.1</v>
      </c>
      <c r="F23" s="30">
        <v>16.2</v>
      </c>
      <c r="G23" s="21">
        <f t="shared" si="1"/>
        <v>1.0999999999999996</v>
      </c>
      <c r="H23" s="557"/>
      <c r="I23" s="29">
        <f>G9/C246*C23</f>
        <v>0.14110455515694786</v>
      </c>
      <c r="J23" s="26">
        <f t="shared" si="0"/>
        <v>1.2411045551569475</v>
      </c>
      <c r="K23" s="4" t="s">
        <v>702</v>
      </c>
      <c r="L23" s="366"/>
    </row>
    <row r="24" spans="1:12" x14ac:dyDescent="0.25">
      <c r="A24" s="7">
        <v>8</v>
      </c>
      <c r="B24" s="17" t="s">
        <v>339</v>
      </c>
      <c r="C24" s="11">
        <v>52.9</v>
      </c>
      <c r="D24" s="16" t="s">
        <v>328</v>
      </c>
      <c r="E24" s="30">
        <v>9.8000000000000007</v>
      </c>
      <c r="F24" s="30">
        <v>10.1</v>
      </c>
      <c r="G24" s="21">
        <f t="shared" si="1"/>
        <v>0.29999999999999893</v>
      </c>
      <c r="H24" s="557"/>
      <c r="I24" s="29">
        <f>G9/C246*C24</f>
        <v>7.9324452367720955E-2</v>
      </c>
      <c r="J24" s="26">
        <f t="shared" si="0"/>
        <v>0.37932445236771989</v>
      </c>
      <c r="K24" s="4" t="s">
        <v>702</v>
      </c>
      <c r="L24" s="366"/>
    </row>
    <row r="25" spans="1:12" x14ac:dyDescent="0.25">
      <c r="A25" s="7">
        <v>9</v>
      </c>
      <c r="B25" s="17" t="s">
        <v>340</v>
      </c>
      <c r="C25" s="11">
        <v>65.2</v>
      </c>
      <c r="D25" s="16" t="s">
        <v>328</v>
      </c>
      <c r="E25" s="30">
        <v>12.8</v>
      </c>
      <c r="F25" s="30">
        <v>13.8</v>
      </c>
      <c r="G25" s="21">
        <f t="shared" si="1"/>
        <v>1</v>
      </c>
      <c r="H25" s="557"/>
      <c r="I25" s="29">
        <f>G9/C246*C25</f>
        <v>9.7768512181009584E-2</v>
      </c>
      <c r="J25" s="26">
        <f t="shared" si="0"/>
        <v>1.0977685121810097</v>
      </c>
      <c r="K25" s="4" t="s">
        <v>702</v>
      </c>
      <c r="L25" s="366"/>
    </row>
    <row r="26" spans="1:12" x14ac:dyDescent="0.25">
      <c r="A26" s="7">
        <v>10</v>
      </c>
      <c r="B26" s="17" t="s">
        <v>341</v>
      </c>
      <c r="C26" s="11">
        <v>94</v>
      </c>
      <c r="D26" s="16" t="s">
        <v>328</v>
      </c>
      <c r="E26" s="30">
        <v>17.8</v>
      </c>
      <c r="F26" s="30">
        <v>19.3</v>
      </c>
      <c r="G26" s="21">
        <f t="shared" si="1"/>
        <v>1.5</v>
      </c>
      <c r="H26" s="557"/>
      <c r="I26" s="29">
        <f>G9/C246*C26</f>
        <v>0.14095460345114877</v>
      </c>
      <c r="J26" s="26">
        <f t="shared" si="0"/>
        <v>1.6409546034511489</v>
      </c>
      <c r="K26" s="4" t="s">
        <v>702</v>
      </c>
      <c r="L26" s="366"/>
    </row>
    <row r="27" spans="1:12" x14ac:dyDescent="0.25">
      <c r="A27" s="7">
        <v>11</v>
      </c>
      <c r="B27" s="17" t="s">
        <v>342</v>
      </c>
      <c r="C27" s="11">
        <v>52.8</v>
      </c>
      <c r="D27" s="16" t="s">
        <v>328</v>
      </c>
      <c r="E27" s="30">
        <v>3.9</v>
      </c>
      <c r="F27" s="30">
        <v>4.5</v>
      </c>
      <c r="G27" s="21">
        <f t="shared" si="1"/>
        <v>0.60000000000000009</v>
      </c>
      <c r="H27" s="557"/>
      <c r="I27" s="29">
        <f>G9/C246*C27</f>
        <v>7.9174500661921859E-2</v>
      </c>
      <c r="J27" s="26">
        <f t="shared" si="0"/>
        <v>0.67917450066192198</v>
      </c>
      <c r="K27" s="4" t="s">
        <v>702</v>
      </c>
      <c r="L27" s="366"/>
    </row>
    <row r="28" spans="1:12" x14ac:dyDescent="0.25">
      <c r="A28" s="7">
        <v>12</v>
      </c>
      <c r="B28" s="17" t="s">
        <v>343</v>
      </c>
      <c r="C28" s="11">
        <v>65.3</v>
      </c>
      <c r="D28" s="16" t="s">
        <v>328</v>
      </c>
      <c r="E28" s="30">
        <v>8.3000000000000007</v>
      </c>
      <c r="F28" s="30">
        <v>9.6</v>
      </c>
      <c r="G28" s="21">
        <f t="shared" si="1"/>
        <v>1.2999999999999989</v>
      </c>
      <c r="H28" s="557"/>
      <c r="I28" s="29">
        <f>G9/C246*C28</f>
        <v>9.7918463886808665E-2</v>
      </c>
      <c r="J28" s="26">
        <f t="shared" si="0"/>
        <v>1.3979184638868076</v>
      </c>
      <c r="K28" s="4" t="s">
        <v>702</v>
      </c>
      <c r="L28" s="366"/>
    </row>
    <row r="29" spans="1:12" x14ac:dyDescent="0.25">
      <c r="A29" s="7">
        <v>13</v>
      </c>
      <c r="B29" s="17" t="s">
        <v>344</v>
      </c>
      <c r="C29" s="11">
        <v>94.2</v>
      </c>
      <c r="D29" s="16" t="s">
        <v>328</v>
      </c>
      <c r="E29" s="30">
        <v>18.2</v>
      </c>
      <c r="F29" s="30">
        <v>19.3</v>
      </c>
      <c r="G29" s="21">
        <f t="shared" si="1"/>
        <v>1.1000000000000014</v>
      </c>
      <c r="H29" s="557"/>
      <c r="I29" s="29">
        <f>G9/C246*C29</f>
        <v>0.14125450686274696</v>
      </c>
      <c r="J29" s="26">
        <f t="shared" si="0"/>
        <v>1.2412545068627483</v>
      </c>
      <c r="K29" s="4" t="s">
        <v>702</v>
      </c>
      <c r="L29" s="366"/>
    </row>
    <row r="30" spans="1:12" x14ac:dyDescent="0.25">
      <c r="A30" s="7">
        <v>14</v>
      </c>
      <c r="B30" s="17" t="s">
        <v>345</v>
      </c>
      <c r="C30" s="11">
        <v>52.9</v>
      </c>
      <c r="D30" s="16" t="s">
        <v>328</v>
      </c>
      <c r="E30" s="30">
        <v>4.2</v>
      </c>
      <c r="F30" s="30">
        <v>4.2</v>
      </c>
      <c r="G30" s="21">
        <f t="shared" si="1"/>
        <v>0</v>
      </c>
      <c r="H30" s="557">
        <f t="shared" ref="H30:H71" si="2">C30*(G$8/E$15)</f>
        <v>0.7362998870681331</v>
      </c>
      <c r="I30" s="29">
        <f>G9/C246*C30</f>
        <v>7.9324452367720955E-2</v>
      </c>
      <c r="J30" s="26">
        <f t="shared" si="0"/>
        <v>0.815624339435854</v>
      </c>
      <c r="K30" s="4" t="s">
        <v>703</v>
      </c>
      <c r="L30" s="366"/>
    </row>
    <row r="31" spans="1:12" x14ac:dyDescent="0.25">
      <c r="A31" s="7">
        <v>15</v>
      </c>
      <c r="B31" s="17" t="s">
        <v>346</v>
      </c>
      <c r="C31" s="11">
        <v>64.900000000000006</v>
      </c>
      <c r="D31" s="16" t="s">
        <v>328</v>
      </c>
      <c r="E31" s="30">
        <v>17.2</v>
      </c>
      <c r="F31" s="30">
        <v>18.3</v>
      </c>
      <c r="G31" s="21">
        <f t="shared" si="1"/>
        <v>1.1000000000000014</v>
      </c>
      <c r="H31" s="557"/>
      <c r="I31" s="29">
        <f>G9/C246*C31</f>
        <v>9.7318657063612299E-2</v>
      </c>
      <c r="J31" s="26">
        <f t="shared" si="0"/>
        <v>1.1973186570636136</v>
      </c>
      <c r="K31" s="4" t="s">
        <v>702</v>
      </c>
      <c r="L31" s="366"/>
    </row>
    <row r="32" spans="1:12" x14ac:dyDescent="0.25">
      <c r="A32" s="7">
        <v>16</v>
      </c>
      <c r="B32" s="17" t="s">
        <v>347</v>
      </c>
      <c r="C32" s="11">
        <v>93.9</v>
      </c>
      <c r="D32" s="16" t="s">
        <v>328</v>
      </c>
      <c r="E32" s="30">
        <v>11.5</v>
      </c>
      <c r="F32" s="30">
        <v>12.9</v>
      </c>
      <c r="G32" s="21">
        <f t="shared" si="1"/>
        <v>1.4000000000000004</v>
      </c>
      <c r="H32" s="557"/>
      <c r="I32" s="29">
        <f>G9/C246*C32</f>
        <v>0.1408046517453497</v>
      </c>
      <c r="J32" s="26">
        <f t="shared" si="0"/>
        <v>1.54080465174535</v>
      </c>
      <c r="K32" s="4" t="s">
        <v>702</v>
      </c>
      <c r="L32" s="366"/>
    </row>
    <row r="33" spans="1:12" x14ac:dyDescent="0.25">
      <c r="A33" s="7">
        <v>17</v>
      </c>
      <c r="B33" s="17" t="s">
        <v>348</v>
      </c>
      <c r="C33" s="11">
        <v>53</v>
      </c>
      <c r="D33" s="16" t="s">
        <v>328</v>
      </c>
      <c r="E33" s="30">
        <v>7.4</v>
      </c>
      <c r="F33" s="30">
        <v>8.1</v>
      </c>
      <c r="G33" s="21">
        <f t="shared" si="1"/>
        <v>0.69999999999999929</v>
      </c>
      <c r="H33" s="557"/>
      <c r="I33" s="29">
        <f>G9/C246*C33</f>
        <v>7.947440407352005E-2</v>
      </c>
      <c r="J33" s="26">
        <f t="shared" si="0"/>
        <v>0.77947440407351931</v>
      </c>
      <c r="K33" s="4" t="s">
        <v>702</v>
      </c>
      <c r="L33" s="366"/>
    </row>
    <row r="34" spans="1:12" x14ac:dyDescent="0.25">
      <c r="A34" s="7">
        <v>18</v>
      </c>
      <c r="B34" s="17" t="s">
        <v>595</v>
      </c>
      <c r="C34" s="11">
        <v>64.8</v>
      </c>
      <c r="D34" s="16" t="s">
        <v>328</v>
      </c>
      <c r="E34" s="30">
        <v>13.8</v>
      </c>
      <c r="F34" s="30">
        <v>14.9</v>
      </c>
      <c r="G34" s="21">
        <f t="shared" si="1"/>
        <v>1.0999999999999996</v>
      </c>
      <c r="H34" s="557"/>
      <c r="I34" s="29">
        <f>G9/C246*C34</f>
        <v>9.716870535781319E-2</v>
      </c>
      <c r="J34" s="26">
        <f t="shared" si="0"/>
        <v>1.1971687053578128</v>
      </c>
      <c r="K34" s="4" t="s">
        <v>702</v>
      </c>
      <c r="L34" s="366"/>
    </row>
    <row r="35" spans="1:12" x14ac:dyDescent="0.25">
      <c r="A35" s="7">
        <v>19</v>
      </c>
      <c r="B35" s="17" t="s">
        <v>349</v>
      </c>
      <c r="C35" s="11">
        <v>93.9</v>
      </c>
      <c r="D35" s="16" t="s">
        <v>328</v>
      </c>
      <c r="E35" s="30">
        <v>14.3</v>
      </c>
      <c r="F35" s="30">
        <v>15.9</v>
      </c>
      <c r="G35" s="21">
        <f t="shared" si="1"/>
        <v>1.5999999999999996</v>
      </c>
      <c r="H35" s="557"/>
      <c r="I35" s="29">
        <f>G9/C246*C35</f>
        <v>0.1408046517453497</v>
      </c>
      <c r="J35" s="26">
        <f t="shared" si="0"/>
        <v>1.7408046517453493</v>
      </c>
      <c r="K35" s="4" t="s">
        <v>702</v>
      </c>
      <c r="L35" s="366"/>
    </row>
    <row r="36" spans="1:12" x14ac:dyDescent="0.25">
      <c r="A36" s="7">
        <v>20</v>
      </c>
      <c r="B36" s="17" t="s">
        <v>350</v>
      </c>
      <c r="C36" s="11">
        <v>52.8</v>
      </c>
      <c r="D36" s="16" t="s">
        <v>328</v>
      </c>
      <c r="E36" s="30">
        <v>6.8</v>
      </c>
      <c r="F36" s="30">
        <v>7.6</v>
      </c>
      <c r="G36" s="21">
        <f t="shared" si="1"/>
        <v>0.79999999999999982</v>
      </c>
      <c r="H36" s="557"/>
      <c r="I36" s="29">
        <f>G9/C246*C36</f>
        <v>7.9174500661921859E-2</v>
      </c>
      <c r="J36" s="26">
        <f t="shared" si="0"/>
        <v>0.87917450066192171</v>
      </c>
      <c r="K36" s="4" t="s">
        <v>702</v>
      </c>
      <c r="L36" s="366"/>
    </row>
    <row r="37" spans="1:12" x14ac:dyDescent="0.25">
      <c r="A37" s="7">
        <v>21</v>
      </c>
      <c r="B37" s="17" t="s">
        <v>351</v>
      </c>
      <c r="C37" s="11">
        <v>65</v>
      </c>
      <c r="D37" s="16" t="s">
        <v>328</v>
      </c>
      <c r="E37" s="30">
        <v>7.8</v>
      </c>
      <c r="F37" s="30">
        <v>8.1999999999999993</v>
      </c>
      <c r="G37" s="21">
        <f t="shared" si="1"/>
        <v>0.39999999999999947</v>
      </c>
      <c r="H37" s="557"/>
      <c r="I37" s="29">
        <f>G9/C246*C37</f>
        <v>9.7468608769411394E-2</v>
      </c>
      <c r="J37" s="26">
        <f t="shared" si="0"/>
        <v>0.49746860876941085</v>
      </c>
      <c r="K37" s="4" t="s">
        <v>702</v>
      </c>
      <c r="L37" s="366"/>
    </row>
    <row r="38" spans="1:12" x14ac:dyDescent="0.25">
      <c r="A38" s="7">
        <v>22</v>
      </c>
      <c r="B38" s="17" t="s">
        <v>352</v>
      </c>
      <c r="C38" s="11">
        <v>94.3</v>
      </c>
      <c r="D38" s="16" t="s">
        <v>328</v>
      </c>
      <c r="E38" s="30">
        <v>24</v>
      </c>
      <c r="F38" s="30">
        <v>25.7</v>
      </c>
      <c r="G38" s="21">
        <f t="shared" si="1"/>
        <v>1.6999999999999993</v>
      </c>
      <c r="H38" s="557"/>
      <c r="I38" s="29">
        <f>G9/C246*C38</f>
        <v>0.14140445856854605</v>
      </c>
      <c r="J38" s="26">
        <f t="shared" si="0"/>
        <v>1.8414044585685454</v>
      </c>
      <c r="K38" s="4" t="s">
        <v>702</v>
      </c>
      <c r="L38" s="366"/>
    </row>
    <row r="39" spans="1:12" x14ac:dyDescent="0.25">
      <c r="A39" s="7">
        <v>23</v>
      </c>
      <c r="B39" s="17" t="s">
        <v>353</v>
      </c>
      <c r="C39" s="11">
        <v>52.9</v>
      </c>
      <c r="D39" s="16" t="s">
        <v>328</v>
      </c>
      <c r="E39" s="30">
        <v>3.9</v>
      </c>
      <c r="F39" s="30">
        <v>4.0999999999999996</v>
      </c>
      <c r="G39" s="21">
        <f t="shared" si="1"/>
        <v>0.19999999999999973</v>
      </c>
      <c r="H39" s="557"/>
      <c r="I39" s="29">
        <f>G9/C246*C39</f>
        <v>7.9324452367720955E-2</v>
      </c>
      <c r="J39" s="26">
        <f t="shared" si="0"/>
        <v>0.27932445236772069</v>
      </c>
      <c r="K39" s="4" t="s">
        <v>702</v>
      </c>
      <c r="L39" s="366"/>
    </row>
    <row r="40" spans="1:12" x14ac:dyDescent="0.25">
      <c r="A40" s="7">
        <v>24</v>
      </c>
      <c r="B40" s="17" t="s">
        <v>354</v>
      </c>
      <c r="C40" s="11">
        <v>65.3</v>
      </c>
      <c r="D40" s="16" t="s">
        <v>328</v>
      </c>
      <c r="E40" s="30">
        <v>4.8</v>
      </c>
      <c r="F40" s="30">
        <v>5.6</v>
      </c>
      <c r="G40" s="21">
        <f t="shared" si="1"/>
        <v>0.79999999999999982</v>
      </c>
      <c r="H40" s="557"/>
      <c r="I40" s="29">
        <f>G9/C246*C40</f>
        <v>9.7918463886808665E-2</v>
      </c>
      <c r="J40" s="26">
        <f t="shared" si="0"/>
        <v>0.89791846388680852</v>
      </c>
      <c r="K40" s="4" t="s">
        <v>702</v>
      </c>
      <c r="L40" s="366"/>
    </row>
    <row r="41" spans="1:12" x14ac:dyDescent="0.25">
      <c r="A41" s="7">
        <v>25</v>
      </c>
      <c r="B41" s="17" t="s">
        <v>355</v>
      </c>
      <c r="C41" s="11">
        <v>94.1</v>
      </c>
      <c r="D41" s="16" t="s">
        <v>328</v>
      </c>
      <c r="E41" s="30">
        <v>6.8</v>
      </c>
      <c r="F41" s="30">
        <v>7.1</v>
      </c>
      <c r="G41" s="21">
        <f t="shared" si="1"/>
        <v>0.29999999999999982</v>
      </c>
      <c r="H41" s="557"/>
      <c r="I41" s="29">
        <f>G9/C246*C41</f>
        <v>0.14110455515694786</v>
      </c>
      <c r="J41" s="26">
        <f t="shared" si="0"/>
        <v>0.44110455515694769</v>
      </c>
      <c r="K41" s="4" t="s">
        <v>702</v>
      </c>
      <c r="L41" s="366"/>
    </row>
    <row r="42" spans="1:12" x14ac:dyDescent="0.25">
      <c r="A42" s="7">
        <v>26</v>
      </c>
      <c r="B42" s="17" t="s">
        <v>356</v>
      </c>
      <c r="C42" s="11">
        <v>53</v>
      </c>
      <c r="D42" s="16" t="s">
        <v>328</v>
      </c>
      <c r="E42" s="30">
        <v>7.7</v>
      </c>
      <c r="F42" s="30">
        <v>8.6999999999999993</v>
      </c>
      <c r="G42" s="21">
        <f t="shared" si="1"/>
        <v>0.99999999999999911</v>
      </c>
      <c r="H42" s="557"/>
      <c r="I42" s="29">
        <f>G9/C246*C42</f>
        <v>7.947440407352005E-2</v>
      </c>
      <c r="J42" s="26">
        <f t="shared" si="0"/>
        <v>1.0794744040735191</v>
      </c>
      <c r="K42" s="4" t="s">
        <v>702</v>
      </c>
      <c r="L42" s="366"/>
    </row>
    <row r="43" spans="1:12" x14ac:dyDescent="0.25">
      <c r="A43" s="7">
        <v>27</v>
      </c>
      <c r="B43" s="17" t="s">
        <v>357</v>
      </c>
      <c r="C43" s="11">
        <v>65.3</v>
      </c>
      <c r="D43" s="16" t="s">
        <v>328</v>
      </c>
      <c r="E43" s="30">
        <v>9.9</v>
      </c>
      <c r="F43" s="30">
        <v>10.7</v>
      </c>
      <c r="G43" s="21">
        <f t="shared" si="1"/>
        <v>0.79999999999999893</v>
      </c>
      <c r="H43" s="557"/>
      <c r="I43" s="29">
        <f>G9/C246*C43</f>
        <v>9.7918463886808665E-2</v>
      </c>
      <c r="J43" s="26">
        <f t="shared" si="0"/>
        <v>0.89791846388680763</v>
      </c>
      <c r="K43" s="4" t="s">
        <v>702</v>
      </c>
      <c r="L43" s="366"/>
    </row>
    <row r="44" spans="1:12" x14ac:dyDescent="0.25">
      <c r="A44" s="7">
        <v>28</v>
      </c>
      <c r="B44" s="17" t="s">
        <v>358</v>
      </c>
      <c r="C44" s="11">
        <v>93.5</v>
      </c>
      <c r="D44" s="16" t="s">
        <v>328</v>
      </c>
      <c r="E44" s="30">
        <v>16.399999999999999</v>
      </c>
      <c r="F44" s="30">
        <v>18.399999999999999</v>
      </c>
      <c r="G44" s="21">
        <f t="shared" si="1"/>
        <v>2</v>
      </c>
      <c r="H44" s="557"/>
      <c r="I44" s="29">
        <f>G9/C246*C44</f>
        <v>0.14020484492215329</v>
      </c>
      <c r="J44" s="26">
        <f t="shared" si="0"/>
        <v>2.1402048449221533</v>
      </c>
      <c r="K44" s="4" t="s">
        <v>702</v>
      </c>
      <c r="L44" s="366"/>
    </row>
    <row r="45" spans="1:12" x14ac:dyDescent="0.25">
      <c r="A45" s="7">
        <v>29</v>
      </c>
      <c r="B45" s="17" t="s">
        <v>359</v>
      </c>
      <c r="C45" s="11">
        <v>52.8</v>
      </c>
      <c r="D45" s="16" t="s">
        <v>328</v>
      </c>
      <c r="E45" s="30">
        <v>10</v>
      </c>
      <c r="F45" s="30">
        <v>10.6</v>
      </c>
      <c r="G45" s="21">
        <f t="shared" si="1"/>
        <v>0.59999999999999964</v>
      </c>
      <c r="H45" s="557"/>
      <c r="I45" s="29">
        <f>G9/C246*C45</f>
        <v>7.9174500661921859E-2</v>
      </c>
      <c r="J45" s="26">
        <f t="shared" si="0"/>
        <v>0.67917450066192153</v>
      </c>
      <c r="K45" s="4" t="s">
        <v>702</v>
      </c>
      <c r="L45" s="366"/>
    </row>
    <row r="46" spans="1:12" x14ac:dyDescent="0.25">
      <c r="A46" s="7">
        <v>30</v>
      </c>
      <c r="B46" s="17" t="s">
        <v>360</v>
      </c>
      <c r="C46" s="11">
        <v>65.400000000000006</v>
      </c>
      <c r="D46" s="16" t="s">
        <v>328</v>
      </c>
      <c r="E46" s="30">
        <v>5.2</v>
      </c>
      <c r="F46" s="30">
        <v>5.2</v>
      </c>
      <c r="G46" s="21">
        <f t="shared" si="1"/>
        <v>0</v>
      </c>
      <c r="H46" s="557">
        <f t="shared" si="2"/>
        <v>0.91028379232997947</v>
      </c>
      <c r="I46" s="29">
        <f>G9/C246*C46</f>
        <v>9.8068415592607774E-2</v>
      </c>
      <c r="J46" s="26">
        <f t="shared" si="0"/>
        <v>1.0083522079225873</v>
      </c>
      <c r="K46" s="4" t="s">
        <v>703</v>
      </c>
      <c r="L46" s="366"/>
    </row>
    <row r="47" spans="1:12" x14ac:dyDescent="0.25">
      <c r="A47" s="7">
        <v>31</v>
      </c>
      <c r="B47" s="17" t="s">
        <v>361</v>
      </c>
      <c r="C47" s="11">
        <v>93.9</v>
      </c>
      <c r="D47" s="16" t="s">
        <v>328</v>
      </c>
      <c r="E47" s="30">
        <v>7.4</v>
      </c>
      <c r="F47" s="30">
        <v>7.6</v>
      </c>
      <c r="G47" s="21">
        <f t="shared" si="1"/>
        <v>0.19999999999999929</v>
      </c>
      <c r="H47" s="557"/>
      <c r="I47" s="29">
        <f>G9/C246*C47</f>
        <v>0.1408046517453497</v>
      </c>
      <c r="J47" s="26">
        <f t="shared" si="0"/>
        <v>0.34080465174534902</v>
      </c>
      <c r="K47" s="4" t="s">
        <v>702</v>
      </c>
      <c r="L47" s="366"/>
    </row>
    <row r="48" spans="1:12" x14ac:dyDescent="0.25">
      <c r="A48" s="7">
        <v>32</v>
      </c>
      <c r="B48" s="17" t="s">
        <v>363</v>
      </c>
      <c r="C48" s="11">
        <v>53</v>
      </c>
      <c r="D48" s="16" t="s">
        <v>328</v>
      </c>
      <c r="E48" s="30">
        <v>11</v>
      </c>
      <c r="F48" s="30">
        <v>11.8</v>
      </c>
      <c r="G48" s="21">
        <f t="shared" si="1"/>
        <v>0.80000000000000071</v>
      </c>
      <c r="H48" s="557"/>
      <c r="I48" s="29">
        <f>G9/C246*C48</f>
        <v>7.947440407352005E-2</v>
      </c>
      <c r="J48" s="26">
        <f t="shared" si="0"/>
        <v>0.87947440407352073</v>
      </c>
      <c r="K48" s="4" t="s">
        <v>702</v>
      </c>
      <c r="L48" s="366"/>
    </row>
    <row r="49" spans="1:12" x14ac:dyDescent="0.25">
      <c r="A49" s="7">
        <v>33</v>
      </c>
      <c r="B49" s="17" t="s">
        <v>364</v>
      </c>
      <c r="C49" s="11">
        <v>65.3</v>
      </c>
      <c r="D49" s="16" t="s">
        <v>328</v>
      </c>
      <c r="E49" s="30">
        <v>12.9</v>
      </c>
      <c r="F49" s="30">
        <v>14.4</v>
      </c>
      <c r="G49" s="21">
        <f t="shared" si="1"/>
        <v>1.5</v>
      </c>
      <c r="H49" s="557"/>
      <c r="I49" s="29">
        <f>G9/C246*C49</f>
        <v>9.7918463886808665E-2</v>
      </c>
      <c r="J49" s="26">
        <f t="shared" si="0"/>
        <v>1.5979184638868087</v>
      </c>
      <c r="K49" s="4" t="s">
        <v>702</v>
      </c>
      <c r="L49" s="366"/>
    </row>
    <row r="50" spans="1:12" x14ac:dyDescent="0.25">
      <c r="A50" s="7">
        <v>34</v>
      </c>
      <c r="B50" s="17" t="s">
        <v>362</v>
      </c>
      <c r="C50" s="11">
        <v>94</v>
      </c>
      <c r="D50" s="16" t="s">
        <v>328</v>
      </c>
      <c r="E50" s="30">
        <v>19.399999999999999</v>
      </c>
      <c r="F50" s="30">
        <v>21.1</v>
      </c>
      <c r="G50" s="21">
        <f t="shared" si="1"/>
        <v>1.7000000000000028</v>
      </c>
      <c r="H50" s="557"/>
      <c r="I50" s="29">
        <f>G9/C246*C50</f>
        <v>0.14095460345114877</v>
      </c>
      <c r="J50" s="26">
        <f t="shared" si="0"/>
        <v>1.8409546034511517</v>
      </c>
      <c r="K50" s="4" t="s">
        <v>702</v>
      </c>
      <c r="L50" s="366"/>
    </row>
    <row r="51" spans="1:12" x14ac:dyDescent="0.25">
      <c r="A51" s="7">
        <v>35</v>
      </c>
      <c r="B51" s="17" t="s">
        <v>365</v>
      </c>
      <c r="C51" s="11">
        <v>52.8</v>
      </c>
      <c r="D51" s="16" t="s">
        <v>328</v>
      </c>
      <c r="E51" s="30">
        <v>9.6</v>
      </c>
      <c r="F51" s="30">
        <v>10</v>
      </c>
      <c r="G51" s="21">
        <f t="shared" si="1"/>
        <v>0.40000000000000036</v>
      </c>
      <c r="H51" s="557"/>
      <c r="I51" s="29">
        <f>G9/C246*C51</f>
        <v>7.9174500661921859E-2</v>
      </c>
      <c r="J51" s="26">
        <f t="shared" si="0"/>
        <v>0.47917450066192224</v>
      </c>
      <c r="K51" s="4" t="s">
        <v>702</v>
      </c>
      <c r="L51" s="366"/>
    </row>
    <row r="52" spans="1:12" x14ac:dyDescent="0.25">
      <c r="A52" s="7">
        <v>36</v>
      </c>
      <c r="B52" s="17" t="s">
        <v>366</v>
      </c>
      <c r="C52" s="11">
        <v>64.900000000000006</v>
      </c>
      <c r="D52" s="16" t="s">
        <v>328</v>
      </c>
      <c r="E52" s="30">
        <v>7.3</v>
      </c>
      <c r="F52" s="30">
        <v>8</v>
      </c>
      <c r="G52" s="21">
        <f t="shared" si="1"/>
        <v>0.70000000000000018</v>
      </c>
      <c r="H52" s="557"/>
      <c r="I52" s="29">
        <f>G9/C246*C52</f>
        <v>9.7318657063612299E-2</v>
      </c>
      <c r="J52" s="26">
        <f t="shared" si="0"/>
        <v>0.79731865706361249</v>
      </c>
      <c r="K52" s="4" t="s">
        <v>702</v>
      </c>
      <c r="L52" s="366"/>
    </row>
    <row r="53" spans="1:12" x14ac:dyDescent="0.25">
      <c r="A53" s="7">
        <v>37</v>
      </c>
      <c r="B53" s="17" t="s">
        <v>367</v>
      </c>
      <c r="C53" s="11">
        <v>94.1</v>
      </c>
      <c r="D53" s="16" t="s">
        <v>328</v>
      </c>
      <c r="E53" s="30">
        <v>5.4</v>
      </c>
      <c r="F53" s="30">
        <v>5.4</v>
      </c>
      <c r="G53" s="21">
        <f t="shared" si="1"/>
        <v>0</v>
      </c>
      <c r="H53" s="557">
        <f t="shared" si="2"/>
        <v>1.3097508388111783</v>
      </c>
      <c r="I53" s="29">
        <f>G9/C246*C53</f>
        <v>0.14110455515694786</v>
      </c>
      <c r="J53" s="26">
        <f t="shared" si="0"/>
        <v>1.4508553939681261</v>
      </c>
      <c r="K53" s="4" t="s">
        <v>703</v>
      </c>
      <c r="L53" s="366"/>
    </row>
    <row r="54" spans="1:12" x14ac:dyDescent="0.25">
      <c r="A54" s="7">
        <v>38</v>
      </c>
      <c r="B54" s="17" t="s">
        <v>368</v>
      </c>
      <c r="C54" s="11">
        <v>52.7</v>
      </c>
      <c r="D54" s="16" t="s">
        <v>328</v>
      </c>
      <c r="E54" s="30">
        <v>7.2</v>
      </c>
      <c r="F54" s="30">
        <v>7.4</v>
      </c>
      <c r="G54" s="21">
        <f t="shared" si="1"/>
        <v>0.20000000000000018</v>
      </c>
      <c r="H54" s="557"/>
      <c r="I54" s="29">
        <f>G9/C246*C54</f>
        <v>7.9024548956122778E-2</v>
      </c>
      <c r="J54" s="26">
        <f t="shared" si="0"/>
        <v>0.27902454895612294</v>
      </c>
      <c r="K54" s="4" t="s">
        <v>702</v>
      </c>
      <c r="L54" s="366"/>
    </row>
    <row r="55" spans="1:12" x14ac:dyDescent="0.25">
      <c r="A55" s="7">
        <v>39</v>
      </c>
      <c r="B55" s="17" t="s">
        <v>369</v>
      </c>
      <c r="C55" s="11">
        <v>65.2</v>
      </c>
      <c r="D55" s="16" t="s">
        <v>328</v>
      </c>
      <c r="E55" s="30">
        <v>7.4</v>
      </c>
      <c r="F55" s="30">
        <v>8</v>
      </c>
      <c r="G55" s="21">
        <f t="shared" si="1"/>
        <v>0.59999999999999964</v>
      </c>
      <c r="H55" s="557"/>
      <c r="I55" s="29">
        <f>G9/C246*C55</f>
        <v>9.7768512181009584E-2</v>
      </c>
      <c r="J55" s="26">
        <f t="shared" si="0"/>
        <v>0.69776851218100922</v>
      </c>
      <c r="K55" s="4" t="s">
        <v>702</v>
      </c>
      <c r="L55" s="366"/>
    </row>
    <row r="56" spans="1:12" x14ac:dyDescent="0.25">
      <c r="A56" s="7">
        <v>40</v>
      </c>
      <c r="B56" s="17" t="s">
        <v>370</v>
      </c>
      <c r="C56" s="11">
        <v>94</v>
      </c>
      <c r="D56" s="16" t="s">
        <v>328</v>
      </c>
      <c r="E56" s="30">
        <v>17.3</v>
      </c>
      <c r="F56" s="30">
        <v>18.7</v>
      </c>
      <c r="G56" s="21">
        <f t="shared" si="1"/>
        <v>1.3999999999999986</v>
      </c>
      <c r="H56" s="557"/>
      <c r="I56" s="29">
        <f>G9/C246*C56</f>
        <v>0.14095460345114877</v>
      </c>
      <c r="J56" s="26">
        <f t="shared" si="0"/>
        <v>1.5409546034511474</v>
      </c>
      <c r="K56" s="4" t="s">
        <v>702</v>
      </c>
      <c r="L56" s="366"/>
    </row>
    <row r="57" spans="1:12" x14ac:dyDescent="0.25">
      <c r="A57" s="7">
        <v>41</v>
      </c>
      <c r="B57" s="17" t="s">
        <v>371</v>
      </c>
      <c r="C57" s="11">
        <v>52.8</v>
      </c>
      <c r="D57" s="16" t="s">
        <v>328</v>
      </c>
      <c r="E57" s="30">
        <v>2.9</v>
      </c>
      <c r="F57" s="30">
        <v>3.3</v>
      </c>
      <c r="G57" s="21">
        <f t="shared" si="1"/>
        <v>0.39999999999999991</v>
      </c>
      <c r="H57" s="557"/>
      <c r="I57" s="29">
        <f>G9/C246*C57</f>
        <v>7.9174500661921859E-2</v>
      </c>
      <c r="J57" s="26">
        <f t="shared" si="0"/>
        <v>0.4791745006619218</v>
      </c>
      <c r="K57" s="4" t="s">
        <v>702</v>
      </c>
      <c r="L57" s="366"/>
    </row>
    <row r="58" spans="1:12" x14ac:dyDescent="0.25">
      <c r="A58" s="7">
        <v>42</v>
      </c>
      <c r="B58" s="17" t="s">
        <v>372</v>
      </c>
      <c r="C58" s="11">
        <v>65.3</v>
      </c>
      <c r="D58" s="16" t="s">
        <v>328</v>
      </c>
      <c r="E58" s="30">
        <v>12.9</v>
      </c>
      <c r="F58" s="30">
        <v>13.9</v>
      </c>
      <c r="G58" s="21">
        <f t="shared" si="1"/>
        <v>1</v>
      </c>
      <c r="H58" s="557"/>
      <c r="I58" s="29">
        <f>G9/C246*C58</f>
        <v>9.7918463886808665E-2</v>
      </c>
      <c r="J58" s="26">
        <f t="shared" si="0"/>
        <v>1.0979184638868087</v>
      </c>
      <c r="K58" s="4" t="s">
        <v>702</v>
      </c>
      <c r="L58" s="366"/>
    </row>
    <row r="59" spans="1:12" x14ac:dyDescent="0.25">
      <c r="A59" s="7">
        <v>43</v>
      </c>
      <c r="B59" s="17" t="s">
        <v>455</v>
      </c>
      <c r="C59" s="11">
        <v>69.099999999999994</v>
      </c>
      <c r="D59" s="16" t="s">
        <v>328</v>
      </c>
      <c r="E59" s="30">
        <v>15.6</v>
      </c>
      <c r="F59" s="30">
        <v>16.8</v>
      </c>
      <c r="G59" s="21">
        <f t="shared" si="1"/>
        <v>1.2000000000000011</v>
      </c>
      <c r="H59" s="557"/>
      <c r="I59" s="29">
        <f>G9/C246*C59</f>
        <v>0.10361662870717425</v>
      </c>
      <c r="J59" s="26">
        <f t="shared" si="0"/>
        <v>1.3036166287071753</v>
      </c>
      <c r="K59" s="4" t="s">
        <v>702</v>
      </c>
      <c r="L59" s="366"/>
    </row>
    <row r="60" spans="1:12" x14ac:dyDescent="0.25">
      <c r="A60" s="7">
        <v>44</v>
      </c>
      <c r="B60" s="17" t="s">
        <v>456</v>
      </c>
      <c r="C60" s="11">
        <v>42.6</v>
      </c>
      <c r="D60" s="16" t="s">
        <v>328</v>
      </c>
      <c r="E60" s="30">
        <v>12.4</v>
      </c>
      <c r="F60" s="30">
        <v>13.4</v>
      </c>
      <c r="G60" s="21">
        <f t="shared" si="1"/>
        <v>1</v>
      </c>
      <c r="H60" s="557"/>
      <c r="I60" s="29">
        <f>G9/C246*C60</f>
        <v>6.3879426670414241E-2</v>
      </c>
      <c r="J60" s="26">
        <f t="shared" si="0"/>
        <v>1.0638794266704141</v>
      </c>
      <c r="K60" s="4" t="s">
        <v>702</v>
      </c>
      <c r="L60" s="366"/>
    </row>
    <row r="61" spans="1:12" x14ac:dyDescent="0.25">
      <c r="A61" s="7">
        <v>45</v>
      </c>
      <c r="B61" s="17" t="s">
        <v>457</v>
      </c>
      <c r="C61" s="11">
        <v>55.5</v>
      </c>
      <c r="D61" s="16" t="s">
        <v>328</v>
      </c>
      <c r="E61" s="30">
        <v>13.6</v>
      </c>
      <c r="F61" s="30">
        <v>14.6</v>
      </c>
      <c r="G61" s="21">
        <f t="shared" si="1"/>
        <v>1</v>
      </c>
      <c r="H61" s="557"/>
      <c r="I61" s="29">
        <f>G9/C246*C61</f>
        <v>8.3223196718497414E-2</v>
      </c>
      <c r="J61" s="26">
        <f t="shared" si="0"/>
        <v>1.0832231967184973</v>
      </c>
      <c r="K61" s="4" t="s">
        <v>702</v>
      </c>
      <c r="L61" s="366"/>
    </row>
    <row r="62" spans="1:12" x14ac:dyDescent="0.25">
      <c r="A62" s="7">
        <v>46</v>
      </c>
      <c r="B62" s="17" t="s">
        <v>458</v>
      </c>
      <c r="C62" s="11">
        <v>58.9</v>
      </c>
      <c r="D62" s="16" t="s">
        <v>328</v>
      </c>
      <c r="E62" s="30">
        <v>18.2</v>
      </c>
      <c r="F62" s="30">
        <v>19.600000000000001</v>
      </c>
      <c r="G62" s="21">
        <f t="shared" si="1"/>
        <v>1.4000000000000021</v>
      </c>
      <c r="H62" s="557"/>
      <c r="I62" s="29">
        <f>G9/C246*C62</f>
        <v>8.832155471566662E-2</v>
      </c>
      <c r="J62" s="26">
        <f t="shared" si="0"/>
        <v>1.4883215547156687</v>
      </c>
      <c r="K62" s="4" t="s">
        <v>702</v>
      </c>
      <c r="L62" s="366"/>
    </row>
    <row r="63" spans="1:12" x14ac:dyDescent="0.25">
      <c r="A63" s="7">
        <v>47</v>
      </c>
      <c r="B63" s="17" t="s">
        <v>459</v>
      </c>
      <c r="C63" s="11">
        <v>62.3</v>
      </c>
      <c r="D63" s="16" t="s">
        <v>328</v>
      </c>
      <c r="E63" s="30">
        <v>16.600000000000001</v>
      </c>
      <c r="F63" s="30">
        <v>18.100000000000001</v>
      </c>
      <c r="G63" s="21">
        <f t="shared" si="1"/>
        <v>1.5</v>
      </c>
      <c r="H63" s="557"/>
      <c r="I63" s="29">
        <f>G9/C246*C63</f>
        <v>9.341991271283584E-2</v>
      </c>
      <c r="J63" s="26">
        <f t="shared" si="0"/>
        <v>1.5934199127128359</v>
      </c>
      <c r="K63" s="4" t="s">
        <v>702</v>
      </c>
      <c r="L63" s="366"/>
    </row>
    <row r="64" spans="1:12" x14ac:dyDescent="0.25">
      <c r="A64" s="7">
        <v>48</v>
      </c>
      <c r="B64" s="17" t="s">
        <v>460</v>
      </c>
      <c r="C64" s="11">
        <v>68.7</v>
      </c>
      <c r="D64" s="16" t="s">
        <v>328</v>
      </c>
      <c r="E64" s="30">
        <v>12.2</v>
      </c>
      <c r="F64" s="30">
        <v>13.4</v>
      </c>
      <c r="G64" s="21">
        <f t="shared" si="1"/>
        <v>1.2000000000000011</v>
      </c>
      <c r="H64" s="557"/>
      <c r="I64" s="29">
        <f>G9/C246*C64</f>
        <v>0.10301682188397789</v>
      </c>
      <c r="J64" s="26">
        <f t="shared" si="0"/>
        <v>1.303016821883979</v>
      </c>
      <c r="K64" s="4" t="s">
        <v>702</v>
      </c>
      <c r="L64" s="366"/>
    </row>
    <row r="65" spans="1:12" x14ac:dyDescent="0.25">
      <c r="A65" s="7">
        <v>49</v>
      </c>
      <c r="B65" s="17" t="s">
        <v>461</v>
      </c>
      <c r="C65" s="11">
        <v>42.7</v>
      </c>
      <c r="D65" s="16" t="s">
        <v>328</v>
      </c>
      <c r="E65" s="30">
        <v>2.7</v>
      </c>
      <c r="F65" s="30">
        <v>3</v>
      </c>
      <c r="G65" s="21">
        <f t="shared" si="1"/>
        <v>0.29999999999999982</v>
      </c>
      <c r="H65" s="557"/>
      <c r="I65" s="29">
        <f>G9/C246*C65</f>
        <v>6.4029378376213336E-2</v>
      </c>
      <c r="J65" s="26">
        <f t="shared" si="0"/>
        <v>0.36402937837621319</v>
      </c>
      <c r="K65" s="4" t="s">
        <v>702</v>
      </c>
      <c r="L65" s="366"/>
    </row>
    <row r="66" spans="1:12" x14ac:dyDescent="0.25">
      <c r="A66" s="7">
        <v>50</v>
      </c>
      <c r="B66" s="17" t="s">
        <v>462</v>
      </c>
      <c r="C66" s="11">
        <v>55</v>
      </c>
      <c r="D66" s="16" t="s">
        <v>328</v>
      </c>
      <c r="E66" s="30">
        <v>11.5</v>
      </c>
      <c r="F66" s="30">
        <v>12.7</v>
      </c>
      <c r="G66" s="21">
        <f t="shared" si="1"/>
        <v>1.1999999999999993</v>
      </c>
      <c r="H66" s="557"/>
      <c r="I66" s="29">
        <f>G9/C246*C66</f>
        <v>8.2473438189501938E-2</v>
      </c>
      <c r="J66" s="26">
        <f t="shared" si="0"/>
        <v>1.2824734381895013</v>
      </c>
      <c r="K66" s="4" t="s">
        <v>702</v>
      </c>
      <c r="L66" s="366"/>
    </row>
    <row r="67" spans="1:12" x14ac:dyDescent="0.25">
      <c r="A67" s="7">
        <v>51</v>
      </c>
      <c r="B67" s="17" t="s">
        <v>463</v>
      </c>
      <c r="C67" s="11">
        <v>59</v>
      </c>
      <c r="D67" s="16" t="s">
        <v>328</v>
      </c>
      <c r="E67" s="30">
        <v>7.6</v>
      </c>
      <c r="F67" s="30">
        <v>8.1999999999999993</v>
      </c>
      <c r="G67" s="21">
        <f t="shared" si="1"/>
        <v>0.59999999999999964</v>
      </c>
      <c r="H67" s="557"/>
      <c r="I67" s="29">
        <f>G9/C246*C67</f>
        <v>8.8471506421465715E-2</v>
      </c>
      <c r="J67" s="26">
        <f t="shared" si="0"/>
        <v>0.68847150642146537</v>
      </c>
      <c r="K67" s="4" t="s">
        <v>702</v>
      </c>
      <c r="L67" s="366"/>
    </row>
    <row r="68" spans="1:12" x14ac:dyDescent="0.25">
      <c r="A68" s="7">
        <v>52</v>
      </c>
      <c r="B68" s="17" t="s">
        <v>464</v>
      </c>
      <c r="C68" s="11">
        <v>62</v>
      </c>
      <c r="D68" s="16" t="s">
        <v>328</v>
      </c>
      <c r="E68" s="30">
        <v>14.9</v>
      </c>
      <c r="F68" s="30">
        <v>16.100000000000001</v>
      </c>
      <c r="G68" s="21">
        <f t="shared" si="1"/>
        <v>1.2000000000000011</v>
      </c>
      <c r="H68" s="557"/>
      <c r="I68" s="29">
        <f>G9/C246*C68</f>
        <v>9.2970057595438554E-2</v>
      </c>
      <c r="J68" s="26">
        <f t="shared" si="0"/>
        <v>1.2929700575954397</v>
      </c>
      <c r="K68" s="4" t="s">
        <v>702</v>
      </c>
      <c r="L68" s="366"/>
    </row>
    <row r="69" spans="1:12" x14ac:dyDescent="0.25">
      <c r="A69" s="7">
        <v>53</v>
      </c>
      <c r="B69" s="17" t="s">
        <v>465</v>
      </c>
      <c r="C69" s="11">
        <v>68.900000000000006</v>
      </c>
      <c r="D69" s="16" t="s">
        <v>328</v>
      </c>
      <c r="E69" s="30">
        <v>2.6</v>
      </c>
      <c r="F69" s="30">
        <v>3</v>
      </c>
      <c r="G69" s="21">
        <f t="shared" si="1"/>
        <v>0.39999999999999991</v>
      </c>
      <c r="H69" s="557"/>
      <c r="I69" s="29">
        <f>G9/C246*C69</f>
        <v>0.10331672529557608</v>
      </c>
      <c r="J69" s="26">
        <f t="shared" si="0"/>
        <v>0.50331672529557603</v>
      </c>
      <c r="K69" s="4" t="s">
        <v>702</v>
      </c>
      <c r="L69" s="366"/>
    </row>
    <row r="70" spans="1:12" x14ac:dyDescent="0.25">
      <c r="A70" s="7">
        <v>54</v>
      </c>
      <c r="B70" s="17" t="s">
        <v>466</v>
      </c>
      <c r="C70" s="11">
        <v>42.8</v>
      </c>
      <c r="D70" s="16" t="s">
        <v>328</v>
      </c>
      <c r="E70" s="30">
        <v>9.3000000000000007</v>
      </c>
      <c r="F70" s="30">
        <v>10.3</v>
      </c>
      <c r="G70" s="21">
        <f t="shared" si="1"/>
        <v>1</v>
      </c>
      <c r="H70" s="557"/>
      <c r="I70" s="29">
        <f>G9/C246*C70</f>
        <v>6.4179330082012417E-2</v>
      </c>
      <c r="J70" s="26">
        <f t="shared" si="0"/>
        <v>1.0641793300820124</v>
      </c>
      <c r="K70" s="4" t="s">
        <v>702</v>
      </c>
      <c r="L70" s="366"/>
    </row>
    <row r="71" spans="1:12" x14ac:dyDescent="0.25">
      <c r="A71" s="7">
        <v>55</v>
      </c>
      <c r="B71" s="17" t="s">
        <v>467</v>
      </c>
      <c r="C71" s="11">
        <v>55.2</v>
      </c>
      <c r="D71" s="16" t="s">
        <v>328</v>
      </c>
      <c r="E71" s="30">
        <v>3.9</v>
      </c>
      <c r="F71" s="30">
        <v>3.9</v>
      </c>
      <c r="G71" s="21">
        <f t="shared" si="1"/>
        <v>0</v>
      </c>
      <c r="H71" s="557">
        <f t="shared" si="2"/>
        <v>0.76831292563631293</v>
      </c>
      <c r="I71" s="29">
        <f>G9/C246*C71</f>
        <v>8.2773341601100142E-2</v>
      </c>
      <c r="J71" s="26">
        <f t="shared" si="0"/>
        <v>0.8510862672374131</v>
      </c>
      <c r="K71" s="4" t="s">
        <v>703</v>
      </c>
      <c r="L71" s="366"/>
    </row>
    <row r="72" spans="1:12" x14ac:dyDescent="0.25">
      <c r="A72" s="7">
        <v>56</v>
      </c>
      <c r="B72" s="17" t="s">
        <v>468</v>
      </c>
      <c r="C72" s="11">
        <v>59.3</v>
      </c>
      <c r="D72" s="16" t="s">
        <v>328</v>
      </c>
      <c r="E72" s="30">
        <v>11</v>
      </c>
      <c r="F72" s="30">
        <v>12</v>
      </c>
      <c r="G72" s="21">
        <f t="shared" si="1"/>
        <v>1</v>
      </c>
      <c r="H72" s="557"/>
      <c r="I72" s="29">
        <f>G9/C246*C72</f>
        <v>8.8921361538863E-2</v>
      </c>
      <c r="J72" s="26">
        <f t="shared" si="0"/>
        <v>1.0889213615388631</v>
      </c>
      <c r="K72" s="4" t="s">
        <v>702</v>
      </c>
      <c r="L72" s="366"/>
    </row>
    <row r="73" spans="1:12" x14ac:dyDescent="0.25">
      <c r="A73" s="7">
        <v>57</v>
      </c>
      <c r="B73" s="17" t="s">
        <v>469</v>
      </c>
      <c r="C73" s="11">
        <v>62.2</v>
      </c>
      <c r="D73" s="16" t="s">
        <v>328</v>
      </c>
      <c r="E73" s="30">
        <v>16.899999999999999</v>
      </c>
      <c r="F73" s="30">
        <v>18.100000000000001</v>
      </c>
      <c r="G73" s="21">
        <f t="shared" si="1"/>
        <v>1.2000000000000028</v>
      </c>
      <c r="H73" s="557"/>
      <c r="I73" s="29">
        <f>G9/C246*C73</f>
        <v>9.3269961007036745E-2</v>
      </c>
      <c r="J73" s="26">
        <f t="shared" si="0"/>
        <v>1.2932699610070395</v>
      </c>
      <c r="K73" s="4" t="s">
        <v>702</v>
      </c>
      <c r="L73" s="366"/>
    </row>
    <row r="74" spans="1:12" x14ac:dyDescent="0.25">
      <c r="A74" s="7">
        <v>58</v>
      </c>
      <c r="B74" s="17" t="s">
        <v>470</v>
      </c>
      <c r="C74" s="11">
        <v>69.099999999999994</v>
      </c>
      <c r="D74" s="16" t="s">
        <v>328</v>
      </c>
      <c r="E74" s="30">
        <v>5</v>
      </c>
      <c r="F74" s="30">
        <v>6.1</v>
      </c>
      <c r="G74" s="21">
        <f t="shared" si="1"/>
        <v>1.0999999999999996</v>
      </c>
      <c r="H74" s="557"/>
      <c r="I74" s="29">
        <f>G9/C246*C74</f>
        <v>0.10361662870717425</v>
      </c>
      <c r="J74" s="26">
        <f t="shared" si="0"/>
        <v>1.2036166287071739</v>
      </c>
      <c r="K74" s="4" t="s">
        <v>702</v>
      </c>
      <c r="L74" s="366"/>
    </row>
    <row r="75" spans="1:12" x14ac:dyDescent="0.25">
      <c r="A75" s="7">
        <v>59</v>
      </c>
      <c r="B75" s="17" t="s">
        <v>471</v>
      </c>
      <c r="C75" s="11">
        <v>42.5</v>
      </c>
      <c r="D75" s="16" t="s">
        <v>328</v>
      </c>
      <c r="E75" s="30">
        <v>11.8</v>
      </c>
      <c r="F75" s="30">
        <v>12.7</v>
      </c>
      <c r="G75" s="21">
        <f t="shared" si="1"/>
        <v>0.89999999999999858</v>
      </c>
      <c r="H75" s="557"/>
      <c r="I75" s="29">
        <f>G9/C246*C75</f>
        <v>6.3729474964615132E-2</v>
      </c>
      <c r="J75" s="26">
        <f t="shared" si="0"/>
        <v>0.9637294749646137</v>
      </c>
      <c r="K75" s="4" t="s">
        <v>702</v>
      </c>
      <c r="L75" s="366"/>
    </row>
    <row r="76" spans="1:12" x14ac:dyDescent="0.25">
      <c r="A76" s="7">
        <v>60</v>
      </c>
      <c r="B76" s="17" t="s">
        <v>472</v>
      </c>
      <c r="C76" s="11">
        <v>55.4</v>
      </c>
      <c r="D76" s="16" t="s">
        <v>328</v>
      </c>
      <c r="E76" s="30">
        <v>9.6</v>
      </c>
      <c r="F76" s="30">
        <v>10.6</v>
      </c>
      <c r="G76" s="21">
        <f t="shared" si="1"/>
        <v>1</v>
      </c>
      <c r="H76" s="557"/>
      <c r="I76" s="29">
        <f>G9/C246*C76</f>
        <v>8.3073245012698319E-2</v>
      </c>
      <c r="J76" s="26">
        <f t="shared" si="0"/>
        <v>1.0830732450126983</v>
      </c>
      <c r="K76" s="4" t="s">
        <v>702</v>
      </c>
      <c r="L76" s="366"/>
    </row>
    <row r="77" spans="1:12" x14ac:dyDescent="0.25">
      <c r="A77" s="7">
        <v>61</v>
      </c>
      <c r="B77" s="17" t="s">
        <v>473</v>
      </c>
      <c r="C77" s="11">
        <v>58.8</v>
      </c>
      <c r="D77" s="16" t="s">
        <v>328</v>
      </c>
      <c r="E77" s="30">
        <v>4.7</v>
      </c>
      <c r="F77" s="30">
        <v>5</v>
      </c>
      <c r="G77" s="21">
        <f t="shared" si="1"/>
        <v>0.29999999999999982</v>
      </c>
      <c r="H77" s="557"/>
      <c r="I77" s="29">
        <f>G9/C246*C77</f>
        <v>8.8171603009867525E-2</v>
      </c>
      <c r="J77" s="26">
        <f t="shared" si="0"/>
        <v>0.38817160300986736</v>
      </c>
      <c r="K77" s="4" t="s">
        <v>702</v>
      </c>
      <c r="L77" s="366"/>
    </row>
    <row r="78" spans="1:12" x14ac:dyDescent="0.25">
      <c r="A78" s="7">
        <v>62</v>
      </c>
      <c r="B78" s="17" t="s">
        <v>474</v>
      </c>
      <c r="C78" s="11">
        <v>62.1</v>
      </c>
      <c r="D78" s="16" t="s">
        <v>328</v>
      </c>
      <c r="E78" s="30">
        <v>7</v>
      </c>
      <c r="F78" s="30">
        <v>7.3</v>
      </c>
      <c r="G78" s="21">
        <f t="shared" si="1"/>
        <v>0.29999999999999982</v>
      </c>
      <c r="H78" s="557"/>
      <c r="I78" s="29">
        <f>G9/C246*C78</f>
        <v>9.312000930123765E-2</v>
      </c>
      <c r="J78" s="26">
        <f t="shared" si="0"/>
        <v>0.39312000930123747</v>
      </c>
      <c r="K78" s="4" t="s">
        <v>702</v>
      </c>
      <c r="L78" s="366"/>
    </row>
    <row r="79" spans="1:12" x14ac:dyDescent="0.25">
      <c r="A79" s="7">
        <v>63</v>
      </c>
      <c r="B79" s="17" t="s">
        <v>475</v>
      </c>
      <c r="C79" s="11">
        <v>69</v>
      </c>
      <c r="D79" s="16" t="s">
        <v>328</v>
      </c>
      <c r="E79" s="30">
        <v>17.100000000000001</v>
      </c>
      <c r="F79" s="30">
        <v>18.399999999999999</v>
      </c>
      <c r="G79" s="21">
        <f t="shared" si="1"/>
        <v>1.2999999999999972</v>
      </c>
      <c r="H79" s="557"/>
      <c r="I79" s="29">
        <f>G9/C246*C79</f>
        <v>0.10346667700137517</v>
      </c>
      <c r="J79" s="26">
        <f t="shared" si="0"/>
        <v>1.4034666770013724</v>
      </c>
      <c r="K79" s="4" t="s">
        <v>702</v>
      </c>
      <c r="L79" s="366"/>
    </row>
    <row r="80" spans="1:12" x14ac:dyDescent="0.25">
      <c r="A80" s="7">
        <v>64</v>
      </c>
      <c r="B80" s="17" t="s">
        <v>476</v>
      </c>
      <c r="C80" s="11">
        <v>42.2</v>
      </c>
      <c r="D80" s="16" t="s">
        <v>328</v>
      </c>
      <c r="E80" s="30">
        <v>6.5</v>
      </c>
      <c r="F80" s="30">
        <v>7.2</v>
      </c>
      <c r="G80" s="21">
        <f t="shared" si="1"/>
        <v>0.70000000000000018</v>
      </c>
      <c r="H80" s="557"/>
      <c r="I80" s="29">
        <f>G9/C246*C80</f>
        <v>6.3279619847217861E-2</v>
      </c>
      <c r="J80" s="26">
        <f t="shared" si="0"/>
        <v>0.76327961984721804</v>
      </c>
      <c r="K80" s="4" t="s">
        <v>702</v>
      </c>
      <c r="L80" s="366"/>
    </row>
    <row r="81" spans="1:12" x14ac:dyDescent="0.25">
      <c r="A81" s="7">
        <v>65</v>
      </c>
      <c r="B81" s="17" t="s">
        <v>477</v>
      </c>
      <c r="C81" s="11">
        <v>55.5</v>
      </c>
      <c r="D81" s="16" t="s">
        <v>328</v>
      </c>
      <c r="E81" s="30">
        <v>8</v>
      </c>
      <c r="F81" s="30">
        <v>8.9</v>
      </c>
      <c r="G81" s="21">
        <f t="shared" si="1"/>
        <v>0.90000000000000036</v>
      </c>
      <c r="H81" s="557"/>
      <c r="I81" s="29">
        <f>G9/C246*C81</f>
        <v>8.3223196718497414E-2</v>
      </c>
      <c r="J81" s="26">
        <f t="shared" si="0"/>
        <v>0.98322319671849778</v>
      </c>
      <c r="K81" s="4" t="s">
        <v>702</v>
      </c>
      <c r="L81" s="366"/>
    </row>
    <row r="82" spans="1:12" x14ac:dyDescent="0.25">
      <c r="A82" s="7">
        <v>66</v>
      </c>
      <c r="B82" s="17" t="s">
        <v>478</v>
      </c>
      <c r="C82" s="11">
        <v>59.3</v>
      </c>
      <c r="D82" s="16" t="s">
        <v>328</v>
      </c>
      <c r="E82" s="30">
        <v>12.6</v>
      </c>
      <c r="F82" s="30">
        <v>13.6</v>
      </c>
      <c r="G82" s="21">
        <f t="shared" si="1"/>
        <v>1</v>
      </c>
      <c r="H82" s="557"/>
      <c r="I82" s="29">
        <f>G9/C246*C82</f>
        <v>8.8921361538863E-2</v>
      </c>
      <c r="J82" s="26">
        <f t="shared" ref="J82:J145" si="3">G82+I82+H82</f>
        <v>1.0889213615388631</v>
      </c>
      <c r="K82" s="4" t="s">
        <v>702</v>
      </c>
      <c r="L82" s="366"/>
    </row>
    <row r="83" spans="1:12" x14ac:dyDescent="0.25">
      <c r="A83" s="7">
        <v>67</v>
      </c>
      <c r="B83" s="17" t="s">
        <v>479</v>
      </c>
      <c r="C83" s="11">
        <v>62.6</v>
      </c>
      <c r="D83" s="16" t="s">
        <v>328</v>
      </c>
      <c r="E83" s="30">
        <v>21.5</v>
      </c>
      <c r="F83" s="30">
        <v>23.1</v>
      </c>
      <c r="G83" s="21">
        <f t="shared" ref="G83:G146" si="4">F83-E83</f>
        <v>1.6000000000000014</v>
      </c>
      <c r="H83" s="557"/>
      <c r="I83" s="29">
        <f>G9/C246*C83</f>
        <v>9.3869767830233125E-2</v>
      </c>
      <c r="J83" s="26">
        <f t="shared" si="3"/>
        <v>1.6938697678302346</v>
      </c>
      <c r="K83" s="4" t="s">
        <v>702</v>
      </c>
      <c r="L83" s="366"/>
    </row>
    <row r="84" spans="1:12" x14ac:dyDescent="0.25">
      <c r="A84" s="7">
        <v>68</v>
      </c>
      <c r="B84" s="17" t="s">
        <v>480</v>
      </c>
      <c r="C84" s="11">
        <v>69.2</v>
      </c>
      <c r="D84" s="16" t="s">
        <v>328</v>
      </c>
      <c r="E84" s="30">
        <v>11.9</v>
      </c>
      <c r="F84" s="30">
        <v>13.1</v>
      </c>
      <c r="G84" s="21">
        <f t="shared" si="4"/>
        <v>1.1999999999999993</v>
      </c>
      <c r="H84" s="557"/>
      <c r="I84" s="29">
        <f>G9/C246*C84</f>
        <v>0.10376658041297336</v>
      </c>
      <c r="J84" s="26">
        <f t="shared" si="3"/>
        <v>1.3037665804129726</v>
      </c>
      <c r="K84" s="4" t="s">
        <v>702</v>
      </c>
      <c r="L84" s="366"/>
    </row>
    <row r="85" spans="1:12" x14ac:dyDescent="0.25">
      <c r="A85" s="7">
        <v>69</v>
      </c>
      <c r="B85" s="17" t="s">
        <v>481</v>
      </c>
      <c r="C85" s="11">
        <v>42.3</v>
      </c>
      <c r="D85" s="16" t="s">
        <v>328</v>
      </c>
      <c r="E85" s="30">
        <v>9.6</v>
      </c>
      <c r="F85" s="30">
        <v>10.4</v>
      </c>
      <c r="G85" s="21">
        <f t="shared" si="4"/>
        <v>0.80000000000000071</v>
      </c>
      <c r="H85" s="557"/>
      <c r="I85" s="29">
        <f>G9/C246*C85</f>
        <v>6.3429571553016942E-2</v>
      </c>
      <c r="J85" s="26">
        <f t="shared" si="3"/>
        <v>0.86342957155301769</v>
      </c>
      <c r="K85" s="4" t="s">
        <v>702</v>
      </c>
      <c r="L85" s="366"/>
    </row>
    <row r="86" spans="1:12" x14ac:dyDescent="0.25">
      <c r="A86" s="7">
        <v>70</v>
      </c>
      <c r="B86" s="17" t="s">
        <v>482</v>
      </c>
      <c r="C86" s="11">
        <v>54.9</v>
      </c>
      <c r="D86" s="16" t="s">
        <v>328</v>
      </c>
      <c r="E86" s="30">
        <v>14.8</v>
      </c>
      <c r="F86" s="30">
        <v>15.6</v>
      </c>
      <c r="G86" s="21">
        <f t="shared" si="4"/>
        <v>0.79999999999999893</v>
      </c>
      <c r="H86" s="557"/>
      <c r="I86" s="29">
        <f>G9/C246*C86</f>
        <v>8.2323486483702843E-2</v>
      </c>
      <c r="J86" s="26">
        <f t="shared" si="3"/>
        <v>0.88232348648370174</v>
      </c>
      <c r="K86" s="4" t="s">
        <v>702</v>
      </c>
      <c r="L86" s="366"/>
    </row>
    <row r="87" spans="1:12" x14ac:dyDescent="0.25">
      <c r="A87" s="7">
        <v>71</v>
      </c>
      <c r="B87" s="17" t="s">
        <v>483</v>
      </c>
      <c r="C87" s="11">
        <v>58.9</v>
      </c>
      <c r="D87" s="16" t="s">
        <v>328</v>
      </c>
      <c r="E87" s="30">
        <v>6</v>
      </c>
      <c r="F87" s="30">
        <v>6</v>
      </c>
      <c r="G87" s="21">
        <f t="shared" si="4"/>
        <v>0</v>
      </c>
      <c r="H87" s="557">
        <f t="shared" ref="H87:H148" si="5">C87*(G$8/E$15)</f>
        <v>0.81981216159381931</v>
      </c>
      <c r="I87" s="29">
        <f>G9/C246*C87</f>
        <v>8.832155471566662E-2</v>
      </c>
      <c r="J87" s="26">
        <f t="shared" si="3"/>
        <v>0.90813371630948592</v>
      </c>
      <c r="K87" s="4" t="s">
        <v>703</v>
      </c>
      <c r="L87" s="366"/>
    </row>
    <row r="88" spans="1:12" x14ac:dyDescent="0.25">
      <c r="A88" s="7">
        <v>72</v>
      </c>
      <c r="B88" s="17" t="s">
        <v>484</v>
      </c>
      <c r="C88" s="11">
        <v>62.2</v>
      </c>
      <c r="D88" s="16" t="s">
        <v>328</v>
      </c>
      <c r="E88" s="30">
        <v>9.9</v>
      </c>
      <c r="F88" s="30">
        <v>10.3</v>
      </c>
      <c r="G88" s="21">
        <f t="shared" si="4"/>
        <v>0.40000000000000036</v>
      </c>
      <c r="H88" s="557"/>
      <c r="I88" s="29">
        <f>G9/C246*C88</f>
        <v>9.3269961007036745E-2</v>
      </c>
      <c r="J88" s="26">
        <f t="shared" si="3"/>
        <v>0.49326996100703713</v>
      </c>
      <c r="K88" s="4" t="s">
        <v>702</v>
      </c>
      <c r="L88" s="366"/>
    </row>
    <row r="89" spans="1:12" x14ac:dyDescent="0.25">
      <c r="A89" s="7">
        <v>73</v>
      </c>
      <c r="B89" s="17" t="s">
        <v>485</v>
      </c>
      <c r="C89" s="11">
        <v>68.8</v>
      </c>
      <c r="D89" s="16" t="s">
        <v>328</v>
      </c>
      <c r="E89" s="30">
        <v>14.4</v>
      </c>
      <c r="F89" s="30">
        <v>15.6</v>
      </c>
      <c r="G89" s="21">
        <f t="shared" si="4"/>
        <v>1.1999999999999993</v>
      </c>
      <c r="H89" s="557"/>
      <c r="I89" s="29">
        <f>G9/C246*C89</f>
        <v>0.10316677358977697</v>
      </c>
      <c r="J89" s="26">
        <f t="shared" si="3"/>
        <v>1.3031667735897763</v>
      </c>
      <c r="K89" s="4" t="s">
        <v>702</v>
      </c>
      <c r="L89" s="366"/>
    </row>
    <row r="90" spans="1:12" x14ac:dyDescent="0.25">
      <c r="A90" s="7">
        <v>74</v>
      </c>
      <c r="B90" s="17" t="s">
        <v>486</v>
      </c>
      <c r="C90" s="11">
        <v>42.7</v>
      </c>
      <c r="D90" s="16" t="s">
        <v>328</v>
      </c>
      <c r="E90" s="30">
        <v>8.9</v>
      </c>
      <c r="F90" s="30">
        <v>9.8000000000000007</v>
      </c>
      <c r="G90" s="21">
        <f t="shared" si="4"/>
        <v>0.90000000000000036</v>
      </c>
      <c r="H90" s="557"/>
      <c r="I90" s="29">
        <f>G9/C246*C90</f>
        <v>6.4029378376213336E-2</v>
      </c>
      <c r="J90" s="26">
        <f t="shared" si="3"/>
        <v>0.96402937837621372</v>
      </c>
      <c r="K90" s="4" t="s">
        <v>702</v>
      </c>
      <c r="L90" s="366"/>
    </row>
    <row r="91" spans="1:12" x14ac:dyDescent="0.25">
      <c r="A91" s="7">
        <v>75</v>
      </c>
      <c r="B91" s="17" t="s">
        <v>487</v>
      </c>
      <c r="C91" s="11">
        <v>54.7</v>
      </c>
      <c r="D91" s="16" t="s">
        <v>328</v>
      </c>
      <c r="E91" s="30">
        <v>9.6</v>
      </c>
      <c r="F91" s="30">
        <v>10.6</v>
      </c>
      <c r="G91" s="21">
        <f t="shared" si="4"/>
        <v>1</v>
      </c>
      <c r="H91" s="557"/>
      <c r="I91" s="29">
        <f>G9/C246*C91</f>
        <v>8.2023583072104667E-2</v>
      </c>
      <c r="J91" s="26">
        <f t="shared" si="3"/>
        <v>1.0820235830721048</v>
      </c>
      <c r="K91" s="4" t="s">
        <v>702</v>
      </c>
      <c r="L91" s="366"/>
    </row>
    <row r="92" spans="1:12" x14ac:dyDescent="0.25">
      <c r="A92" s="7">
        <v>76</v>
      </c>
      <c r="B92" s="17" t="s">
        <v>488</v>
      </c>
      <c r="C92" s="11">
        <v>59.4</v>
      </c>
      <c r="D92" s="16" t="s">
        <v>328</v>
      </c>
      <c r="E92" s="30">
        <v>7.4</v>
      </c>
      <c r="F92" s="30">
        <v>8.1</v>
      </c>
      <c r="G92" s="21">
        <f t="shared" si="4"/>
        <v>0.69999999999999929</v>
      </c>
      <c r="H92" s="557"/>
      <c r="I92" s="29">
        <f>G9/C246*C92</f>
        <v>8.9071313244662095E-2</v>
      </c>
      <c r="J92" s="26">
        <f t="shared" si="3"/>
        <v>0.7890713132446614</v>
      </c>
      <c r="K92" s="4" t="s">
        <v>702</v>
      </c>
      <c r="L92" s="366"/>
    </row>
    <row r="93" spans="1:12" x14ac:dyDescent="0.25">
      <c r="A93" s="7">
        <v>77</v>
      </c>
      <c r="B93" s="17" t="s">
        <v>489</v>
      </c>
      <c r="C93" s="11">
        <v>62.1</v>
      </c>
      <c r="D93" s="16" t="s">
        <v>328</v>
      </c>
      <c r="E93" s="30">
        <v>15.8</v>
      </c>
      <c r="F93" s="30">
        <v>17</v>
      </c>
      <c r="G93" s="21">
        <f t="shared" si="4"/>
        <v>1.1999999999999993</v>
      </c>
      <c r="H93" s="557"/>
      <c r="I93" s="29">
        <f>G9/C246*C93</f>
        <v>9.312000930123765E-2</v>
      </c>
      <c r="J93" s="26">
        <f t="shared" si="3"/>
        <v>1.2931200093012369</v>
      </c>
      <c r="K93" s="4" t="s">
        <v>702</v>
      </c>
      <c r="L93" s="366"/>
    </row>
    <row r="94" spans="1:12" x14ac:dyDescent="0.25">
      <c r="A94" s="7">
        <v>78</v>
      </c>
      <c r="B94" s="17" t="s">
        <v>490</v>
      </c>
      <c r="C94" s="11">
        <v>69.099999999999994</v>
      </c>
      <c r="D94" s="16" t="s">
        <v>328</v>
      </c>
      <c r="E94" s="30">
        <v>6.7</v>
      </c>
      <c r="F94" s="30">
        <v>6.7</v>
      </c>
      <c r="G94" s="21">
        <f t="shared" si="4"/>
        <v>0</v>
      </c>
      <c r="H94" s="557">
        <f t="shared" si="5"/>
        <v>0.96178302828748574</v>
      </c>
      <c r="I94" s="29">
        <f>G9/C246*C94</f>
        <v>0.10361662870717425</v>
      </c>
      <c r="J94" s="26">
        <f t="shared" si="3"/>
        <v>1.06539965699466</v>
      </c>
      <c r="K94" s="4" t="s">
        <v>703</v>
      </c>
      <c r="L94" s="366"/>
    </row>
    <row r="95" spans="1:12" x14ac:dyDescent="0.25">
      <c r="A95" s="7">
        <v>79</v>
      </c>
      <c r="B95" s="17" t="s">
        <v>491</v>
      </c>
      <c r="C95" s="11">
        <v>42.1</v>
      </c>
      <c r="D95" s="16" t="s">
        <v>328</v>
      </c>
      <c r="E95" s="30">
        <v>3.3</v>
      </c>
      <c r="F95" s="30">
        <v>3.4</v>
      </c>
      <c r="G95" s="21">
        <f t="shared" si="4"/>
        <v>0.10000000000000009</v>
      </c>
      <c r="H95" s="557"/>
      <c r="I95" s="29">
        <f>G9/C246*C95</f>
        <v>6.3129668141418765E-2</v>
      </c>
      <c r="J95" s="26">
        <f t="shared" si="3"/>
        <v>0.16312966814141885</v>
      </c>
      <c r="K95" s="4" t="s">
        <v>702</v>
      </c>
      <c r="L95" s="366"/>
    </row>
    <row r="96" spans="1:12" x14ac:dyDescent="0.25">
      <c r="A96" s="7">
        <v>80</v>
      </c>
      <c r="B96" s="17" t="s">
        <v>492</v>
      </c>
      <c r="C96" s="11">
        <v>55</v>
      </c>
      <c r="D96" s="16" t="s">
        <v>328</v>
      </c>
      <c r="E96" s="30">
        <v>9.1999999999999993</v>
      </c>
      <c r="F96" s="30">
        <v>9.8000000000000007</v>
      </c>
      <c r="G96" s="21">
        <f t="shared" si="4"/>
        <v>0.60000000000000142</v>
      </c>
      <c r="H96" s="557"/>
      <c r="I96" s="29">
        <f>G9/C246*C96</f>
        <v>8.2473438189501938E-2</v>
      </c>
      <c r="J96" s="26">
        <f t="shared" si="3"/>
        <v>0.68247343818950335</v>
      </c>
      <c r="K96" s="4" t="s">
        <v>702</v>
      </c>
      <c r="L96" s="366"/>
    </row>
    <row r="97" spans="1:12" x14ac:dyDescent="0.25">
      <c r="A97" s="7">
        <v>81</v>
      </c>
      <c r="B97" s="17" t="s">
        <v>493</v>
      </c>
      <c r="C97" s="11">
        <v>59.3</v>
      </c>
      <c r="D97" s="16" t="s">
        <v>328</v>
      </c>
      <c r="E97" s="30">
        <v>3.6</v>
      </c>
      <c r="F97" s="30">
        <v>3.8</v>
      </c>
      <c r="G97" s="21">
        <f t="shared" si="4"/>
        <v>0.19999999999999973</v>
      </c>
      <c r="H97" s="557"/>
      <c r="I97" s="29">
        <f>G9/C246*C97</f>
        <v>8.8921361538863E-2</v>
      </c>
      <c r="J97" s="26">
        <f t="shared" si="3"/>
        <v>0.28892136153886272</v>
      </c>
      <c r="K97" s="4" t="s">
        <v>702</v>
      </c>
      <c r="L97" s="366"/>
    </row>
    <row r="98" spans="1:12" x14ac:dyDescent="0.25">
      <c r="A98" s="7">
        <v>82</v>
      </c>
      <c r="B98" s="17" t="s">
        <v>494</v>
      </c>
      <c r="C98" s="11">
        <v>62.6</v>
      </c>
      <c r="D98" s="16" t="s">
        <v>328</v>
      </c>
      <c r="E98" s="30">
        <v>12.3</v>
      </c>
      <c r="F98" s="30">
        <v>13.3</v>
      </c>
      <c r="G98" s="21">
        <f t="shared" si="4"/>
        <v>1</v>
      </c>
      <c r="H98" s="557"/>
      <c r="I98" s="29">
        <f>G9/C246*C98</f>
        <v>9.3869767830233125E-2</v>
      </c>
      <c r="J98" s="26">
        <f t="shared" si="3"/>
        <v>1.0938697678302332</v>
      </c>
      <c r="K98" s="4" t="s">
        <v>702</v>
      </c>
      <c r="L98" s="366"/>
    </row>
    <row r="99" spans="1:12" x14ac:dyDescent="0.25">
      <c r="A99" s="7">
        <v>83</v>
      </c>
      <c r="B99" s="17" t="s">
        <v>495</v>
      </c>
      <c r="C99" s="11">
        <v>68.5</v>
      </c>
      <c r="D99" s="16" t="s">
        <v>328</v>
      </c>
      <c r="E99" s="30">
        <v>2.7</v>
      </c>
      <c r="F99" s="30">
        <v>3</v>
      </c>
      <c r="G99" s="21">
        <v>0</v>
      </c>
      <c r="H99" s="557"/>
      <c r="I99" s="29">
        <f>G9/C246*C99</f>
        <v>0.1027169184723797</v>
      </c>
      <c r="J99" s="26">
        <f t="shared" si="3"/>
        <v>0.1027169184723797</v>
      </c>
      <c r="K99" s="4" t="s">
        <v>702</v>
      </c>
      <c r="L99" s="4"/>
    </row>
    <row r="100" spans="1:12" x14ac:dyDescent="0.25">
      <c r="A100" s="7">
        <v>84</v>
      </c>
      <c r="B100" s="17" t="s">
        <v>496</v>
      </c>
      <c r="C100" s="11">
        <v>42.2</v>
      </c>
      <c r="D100" s="16" t="s">
        <v>328</v>
      </c>
      <c r="E100" s="30">
        <v>5.0999999999999996</v>
      </c>
      <c r="F100" s="30">
        <v>5.9</v>
      </c>
      <c r="G100" s="21">
        <f t="shared" si="4"/>
        <v>0.80000000000000071</v>
      </c>
      <c r="H100" s="557"/>
      <c r="I100" s="29">
        <f>G9/C246*C100</f>
        <v>6.3279619847217861E-2</v>
      </c>
      <c r="J100" s="26">
        <f t="shared" si="3"/>
        <v>0.86327961984721857</v>
      </c>
      <c r="K100" s="4" t="s">
        <v>702</v>
      </c>
      <c r="L100" s="366"/>
    </row>
    <row r="101" spans="1:12" x14ac:dyDescent="0.25">
      <c r="A101" s="7">
        <v>85</v>
      </c>
      <c r="B101" s="109" t="s">
        <v>497</v>
      </c>
      <c r="C101" s="11">
        <v>54.9</v>
      </c>
      <c r="D101" s="16" t="s">
        <v>328</v>
      </c>
      <c r="E101" s="30">
        <v>9.5</v>
      </c>
      <c r="F101" s="30">
        <v>10.199999999999999</v>
      </c>
      <c r="G101" s="21">
        <f t="shared" si="4"/>
        <v>0.69999999999999929</v>
      </c>
      <c r="H101" s="557"/>
      <c r="I101" s="29">
        <f>G9/C246*C101</f>
        <v>8.2323486483702843E-2</v>
      </c>
      <c r="J101" s="26">
        <f t="shared" si="3"/>
        <v>0.78232348648370209</v>
      </c>
      <c r="K101" s="4" t="s">
        <v>702</v>
      </c>
      <c r="L101" s="366"/>
    </row>
    <row r="102" spans="1:12" x14ac:dyDescent="0.25">
      <c r="A102" s="7">
        <v>86</v>
      </c>
      <c r="B102" s="17" t="s">
        <v>498</v>
      </c>
      <c r="C102" s="11">
        <v>59.2</v>
      </c>
      <c r="D102" s="16" t="s">
        <v>328</v>
      </c>
      <c r="E102" s="30">
        <v>2.7</v>
      </c>
      <c r="F102" s="30">
        <v>3.2</v>
      </c>
      <c r="G102" s="21">
        <f t="shared" si="4"/>
        <v>0.5</v>
      </c>
      <c r="H102" s="557"/>
      <c r="I102" s="29">
        <f>G9/C246*C102</f>
        <v>8.8771409833063919E-2</v>
      </c>
      <c r="J102" s="26">
        <f t="shared" si="3"/>
        <v>0.58877140983306386</v>
      </c>
      <c r="K102" s="4" t="s">
        <v>702</v>
      </c>
      <c r="L102" s="366"/>
    </row>
    <row r="103" spans="1:12" x14ac:dyDescent="0.25">
      <c r="A103" s="7">
        <v>87</v>
      </c>
      <c r="B103" s="17" t="s">
        <v>499</v>
      </c>
      <c r="C103" s="11">
        <v>62.9</v>
      </c>
      <c r="D103" s="16" t="s">
        <v>328</v>
      </c>
      <c r="E103" s="30">
        <v>16.5</v>
      </c>
      <c r="F103" s="30">
        <v>17.8</v>
      </c>
      <c r="G103" s="21">
        <f t="shared" si="4"/>
        <v>1.3000000000000007</v>
      </c>
      <c r="H103" s="557"/>
      <c r="I103" s="29">
        <f>G9/C246*C103</f>
        <v>9.4319622947630397E-2</v>
      </c>
      <c r="J103" s="26">
        <f t="shared" si="3"/>
        <v>1.3943196229476311</v>
      </c>
      <c r="K103" s="4" t="s">
        <v>702</v>
      </c>
      <c r="L103" s="366"/>
    </row>
    <row r="104" spans="1:12" x14ac:dyDescent="0.25">
      <c r="A104" s="7">
        <v>88</v>
      </c>
      <c r="B104" s="17" t="s">
        <v>500</v>
      </c>
      <c r="C104" s="11">
        <v>68.900000000000006</v>
      </c>
      <c r="D104" s="16" t="s">
        <v>328</v>
      </c>
      <c r="E104" s="30">
        <v>15.5</v>
      </c>
      <c r="F104" s="30">
        <v>16.399999999999999</v>
      </c>
      <c r="G104" s="21">
        <f t="shared" si="4"/>
        <v>0.89999999999999858</v>
      </c>
      <c r="H104" s="557"/>
      <c r="I104" s="29">
        <f>G9/C246*C104</f>
        <v>0.10331672529557608</v>
      </c>
      <c r="J104" s="26">
        <f t="shared" si="3"/>
        <v>1.0033167252955746</v>
      </c>
      <c r="K104" s="4" t="s">
        <v>702</v>
      </c>
      <c r="L104" s="366"/>
    </row>
    <row r="105" spans="1:12" x14ac:dyDescent="0.25">
      <c r="A105" s="7">
        <v>89</v>
      </c>
      <c r="B105" s="17" t="s">
        <v>501</v>
      </c>
      <c r="C105" s="11">
        <v>42.3</v>
      </c>
      <c r="D105" s="16" t="s">
        <v>328</v>
      </c>
      <c r="E105" s="30">
        <v>9.1</v>
      </c>
      <c r="F105" s="30">
        <v>9.9</v>
      </c>
      <c r="G105" s="21">
        <f t="shared" si="4"/>
        <v>0.80000000000000071</v>
      </c>
      <c r="H105" s="557"/>
      <c r="I105" s="29">
        <f>G9/C246*C105</f>
        <v>6.3429571553016942E-2</v>
      </c>
      <c r="J105" s="26">
        <f t="shared" si="3"/>
        <v>0.86342957155301769</v>
      </c>
      <c r="K105" s="4" t="s">
        <v>702</v>
      </c>
      <c r="L105" s="366"/>
    </row>
    <row r="106" spans="1:12" x14ac:dyDescent="0.25">
      <c r="A106" s="7">
        <v>90</v>
      </c>
      <c r="B106" s="17" t="s">
        <v>502</v>
      </c>
      <c r="C106" s="11">
        <v>55.4</v>
      </c>
      <c r="D106" s="16" t="s">
        <v>328</v>
      </c>
      <c r="E106" s="30">
        <v>9.1999999999999993</v>
      </c>
      <c r="F106" s="30">
        <v>9.9</v>
      </c>
      <c r="G106" s="21">
        <f t="shared" si="4"/>
        <v>0.70000000000000107</v>
      </c>
      <c r="H106" s="557"/>
      <c r="I106" s="29">
        <f>G9/C246*C106</f>
        <v>8.3073245012698319E-2</v>
      </c>
      <c r="J106" s="26">
        <f t="shared" si="3"/>
        <v>0.78307324501269937</v>
      </c>
      <c r="K106" s="4" t="s">
        <v>702</v>
      </c>
      <c r="L106" s="366"/>
    </row>
    <row r="107" spans="1:12" x14ac:dyDescent="0.25">
      <c r="A107" s="7">
        <v>91</v>
      </c>
      <c r="B107" s="17" t="s">
        <v>503</v>
      </c>
      <c r="C107" s="11">
        <v>59.2</v>
      </c>
      <c r="D107" s="16" t="s">
        <v>328</v>
      </c>
      <c r="E107" s="30">
        <v>8.1999999999999993</v>
      </c>
      <c r="F107" s="30">
        <v>8.6</v>
      </c>
      <c r="G107" s="21">
        <f t="shared" si="4"/>
        <v>0.40000000000000036</v>
      </c>
      <c r="H107" s="557"/>
      <c r="I107" s="29">
        <f>G9/C246*C107</f>
        <v>8.8771409833063919E-2</v>
      </c>
      <c r="J107" s="26">
        <f t="shared" si="3"/>
        <v>0.48877140983306427</v>
      </c>
      <c r="K107" s="4" t="s">
        <v>702</v>
      </c>
      <c r="L107" s="366"/>
    </row>
    <row r="108" spans="1:12" x14ac:dyDescent="0.25">
      <c r="A108" s="7">
        <v>92</v>
      </c>
      <c r="B108" s="17" t="s">
        <v>504</v>
      </c>
      <c r="C108" s="11">
        <v>62.6</v>
      </c>
      <c r="D108" s="16" t="s">
        <v>328</v>
      </c>
      <c r="E108" s="30">
        <v>7.6</v>
      </c>
      <c r="F108" s="30">
        <v>8.4</v>
      </c>
      <c r="G108" s="21">
        <f t="shared" si="4"/>
        <v>0.80000000000000071</v>
      </c>
      <c r="H108" s="557"/>
      <c r="I108" s="29">
        <f>G9/C246*C108</f>
        <v>9.3869767830233125E-2</v>
      </c>
      <c r="J108" s="26">
        <f t="shared" si="3"/>
        <v>0.89386976783023386</v>
      </c>
      <c r="K108" s="4" t="s">
        <v>702</v>
      </c>
      <c r="L108" s="366"/>
    </row>
    <row r="109" spans="1:12" x14ac:dyDescent="0.25">
      <c r="A109" s="7">
        <v>93</v>
      </c>
      <c r="B109" s="17" t="s">
        <v>505</v>
      </c>
      <c r="C109" s="11">
        <v>69.099999999999994</v>
      </c>
      <c r="D109" s="16" t="s">
        <v>328</v>
      </c>
      <c r="E109" s="30">
        <v>7.5</v>
      </c>
      <c r="F109" s="30">
        <v>7.6</v>
      </c>
      <c r="G109" s="21">
        <f t="shared" si="4"/>
        <v>9.9999999999999645E-2</v>
      </c>
      <c r="H109" s="557"/>
      <c r="I109" s="29">
        <f>G9/C246*C109</f>
        <v>0.10361662870717425</v>
      </c>
      <c r="J109" s="26">
        <f t="shared" si="3"/>
        <v>0.2036166287071739</v>
      </c>
      <c r="K109" s="4" t="s">
        <v>702</v>
      </c>
      <c r="L109" s="366"/>
    </row>
    <row r="110" spans="1:12" x14ac:dyDescent="0.25">
      <c r="A110" s="7">
        <v>94</v>
      </c>
      <c r="B110" s="17" t="s">
        <v>506</v>
      </c>
      <c r="C110" s="11">
        <v>42.4</v>
      </c>
      <c r="D110" s="16" t="s">
        <v>328</v>
      </c>
      <c r="E110" s="30">
        <v>2.5</v>
      </c>
      <c r="F110" s="30">
        <v>2.7</v>
      </c>
      <c r="G110" s="21">
        <f t="shared" si="4"/>
        <v>0.20000000000000018</v>
      </c>
      <c r="H110" s="557"/>
      <c r="I110" s="29">
        <f>G9/C246*C110</f>
        <v>6.3579523258816037E-2</v>
      </c>
      <c r="J110" s="26">
        <f t="shared" si="3"/>
        <v>0.26357952325881623</v>
      </c>
      <c r="K110" s="4" t="s">
        <v>702</v>
      </c>
      <c r="L110" s="366"/>
    </row>
    <row r="111" spans="1:12" x14ac:dyDescent="0.25">
      <c r="A111" s="7">
        <v>95</v>
      </c>
      <c r="B111" s="17" t="s">
        <v>507</v>
      </c>
      <c r="C111" s="11">
        <v>55.1</v>
      </c>
      <c r="D111" s="16" t="s">
        <v>328</v>
      </c>
      <c r="E111" s="30">
        <v>7.7</v>
      </c>
      <c r="F111" s="30">
        <v>8.5</v>
      </c>
      <c r="G111" s="21">
        <f t="shared" si="4"/>
        <v>0.79999999999999982</v>
      </c>
      <c r="H111" s="557"/>
      <c r="I111" s="29">
        <f>G9/C246*C111</f>
        <v>8.2623389895301033E-2</v>
      </c>
      <c r="J111" s="26">
        <f t="shared" si="3"/>
        <v>0.88262338989530087</v>
      </c>
      <c r="K111" s="4" t="s">
        <v>702</v>
      </c>
      <c r="L111" s="366"/>
    </row>
    <row r="112" spans="1:12" x14ac:dyDescent="0.25">
      <c r="A112" s="7">
        <v>96</v>
      </c>
      <c r="B112" s="17" t="s">
        <v>508</v>
      </c>
      <c r="C112" s="11">
        <v>59.5</v>
      </c>
      <c r="D112" s="16" t="s">
        <v>328</v>
      </c>
      <c r="E112" s="30">
        <v>2.1</v>
      </c>
      <c r="F112" s="30">
        <v>2.1</v>
      </c>
      <c r="G112" s="21">
        <f t="shared" si="4"/>
        <v>0</v>
      </c>
      <c r="H112" s="557">
        <f t="shared" si="5"/>
        <v>0.82816338904638798</v>
      </c>
      <c r="I112" s="29">
        <f>G9/C246*C112</f>
        <v>8.922126495046119E-2</v>
      </c>
      <c r="J112" s="26">
        <f t="shared" si="3"/>
        <v>0.91738465399684921</v>
      </c>
      <c r="K112" s="4" t="s">
        <v>703</v>
      </c>
      <c r="L112" s="366"/>
    </row>
    <row r="113" spans="1:12" x14ac:dyDescent="0.25">
      <c r="A113" s="7">
        <v>97</v>
      </c>
      <c r="B113" s="17" t="s">
        <v>509</v>
      </c>
      <c r="C113" s="11">
        <v>62.8</v>
      </c>
      <c r="D113" s="16" t="s">
        <v>328</v>
      </c>
      <c r="E113" s="30">
        <v>12.4</v>
      </c>
      <c r="F113" s="30">
        <v>13.2</v>
      </c>
      <c r="G113" s="21">
        <f t="shared" si="4"/>
        <v>0.79999999999999893</v>
      </c>
      <c r="H113" s="557"/>
      <c r="I113" s="29">
        <f>G9/C246*C113</f>
        <v>9.4169671241831301E-2</v>
      </c>
      <c r="J113" s="26">
        <f t="shared" si="3"/>
        <v>0.89416967124183022</v>
      </c>
      <c r="K113" s="4" t="s">
        <v>702</v>
      </c>
      <c r="L113" s="366"/>
    </row>
    <row r="114" spans="1:12" x14ac:dyDescent="0.25">
      <c r="A114" s="7">
        <v>98</v>
      </c>
      <c r="B114" s="17" t="s">
        <v>510</v>
      </c>
      <c r="C114" s="11">
        <v>68.8</v>
      </c>
      <c r="D114" s="16" t="s">
        <v>328</v>
      </c>
      <c r="E114" s="30">
        <v>9.9</v>
      </c>
      <c r="F114" s="30">
        <v>10.7</v>
      </c>
      <c r="G114" s="21">
        <f t="shared" si="4"/>
        <v>0.79999999999999893</v>
      </c>
      <c r="H114" s="557"/>
      <c r="I114" s="29">
        <f>G9/C246*C114</f>
        <v>0.10316677358977697</v>
      </c>
      <c r="J114" s="26">
        <f t="shared" si="3"/>
        <v>0.90316677358977593</v>
      </c>
      <c r="K114" s="4" t="s">
        <v>702</v>
      </c>
      <c r="L114" s="366"/>
    </row>
    <row r="115" spans="1:12" x14ac:dyDescent="0.25">
      <c r="A115" s="7">
        <v>99</v>
      </c>
      <c r="B115" s="17" t="s">
        <v>511</v>
      </c>
      <c r="C115" s="11">
        <v>42.2</v>
      </c>
      <c r="D115" s="16" t="s">
        <v>328</v>
      </c>
      <c r="E115" s="30">
        <v>7.4</v>
      </c>
      <c r="F115" s="30">
        <v>8.1</v>
      </c>
      <c r="G115" s="21">
        <f t="shared" si="4"/>
        <v>0.69999999999999929</v>
      </c>
      <c r="H115" s="557"/>
      <c r="I115" s="29">
        <f>G9/C246*C115</f>
        <v>6.3279619847217861E-2</v>
      </c>
      <c r="J115" s="26">
        <f t="shared" si="3"/>
        <v>0.76327961984721715</v>
      </c>
      <c r="K115" s="4" t="s">
        <v>702</v>
      </c>
      <c r="L115" s="366"/>
    </row>
    <row r="116" spans="1:12" x14ac:dyDescent="0.25">
      <c r="A116" s="7">
        <v>100</v>
      </c>
      <c r="B116" s="17" t="s">
        <v>512</v>
      </c>
      <c r="C116" s="11">
        <v>55.2</v>
      </c>
      <c r="D116" s="16" t="s">
        <v>328</v>
      </c>
      <c r="E116" s="30">
        <v>6.7</v>
      </c>
      <c r="F116" s="30">
        <v>7.7</v>
      </c>
      <c r="G116" s="21">
        <f t="shared" si="4"/>
        <v>1</v>
      </c>
      <c r="H116" s="557"/>
      <c r="I116" s="29">
        <f>G9/C246*C116</f>
        <v>8.2773341601100142E-2</v>
      </c>
      <c r="J116" s="26">
        <f t="shared" si="3"/>
        <v>1.0827733416011001</v>
      </c>
      <c r="K116" s="4" t="s">
        <v>702</v>
      </c>
      <c r="L116" s="366"/>
    </row>
    <row r="117" spans="1:12" x14ac:dyDescent="0.25">
      <c r="A117" s="7">
        <v>101</v>
      </c>
      <c r="B117" s="17" t="s">
        <v>513</v>
      </c>
      <c r="C117" s="11">
        <v>58.1</v>
      </c>
      <c r="D117" s="16" t="s">
        <v>328</v>
      </c>
      <c r="E117" s="30">
        <v>6.5</v>
      </c>
      <c r="F117" s="30">
        <v>7</v>
      </c>
      <c r="G117" s="21">
        <f t="shared" si="4"/>
        <v>0.5</v>
      </c>
      <c r="H117" s="557"/>
      <c r="I117" s="29">
        <f>G9/C246*C117</f>
        <v>8.7121941069273873E-2</v>
      </c>
      <c r="J117" s="26">
        <f t="shared" si="3"/>
        <v>0.58712194106927384</v>
      </c>
      <c r="K117" s="4" t="s">
        <v>702</v>
      </c>
      <c r="L117" s="4"/>
    </row>
    <row r="118" spans="1:12" x14ac:dyDescent="0.25">
      <c r="A118" s="7">
        <v>102</v>
      </c>
      <c r="B118" s="17" t="s">
        <v>514</v>
      </c>
      <c r="C118" s="11">
        <v>61.9</v>
      </c>
      <c r="D118" s="16" t="s">
        <v>328</v>
      </c>
      <c r="E118" s="30">
        <v>11.8</v>
      </c>
      <c r="F118" s="30">
        <v>12.6</v>
      </c>
      <c r="G118" s="21">
        <f t="shared" si="4"/>
        <v>0.79999999999999893</v>
      </c>
      <c r="H118" s="557"/>
      <c r="I118" s="29">
        <f>G9/C246*C118</f>
        <v>9.2820105889639459E-2</v>
      </c>
      <c r="J118" s="26">
        <f t="shared" si="3"/>
        <v>0.89282010588963834</v>
      </c>
      <c r="K118" s="4" t="s">
        <v>702</v>
      </c>
      <c r="L118" s="366"/>
    </row>
    <row r="119" spans="1:12" x14ac:dyDescent="0.25">
      <c r="A119" s="7">
        <v>103</v>
      </c>
      <c r="B119" s="17" t="s">
        <v>515</v>
      </c>
      <c r="C119" s="11">
        <v>69.3</v>
      </c>
      <c r="D119" s="16" t="s">
        <v>328</v>
      </c>
      <c r="E119" s="30">
        <v>2.7</v>
      </c>
      <c r="F119" s="30">
        <v>4.0999999999999996</v>
      </c>
      <c r="G119" s="21">
        <f t="shared" si="4"/>
        <v>1.3999999999999995</v>
      </c>
      <c r="H119" s="557"/>
      <c r="I119" s="29">
        <f>G9/C246*C119</f>
        <v>0.10391653211877244</v>
      </c>
      <c r="J119" s="26">
        <f t="shared" si="3"/>
        <v>1.503916532118772</v>
      </c>
      <c r="K119" s="4" t="s">
        <v>702</v>
      </c>
      <c r="L119" s="366"/>
    </row>
    <row r="120" spans="1:12" x14ac:dyDescent="0.25">
      <c r="A120" s="7">
        <v>104</v>
      </c>
      <c r="B120" s="17" t="s">
        <v>516</v>
      </c>
      <c r="C120" s="11">
        <v>42.4</v>
      </c>
      <c r="D120" s="16" t="s">
        <v>328</v>
      </c>
      <c r="E120" s="30">
        <v>0</v>
      </c>
      <c r="F120" s="30">
        <v>0</v>
      </c>
      <c r="G120" s="21">
        <f t="shared" si="4"/>
        <v>0</v>
      </c>
      <c r="H120" s="557">
        <f t="shared" si="5"/>
        <v>0.59015340664818228</v>
      </c>
      <c r="I120" s="29">
        <f>G9/C246*C120</f>
        <v>6.3579523258816037E-2</v>
      </c>
      <c r="J120" s="26">
        <f t="shared" si="3"/>
        <v>0.65373292990699827</v>
      </c>
      <c r="K120" s="4" t="s">
        <v>703</v>
      </c>
      <c r="L120" s="366"/>
    </row>
    <row r="121" spans="1:12" x14ac:dyDescent="0.25">
      <c r="A121" s="7">
        <v>105</v>
      </c>
      <c r="B121" s="17" t="s">
        <v>517</v>
      </c>
      <c r="C121" s="11">
        <v>55</v>
      </c>
      <c r="D121" s="16" t="s">
        <v>328</v>
      </c>
      <c r="E121" s="30">
        <v>6.7</v>
      </c>
      <c r="F121" s="30">
        <v>7.1</v>
      </c>
      <c r="G121" s="21">
        <f t="shared" si="4"/>
        <v>0.39999999999999947</v>
      </c>
      <c r="H121" s="557"/>
      <c r="I121" s="29">
        <f>G9/C246*C121</f>
        <v>8.2473438189501938E-2</v>
      </c>
      <c r="J121" s="26">
        <f t="shared" si="3"/>
        <v>0.48247343818950139</v>
      </c>
      <c r="K121" s="4" t="s">
        <v>702</v>
      </c>
      <c r="L121" s="366"/>
    </row>
    <row r="122" spans="1:12" x14ac:dyDescent="0.25">
      <c r="A122" s="7">
        <v>106</v>
      </c>
      <c r="B122" s="17" t="s">
        <v>518</v>
      </c>
      <c r="C122" s="11">
        <v>59.2</v>
      </c>
      <c r="D122" s="16" t="s">
        <v>328</v>
      </c>
      <c r="E122" s="30">
        <v>17.2</v>
      </c>
      <c r="F122" s="30">
        <v>18.5</v>
      </c>
      <c r="G122" s="21">
        <f t="shared" si="4"/>
        <v>1.3000000000000007</v>
      </c>
      <c r="H122" s="557"/>
      <c r="I122" s="29">
        <f>G9/C246*C122</f>
        <v>8.8771409833063919E-2</v>
      </c>
      <c r="J122" s="26">
        <f t="shared" si="3"/>
        <v>1.3887714098330646</v>
      </c>
      <c r="K122" s="4" t="s">
        <v>702</v>
      </c>
      <c r="L122" s="366"/>
    </row>
    <row r="123" spans="1:12" x14ac:dyDescent="0.25">
      <c r="A123" s="7">
        <v>107</v>
      </c>
      <c r="B123" s="17" t="s">
        <v>519</v>
      </c>
      <c r="C123" s="11">
        <v>62.8</v>
      </c>
      <c r="D123" s="16" t="s">
        <v>328</v>
      </c>
      <c r="E123" s="30">
        <v>15.2</v>
      </c>
      <c r="F123" s="30">
        <v>16.600000000000001</v>
      </c>
      <c r="G123" s="21">
        <f t="shared" si="4"/>
        <v>1.4000000000000021</v>
      </c>
      <c r="H123" s="557"/>
      <c r="I123" s="29">
        <f>G9/C246*C123</f>
        <v>9.4169671241831301E-2</v>
      </c>
      <c r="J123" s="26">
        <f t="shared" si="3"/>
        <v>1.4941696712418335</v>
      </c>
      <c r="K123" s="4" t="s">
        <v>702</v>
      </c>
      <c r="L123" s="366"/>
    </row>
    <row r="124" spans="1:12" x14ac:dyDescent="0.25">
      <c r="A124" s="7">
        <v>108</v>
      </c>
      <c r="B124" s="17" t="s">
        <v>514</v>
      </c>
      <c r="C124" s="11">
        <v>68.599999999999994</v>
      </c>
      <c r="D124" s="16" t="s">
        <v>328</v>
      </c>
      <c r="E124" s="30">
        <v>12.8</v>
      </c>
      <c r="F124" s="30">
        <v>14</v>
      </c>
      <c r="G124" s="21">
        <f t="shared" si="4"/>
        <v>1.1999999999999993</v>
      </c>
      <c r="H124" s="557"/>
      <c r="I124" s="29">
        <f>G9/C246*C124</f>
        <v>0.10286687017817878</v>
      </c>
      <c r="J124" s="26">
        <f t="shared" si="3"/>
        <v>1.302866870178178</v>
      </c>
      <c r="K124" s="4" t="s">
        <v>702</v>
      </c>
      <c r="L124" s="366"/>
    </row>
    <row r="125" spans="1:12" x14ac:dyDescent="0.25">
      <c r="A125" s="7">
        <v>109</v>
      </c>
      <c r="B125" s="17" t="s">
        <v>520</v>
      </c>
      <c r="C125" s="11">
        <v>42.5</v>
      </c>
      <c r="D125" s="16" t="s">
        <v>328</v>
      </c>
      <c r="E125" s="30">
        <v>4.5999999999999996</v>
      </c>
      <c r="F125" s="30">
        <v>4.5999999999999996</v>
      </c>
      <c r="G125" s="21">
        <f t="shared" si="4"/>
        <v>0</v>
      </c>
      <c r="H125" s="557">
        <f t="shared" si="5"/>
        <v>0.59154527789027711</v>
      </c>
      <c r="I125" s="29">
        <f>G9/C246*C125</f>
        <v>6.3729474964615132E-2</v>
      </c>
      <c r="J125" s="26">
        <f t="shared" si="3"/>
        <v>0.65527475285489223</v>
      </c>
      <c r="K125" s="4" t="s">
        <v>703</v>
      </c>
      <c r="L125" s="366"/>
    </row>
    <row r="126" spans="1:12" x14ac:dyDescent="0.25">
      <c r="A126" s="7">
        <v>110</v>
      </c>
      <c r="B126" s="17" t="s">
        <v>521</v>
      </c>
      <c r="C126" s="11">
        <v>54.1</v>
      </c>
      <c r="D126" s="16" t="s">
        <v>328</v>
      </c>
      <c r="E126" s="30">
        <v>16.7</v>
      </c>
      <c r="F126" s="30">
        <v>18.100000000000001</v>
      </c>
      <c r="G126" s="21">
        <f t="shared" si="4"/>
        <v>1.4000000000000021</v>
      </c>
      <c r="H126" s="557"/>
      <c r="I126" s="29">
        <f>G9/C246*C126</f>
        <v>8.1123872837310096E-2</v>
      </c>
      <c r="J126" s="26">
        <f t="shared" si="3"/>
        <v>1.4811238728373122</v>
      </c>
      <c r="K126" s="4" t="s">
        <v>702</v>
      </c>
      <c r="L126" s="366"/>
    </row>
    <row r="127" spans="1:12" x14ac:dyDescent="0.25">
      <c r="A127" s="7">
        <v>111</v>
      </c>
      <c r="B127" s="17" t="s">
        <v>373</v>
      </c>
      <c r="C127" s="11">
        <v>54.3</v>
      </c>
      <c r="D127" s="16" t="s">
        <v>328</v>
      </c>
      <c r="E127" s="30">
        <v>9.1</v>
      </c>
      <c r="F127" s="30">
        <v>10.4</v>
      </c>
      <c r="G127" s="21">
        <f t="shared" si="4"/>
        <v>1.3000000000000007</v>
      </c>
      <c r="H127" s="557"/>
      <c r="I127" s="29">
        <f>G9/C246*C127</f>
        <v>8.1423776248908272E-2</v>
      </c>
      <c r="J127" s="26">
        <f t="shared" si="3"/>
        <v>1.381423776248909</v>
      </c>
      <c r="K127" s="4" t="s">
        <v>702</v>
      </c>
      <c r="L127" s="366"/>
    </row>
    <row r="128" spans="1:12" x14ac:dyDescent="0.25">
      <c r="A128" s="7">
        <v>112</v>
      </c>
      <c r="B128" s="17" t="s">
        <v>374</v>
      </c>
      <c r="C128" s="11">
        <v>52</v>
      </c>
      <c r="D128" s="16" t="s">
        <v>328</v>
      </c>
      <c r="E128" s="30">
        <v>10.9</v>
      </c>
      <c r="F128" s="30">
        <v>11.8</v>
      </c>
      <c r="G128" s="21">
        <f t="shared" si="4"/>
        <v>0.90000000000000036</v>
      </c>
      <c r="H128" s="557"/>
      <c r="I128" s="29">
        <f>G9/C246*C128</f>
        <v>7.7974887015529112E-2</v>
      </c>
      <c r="J128" s="26">
        <f t="shared" si="3"/>
        <v>0.97797488701552948</v>
      </c>
      <c r="K128" s="4" t="s">
        <v>702</v>
      </c>
      <c r="L128" s="366"/>
    </row>
    <row r="129" spans="1:12" x14ac:dyDescent="0.25">
      <c r="A129" s="7">
        <v>113</v>
      </c>
      <c r="B129" s="17" t="s">
        <v>375</v>
      </c>
      <c r="C129" s="11">
        <v>46.8</v>
      </c>
      <c r="D129" s="16" t="s">
        <v>328</v>
      </c>
      <c r="E129" s="30">
        <v>13.8</v>
      </c>
      <c r="F129" s="30">
        <v>14.9</v>
      </c>
      <c r="G129" s="21">
        <f t="shared" si="4"/>
        <v>1.0999999999999996</v>
      </c>
      <c r="H129" s="557"/>
      <c r="I129" s="29">
        <f>G9/C246*C129</f>
        <v>7.0177398313976194E-2</v>
      </c>
      <c r="J129" s="26">
        <f t="shared" si="3"/>
        <v>1.1701773983139758</v>
      </c>
      <c r="K129" s="4" t="s">
        <v>702</v>
      </c>
      <c r="L129" s="366"/>
    </row>
    <row r="130" spans="1:12" x14ac:dyDescent="0.25">
      <c r="A130" s="7">
        <v>114</v>
      </c>
      <c r="B130" s="17" t="s">
        <v>376</v>
      </c>
      <c r="C130" s="11">
        <v>73.3</v>
      </c>
      <c r="D130" s="16" t="s">
        <v>328</v>
      </c>
      <c r="E130" s="30">
        <v>9.8000000000000007</v>
      </c>
      <c r="F130" s="30">
        <v>10.7</v>
      </c>
      <c r="G130" s="21">
        <f t="shared" si="4"/>
        <v>0.89999999999999858</v>
      </c>
      <c r="H130" s="557"/>
      <c r="I130" s="29">
        <f>G9/C246*C130</f>
        <v>0.10991460035073622</v>
      </c>
      <c r="J130" s="26">
        <f t="shared" si="3"/>
        <v>1.0099146003507349</v>
      </c>
      <c r="K130" s="4" t="s">
        <v>702</v>
      </c>
      <c r="L130" s="366"/>
    </row>
    <row r="131" spans="1:12" x14ac:dyDescent="0.25">
      <c r="A131" s="7">
        <v>115</v>
      </c>
      <c r="B131" s="17" t="s">
        <v>377</v>
      </c>
      <c r="C131" s="11">
        <v>54.3</v>
      </c>
      <c r="D131" s="16" t="s">
        <v>328</v>
      </c>
      <c r="E131" s="30">
        <v>11.3</v>
      </c>
      <c r="F131" s="30">
        <v>12.3</v>
      </c>
      <c r="G131" s="21">
        <f t="shared" si="4"/>
        <v>1</v>
      </c>
      <c r="H131" s="557"/>
      <c r="I131" s="29">
        <f>G9/C246*C131</f>
        <v>8.1423776248908272E-2</v>
      </c>
      <c r="J131" s="26">
        <f t="shared" si="3"/>
        <v>1.0814237762489083</v>
      </c>
      <c r="K131" s="4" t="s">
        <v>702</v>
      </c>
      <c r="L131" s="366"/>
    </row>
    <row r="132" spans="1:12" x14ac:dyDescent="0.25">
      <c r="A132" s="7">
        <v>116</v>
      </c>
      <c r="B132" s="17" t="s">
        <v>378</v>
      </c>
      <c r="C132" s="11">
        <v>51.8</v>
      </c>
      <c r="D132" s="16" t="s">
        <v>328</v>
      </c>
      <c r="E132" s="30">
        <v>9.3000000000000007</v>
      </c>
      <c r="F132" s="30">
        <v>10.3</v>
      </c>
      <c r="G132" s="21">
        <f t="shared" si="4"/>
        <v>1</v>
      </c>
      <c r="H132" s="557"/>
      <c r="I132" s="29">
        <f>G9/C246*C132</f>
        <v>7.7674983603930922E-2</v>
      </c>
      <c r="J132" s="26">
        <f t="shared" si="3"/>
        <v>1.077674983603931</v>
      </c>
      <c r="K132" s="4" t="s">
        <v>702</v>
      </c>
      <c r="L132" s="366"/>
    </row>
    <row r="133" spans="1:12" x14ac:dyDescent="0.25">
      <c r="A133" s="7">
        <v>117</v>
      </c>
      <c r="B133" s="17" t="s">
        <v>379</v>
      </c>
      <c r="C133" s="11">
        <v>47.2</v>
      </c>
      <c r="D133" s="16" t="s">
        <v>328</v>
      </c>
      <c r="E133" s="30">
        <v>13.6</v>
      </c>
      <c r="F133" s="30">
        <v>14.8</v>
      </c>
      <c r="G133" s="21">
        <f t="shared" si="4"/>
        <v>1.2000000000000011</v>
      </c>
      <c r="H133" s="557"/>
      <c r="I133" s="29">
        <f>G9/C246*C133</f>
        <v>7.0777205137172575E-2</v>
      </c>
      <c r="J133" s="26">
        <f t="shared" si="3"/>
        <v>1.2707772051371737</v>
      </c>
      <c r="K133" s="4" t="s">
        <v>702</v>
      </c>
      <c r="L133" s="366"/>
    </row>
    <row r="134" spans="1:12" x14ac:dyDescent="0.25">
      <c r="A134" s="7">
        <v>118</v>
      </c>
      <c r="B134" s="17" t="s">
        <v>380</v>
      </c>
      <c r="C134" s="11">
        <v>72.8</v>
      </c>
      <c r="D134" s="16" t="s">
        <v>328</v>
      </c>
      <c r="E134" s="30">
        <v>14.7</v>
      </c>
      <c r="F134" s="30">
        <v>15.8</v>
      </c>
      <c r="G134" s="21">
        <f t="shared" si="4"/>
        <v>1.1000000000000014</v>
      </c>
      <c r="H134" s="557"/>
      <c r="I134" s="29">
        <f>G9/C246*C134</f>
        <v>0.10916484182174074</v>
      </c>
      <c r="J134" s="26">
        <f t="shared" si="3"/>
        <v>1.2091648418217422</v>
      </c>
      <c r="K134" s="4" t="s">
        <v>702</v>
      </c>
      <c r="L134" s="366"/>
    </row>
    <row r="135" spans="1:12" x14ac:dyDescent="0.25">
      <c r="A135" s="7">
        <v>119</v>
      </c>
      <c r="B135" s="17" t="s">
        <v>381</v>
      </c>
      <c r="C135" s="11">
        <v>54.2</v>
      </c>
      <c r="D135" s="16" t="s">
        <v>328</v>
      </c>
      <c r="E135" s="30">
        <v>15.9</v>
      </c>
      <c r="F135" s="30">
        <v>17.3</v>
      </c>
      <c r="G135" s="21">
        <f t="shared" si="4"/>
        <v>1.4000000000000004</v>
      </c>
      <c r="H135" s="557"/>
      <c r="I135" s="29">
        <f>G9/C246*C135</f>
        <v>8.1273824543109191E-2</v>
      </c>
      <c r="J135" s="26">
        <f t="shared" si="3"/>
        <v>1.4812738245431096</v>
      </c>
      <c r="K135" s="4" t="s">
        <v>702</v>
      </c>
      <c r="L135" s="366"/>
    </row>
    <row r="136" spans="1:12" x14ac:dyDescent="0.25">
      <c r="A136" s="7">
        <v>120</v>
      </c>
      <c r="B136" s="17" t="s">
        <v>382</v>
      </c>
      <c r="C136" s="11">
        <v>51.9</v>
      </c>
      <c r="D136" s="16" t="s">
        <v>328</v>
      </c>
      <c r="E136" s="30">
        <v>5.0999999999999996</v>
      </c>
      <c r="F136" s="30">
        <v>5.0999999999999996</v>
      </c>
      <c r="G136" s="21">
        <f t="shared" si="4"/>
        <v>0</v>
      </c>
      <c r="H136" s="557">
        <f t="shared" si="5"/>
        <v>0.72238117464718543</v>
      </c>
      <c r="I136" s="29">
        <f>G9/C246*C136</f>
        <v>7.7824935309730017E-2</v>
      </c>
      <c r="J136" s="26">
        <f t="shared" si="3"/>
        <v>0.80020610995691543</v>
      </c>
      <c r="K136" s="4" t="s">
        <v>703</v>
      </c>
      <c r="L136" s="366"/>
    </row>
    <row r="137" spans="1:12" x14ac:dyDescent="0.25">
      <c r="A137" s="7">
        <v>121</v>
      </c>
      <c r="B137" s="17" t="s">
        <v>383</v>
      </c>
      <c r="C137" s="11">
        <v>47.2</v>
      </c>
      <c r="D137" s="16" t="s">
        <v>328</v>
      </c>
      <c r="E137" s="30">
        <v>5.8</v>
      </c>
      <c r="F137" s="30">
        <v>6.1</v>
      </c>
      <c r="G137" s="21">
        <f t="shared" si="4"/>
        <v>0.29999999999999982</v>
      </c>
      <c r="H137" s="557"/>
      <c r="I137" s="29">
        <f>G9/C246*C137</f>
        <v>7.0777205137172575E-2</v>
      </c>
      <c r="J137" s="26">
        <f t="shared" si="3"/>
        <v>0.37077720513717238</v>
      </c>
      <c r="K137" s="4" t="s">
        <v>702</v>
      </c>
      <c r="L137" s="366"/>
    </row>
    <row r="138" spans="1:12" x14ac:dyDescent="0.25">
      <c r="A138" s="7">
        <v>122</v>
      </c>
      <c r="B138" s="17" t="s">
        <v>384</v>
      </c>
      <c r="C138" s="11">
        <v>72.7</v>
      </c>
      <c r="D138" s="16" t="s">
        <v>328</v>
      </c>
      <c r="E138" s="30">
        <v>2.2000000000000002</v>
      </c>
      <c r="F138" s="30">
        <v>2.2000000000000002</v>
      </c>
      <c r="G138" s="21">
        <f t="shared" si="4"/>
        <v>0</v>
      </c>
      <c r="H138" s="557">
        <f t="shared" si="5"/>
        <v>1.0118903930028975</v>
      </c>
      <c r="I138" s="29">
        <f>G9/C246*C138</f>
        <v>0.10901489011594166</v>
      </c>
      <c r="J138" s="26">
        <f t="shared" si="3"/>
        <v>1.1209052831188391</v>
      </c>
      <c r="K138" s="4" t="s">
        <v>703</v>
      </c>
      <c r="L138" s="366"/>
    </row>
    <row r="139" spans="1:12" x14ac:dyDescent="0.25">
      <c r="A139" s="7">
        <v>123</v>
      </c>
      <c r="B139" s="17" t="s">
        <v>385</v>
      </c>
      <c r="C139" s="11">
        <v>54.3</v>
      </c>
      <c r="D139" s="16" t="s">
        <v>328</v>
      </c>
      <c r="E139" s="30">
        <v>4.5999999999999996</v>
      </c>
      <c r="F139" s="30">
        <v>4.7</v>
      </c>
      <c r="G139" s="21">
        <f t="shared" si="4"/>
        <v>0.10000000000000053</v>
      </c>
      <c r="H139" s="557"/>
      <c r="I139" s="29">
        <f>G9/C246*C139</f>
        <v>8.1423776248908272E-2</v>
      </c>
      <c r="J139" s="26">
        <f t="shared" si="3"/>
        <v>0.18142377624890882</v>
      </c>
      <c r="K139" s="4" t="s">
        <v>702</v>
      </c>
      <c r="L139" s="366"/>
    </row>
    <row r="140" spans="1:12" x14ac:dyDescent="0.25">
      <c r="A140" s="7">
        <v>124</v>
      </c>
      <c r="B140" s="17" t="s">
        <v>386</v>
      </c>
      <c r="C140" s="11">
        <v>52.1</v>
      </c>
      <c r="D140" s="16" t="s">
        <v>328</v>
      </c>
      <c r="E140" s="30">
        <v>8.6</v>
      </c>
      <c r="F140" s="30">
        <v>9.3000000000000007</v>
      </c>
      <c r="G140" s="21">
        <f t="shared" si="4"/>
        <v>0.70000000000000107</v>
      </c>
      <c r="H140" s="557"/>
      <c r="I140" s="29">
        <f>G9/C246*C140</f>
        <v>7.8124838721328208E-2</v>
      </c>
      <c r="J140" s="26">
        <f t="shared" si="3"/>
        <v>0.77812483872132931</v>
      </c>
      <c r="K140" s="4" t="s">
        <v>702</v>
      </c>
      <c r="L140" s="366"/>
    </row>
    <row r="141" spans="1:12" x14ac:dyDescent="0.25">
      <c r="A141" s="7">
        <v>125</v>
      </c>
      <c r="B141" s="17" t="s">
        <v>387</v>
      </c>
      <c r="C141" s="11">
        <v>47.2</v>
      </c>
      <c r="D141" s="16" t="s">
        <v>328</v>
      </c>
      <c r="E141" s="30">
        <v>12.2</v>
      </c>
      <c r="F141" s="30">
        <v>13.3</v>
      </c>
      <c r="G141" s="21">
        <f t="shared" si="4"/>
        <v>1.1000000000000014</v>
      </c>
      <c r="H141" s="557"/>
      <c r="I141" s="29">
        <f>G9/C246*C141</f>
        <v>7.0777205137172575E-2</v>
      </c>
      <c r="J141" s="26">
        <f t="shared" si="3"/>
        <v>1.1707772051371741</v>
      </c>
      <c r="K141" s="4" t="s">
        <v>702</v>
      </c>
      <c r="L141" s="366"/>
    </row>
    <row r="142" spans="1:12" x14ac:dyDescent="0.25">
      <c r="A142" s="7">
        <v>126</v>
      </c>
      <c r="B142" s="17" t="s">
        <v>388</v>
      </c>
      <c r="C142" s="11">
        <v>72.400000000000006</v>
      </c>
      <c r="D142" s="16" t="s">
        <v>328</v>
      </c>
      <c r="E142" s="30">
        <v>9.9</v>
      </c>
      <c r="F142" s="30">
        <v>10.4</v>
      </c>
      <c r="G142" s="21">
        <f t="shared" si="4"/>
        <v>0.5</v>
      </c>
      <c r="H142" s="557"/>
      <c r="I142" s="29">
        <f>G9/C246*C142</f>
        <v>0.10856503499854439</v>
      </c>
      <c r="J142" s="26">
        <f t="shared" si="3"/>
        <v>0.60856503499854442</v>
      </c>
      <c r="K142" s="4" t="s">
        <v>702</v>
      </c>
      <c r="L142" s="366"/>
    </row>
    <row r="143" spans="1:12" x14ac:dyDescent="0.25">
      <c r="A143" s="7">
        <v>127</v>
      </c>
      <c r="B143" s="17" t="s">
        <v>389</v>
      </c>
      <c r="C143" s="11">
        <v>54.3</v>
      </c>
      <c r="D143" s="16" t="s">
        <v>328</v>
      </c>
      <c r="E143" s="30">
        <v>10.199999999999999</v>
      </c>
      <c r="F143" s="30">
        <v>11</v>
      </c>
      <c r="G143" s="21">
        <f t="shared" si="4"/>
        <v>0.80000000000000071</v>
      </c>
      <c r="H143" s="557"/>
      <c r="I143" s="29">
        <f>G9/C246*C143</f>
        <v>8.1423776248908272E-2</v>
      </c>
      <c r="J143" s="26">
        <f t="shared" si="3"/>
        <v>0.881423776248909</v>
      </c>
      <c r="K143" s="4" t="s">
        <v>702</v>
      </c>
      <c r="L143" s="366"/>
    </row>
    <row r="144" spans="1:12" x14ac:dyDescent="0.25">
      <c r="A144" s="7">
        <v>128</v>
      </c>
      <c r="B144" s="17" t="s">
        <v>390</v>
      </c>
      <c r="C144" s="11">
        <v>51.8</v>
      </c>
      <c r="D144" s="16" t="s">
        <v>328</v>
      </c>
      <c r="E144" s="30">
        <v>3.8</v>
      </c>
      <c r="F144" s="30">
        <v>3.8</v>
      </c>
      <c r="G144" s="21">
        <f t="shared" si="4"/>
        <v>0</v>
      </c>
      <c r="H144" s="557">
        <f t="shared" si="5"/>
        <v>0.7209893034050906</v>
      </c>
      <c r="I144" s="29">
        <f>G9/C246*C144</f>
        <v>7.7674983603930922E-2</v>
      </c>
      <c r="J144" s="26">
        <f t="shared" si="3"/>
        <v>0.79866428700902148</v>
      </c>
      <c r="K144" s="4" t="s">
        <v>703</v>
      </c>
      <c r="L144" s="366"/>
    </row>
    <row r="145" spans="1:12" x14ac:dyDescent="0.25">
      <c r="A145" s="7">
        <v>129</v>
      </c>
      <c r="B145" s="17" t="s">
        <v>391</v>
      </c>
      <c r="C145" s="11">
        <v>48</v>
      </c>
      <c r="D145" s="16" t="s">
        <v>328</v>
      </c>
      <c r="E145" s="30">
        <v>4.8</v>
      </c>
      <c r="F145" s="30">
        <v>4.7</v>
      </c>
      <c r="G145" s="21">
        <f t="shared" si="4"/>
        <v>-9.9999999999999645E-2</v>
      </c>
      <c r="H145" s="557">
        <f t="shared" si="5"/>
        <v>0.66809819620548949</v>
      </c>
      <c r="I145" s="29">
        <f>G9/C246*C145</f>
        <v>7.1976818783565336E-2</v>
      </c>
      <c r="J145" s="26">
        <f t="shared" si="3"/>
        <v>0.64007501498905517</v>
      </c>
      <c r="K145" s="4" t="s">
        <v>703</v>
      </c>
      <c r="L145" s="366"/>
    </row>
    <row r="146" spans="1:12" x14ac:dyDescent="0.25">
      <c r="A146" s="7">
        <v>130</v>
      </c>
      <c r="B146" s="17" t="s">
        <v>392</v>
      </c>
      <c r="C146" s="11">
        <v>73</v>
      </c>
      <c r="D146" s="16" t="s">
        <v>328</v>
      </c>
      <c r="E146" s="30">
        <v>12.3</v>
      </c>
      <c r="F146" s="30">
        <v>13.5</v>
      </c>
      <c r="G146" s="21">
        <f t="shared" si="4"/>
        <v>1.1999999999999993</v>
      </c>
      <c r="H146" s="557"/>
      <c r="I146" s="29">
        <f>G9/C246*C146</f>
        <v>0.10946474523333895</v>
      </c>
      <c r="J146" s="26">
        <f t="shared" ref="J146:J209" si="6">G146+I146+H146</f>
        <v>1.3094647452333383</v>
      </c>
      <c r="K146" s="4" t="s">
        <v>702</v>
      </c>
      <c r="L146" s="366"/>
    </row>
    <row r="147" spans="1:12" x14ac:dyDescent="0.25">
      <c r="A147" s="7">
        <v>131</v>
      </c>
      <c r="B147" s="17" t="s">
        <v>393</v>
      </c>
      <c r="C147" s="11">
        <v>54.8</v>
      </c>
      <c r="D147" s="16" t="s">
        <v>328</v>
      </c>
      <c r="E147" s="30">
        <v>4.5</v>
      </c>
      <c r="F147" s="30">
        <v>6.7</v>
      </c>
      <c r="G147" s="21">
        <f>F147-E147-0.797</f>
        <v>1.403</v>
      </c>
      <c r="H147" s="557"/>
      <c r="I147" s="29">
        <f>G9/C246*C147</f>
        <v>8.2173534777903748E-2</v>
      </c>
      <c r="J147" s="26">
        <f t="shared" si="6"/>
        <v>1.4851735347779038</v>
      </c>
      <c r="K147" s="4" t="s">
        <v>702</v>
      </c>
      <c r="L147" s="366"/>
    </row>
    <row r="148" spans="1:12" x14ac:dyDescent="0.25">
      <c r="A148" s="7">
        <v>132</v>
      </c>
      <c r="B148" s="17" t="s">
        <v>394</v>
      </c>
      <c r="C148" s="11">
        <v>52.6</v>
      </c>
      <c r="D148" s="16" t="s">
        <v>328</v>
      </c>
      <c r="E148" s="30">
        <v>2.1</v>
      </c>
      <c r="F148" s="30">
        <v>2.1</v>
      </c>
      <c r="G148" s="21">
        <f t="shared" ref="G148:G211" si="7">F148-E148</f>
        <v>0</v>
      </c>
      <c r="H148" s="557">
        <f t="shared" si="5"/>
        <v>0.73212427334184882</v>
      </c>
      <c r="I148" s="29">
        <f>G9/C246*C148</f>
        <v>7.8874597250323683E-2</v>
      </c>
      <c r="J148" s="26">
        <f t="shared" si="6"/>
        <v>0.81099887059217246</v>
      </c>
      <c r="K148" s="4" t="s">
        <v>703</v>
      </c>
      <c r="L148" s="366"/>
    </row>
    <row r="149" spans="1:12" x14ac:dyDescent="0.25">
      <c r="A149" s="7">
        <v>133</v>
      </c>
      <c r="B149" s="17" t="s">
        <v>395</v>
      </c>
      <c r="C149" s="11">
        <v>47.6</v>
      </c>
      <c r="D149" s="16" t="s">
        <v>328</v>
      </c>
      <c r="E149" s="30">
        <v>7</v>
      </c>
      <c r="F149" s="30">
        <v>8.6</v>
      </c>
      <c r="G149" s="21">
        <f>F149-E149-0.6923</f>
        <v>0.90769999999999962</v>
      </c>
      <c r="H149" s="557"/>
      <c r="I149" s="29">
        <f>G9/C246*C149</f>
        <v>7.1377011960368955E-2</v>
      </c>
      <c r="J149" s="26">
        <f t="shared" si="6"/>
        <v>0.97907701196036856</v>
      </c>
      <c r="K149" s="57" t="s">
        <v>702</v>
      </c>
      <c r="L149" s="366"/>
    </row>
    <row r="150" spans="1:12" x14ac:dyDescent="0.25">
      <c r="A150" s="7">
        <v>134</v>
      </c>
      <c r="B150" s="17" t="s">
        <v>396</v>
      </c>
      <c r="C150" s="11">
        <v>73</v>
      </c>
      <c r="D150" s="16" t="s">
        <v>328</v>
      </c>
      <c r="E150" s="30">
        <v>8.1</v>
      </c>
      <c r="F150" s="30">
        <v>9.1</v>
      </c>
      <c r="G150" s="21">
        <f>F150-E150-1</f>
        <v>0</v>
      </c>
      <c r="H150" s="557"/>
      <c r="I150" s="29">
        <f>G9/C246*C150</f>
        <v>0.10946474523333895</v>
      </c>
      <c r="J150" s="26">
        <f t="shared" si="6"/>
        <v>0.10946474523333895</v>
      </c>
      <c r="K150" s="57" t="s">
        <v>702</v>
      </c>
      <c r="L150" s="366"/>
    </row>
    <row r="151" spans="1:12" x14ac:dyDescent="0.25">
      <c r="A151" s="7">
        <v>135</v>
      </c>
      <c r="B151" s="17" t="s">
        <v>397</v>
      </c>
      <c r="C151" s="11">
        <v>54.9</v>
      </c>
      <c r="D151" s="16" t="s">
        <v>328</v>
      </c>
      <c r="E151" s="30">
        <v>11.8</v>
      </c>
      <c r="F151" s="30">
        <v>12.7</v>
      </c>
      <c r="G151" s="21">
        <f t="shared" si="7"/>
        <v>0.89999999999999858</v>
      </c>
      <c r="H151" s="557"/>
      <c r="I151" s="29">
        <f>G9/C246*C151</f>
        <v>8.2323486483702843E-2</v>
      </c>
      <c r="J151" s="26">
        <f t="shared" si="6"/>
        <v>0.98232348648370138</v>
      </c>
      <c r="K151" s="57" t="s">
        <v>702</v>
      </c>
      <c r="L151" s="366"/>
    </row>
    <row r="152" spans="1:12" x14ac:dyDescent="0.25">
      <c r="A152" s="7">
        <v>136</v>
      </c>
      <c r="B152" s="17" t="s">
        <v>398</v>
      </c>
      <c r="C152" s="11">
        <v>52.3</v>
      </c>
      <c r="D152" s="16" t="s">
        <v>328</v>
      </c>
      <c r="E152" s="30">
        <v>7.6</v>
      </c>
      <c r="F152" s="30">
        <v>8.1</v>
      </c>
      <c r="G152" s="21">
        <f t="shared" si="7"/>
        <v>0.5</v>
      </c>
      <c r="H152" s="557"/>
      <c r="I152" s="29">
        <f>G9/C246*C152</f>
        <v>7.8424742132926384E-2</v>
      </c>
      <c r="J152" s="26">
        <f t="shared" si="6"/>
        <v>0.57842474213292638</v>
      </c>
      <c r="K152" s="57" t="s">
        <v>702</v>
      </c>
      <c r="L152" s="366"/>
    </row>
    <row r="153" spans="1:12" x14ac:dyDescent="0.25">
      <c r="A153" s="7">
        <v>137</v>
      </c>
      <c r="B153" s="17" t="s">
        <v>399</v>
      </c>
      <c r="C153" s="11">
        <v>47.6</v>
      </c>
      <c r="D153" s="16" t="s">
        <v>328</v>
      </c>
      <c r="E153" s="30">
        <v>13.8</v>
      </c>
      <c r="F153" s="30">
        <v>15.1</v>
      </c>
      <c r="G153" s="21">
        <f t="shared" si="7"/>
        <v>1.2999999999999989</v>
      </c>
      <c r="H153" s="557"/>
      <c r="I153" s="29">
        <f>G9/C246*C153</f>
        <v>7.1377011960368955E-2</v>
      </c>
      <c r="J153" s="26">
        <f t="shared" si="6"/>
        <v>1.3713770119603679</v>
      </c>
      <c r="K153" s="57" t="s">
        <v>702</v>
      </c>
      <c r="L153" s="366"/>
    </row>
    <row r="154" spans="1:12" x14ac:dyDescent="0.25">
      <c r="A154" s="7">
        <v>138</v>
      </c>
      <c r="B154" s="17" t="s">
        <v>400</v>
      </c>
      <c r="C154" s="11">
        <v>72.8</v>
      </c>
      <c r="D154" s="16" t="s">
        <v>328</v>
      </c>
      <c r="E154" s="30">
        <v>13.4</v>
      </c>
      <c r="F154" s="30">
        <v>14.6</v>
      </c>
      <c r="G154" s="21">
        <f t="shared" si="7"/>
        <v>1.1999999999999993</v>
      </c>
      <c r="H154" s="557"/>
      <c r="I154" s="29">
        <f>G9/C246*C154</f>
        <v>0.10916484182174074</v>
      </c>
      <c r="J154" s="26">
        <f t="shared" si="6"/>
        <v>1.3091648418217401</v>
      </c>
      <c r="K154" s="57" t="s">
        <v>702</v>
      </c>
      <c r="L154" s="366"/>
    </row>
    <row r="155" spans="1:12" x14ac:dyDescent="0.25">
      <c r="A155" s="7">
        <v>139</v>
      </c>
      <c r="B155" s="17" t="s">
        <v>401</v>
      </c>
      <c r="C155" s="11">
        <v>54.9</v>
      </c>
      <c r="D155" s="16" t="s">
        <v>328</v>
      </c>
      <c r="E155" s="30">
        <v>6.3</v>
      </c>
      <c r="F155" s="30">
        <v>7.2</v>
      </c>
      <c r="G155" s="21">
        <f t="shared" si="7"/>
        <v>0.90000000000000036</v>
      </c>
      <c r="H155" s="557"/>
      <c r="I155" s="29">
        <f>G9/C246*C155</f>
        <v>8.2323486483702843E-2</v>
      </c>
      <c r="J155" s="26">
        <f t="shared" si="6"/>
        <v>0.98232348648370316</v>
      </c>
      <c r="K155" s="4" t="s">
        <v>702</v>
      </c>
      <c r="L155" s="366"/>
    </row>
    <row r="156" spans="1:12" x14ac:dyDescent="0.25">
      <c r="A156" s="7">
        <v>140</v>
      </c>
      <c r="B156" s="17" t="s">
        <v>402</v>
      </c>
      <c r="C156" s="11">
        <v>52.4</v>
      </c>
      <c r="D156" s="16" t="s">
        <v>328</v>
      </c>
      <c r="E156" s="30">
        <v>3.5</v>
      </c>
      <c r="F156" s="30">
        <v>4.0999999999999996</v>
      </c>
      <c r="G156" s="21">
        <f t="shared" si="7"/>
        <v>0.59999999999999964</v>
      </c>
      <c r="H156" s="557"/>
      <c r="I156" s="29">
        <f>G9/C246*C156</f>
        <v>7.8574693838725479E-2</v>
      </c>
      <c r="J156" s="26">
        <f t="shared" si="6"/>
        <v>0.67857469383872515</v>
      </c>
      <c r="K156" s="4" t="s">
        <v>702</v>
      </c>
      <c r="L156" s="366"/>
    </row>
    <row r="157" spans="1:12" x14ac:dyDescent="0.25">
      <c r="A157" s="7">
        <v>141</v>
      </c>
      <c r="B157" s="17" t="s">
        <v>403</v>
      </c>
      <c r="C157" s="11">
        <v>47.2</v>
      </c>
      <c r="D157" s="16" t="s">
        <v>328</v>
      </c>
      <c r="E157" s="30">
        <v>7.1</v>
      </c>
      <c r="F157" s="30">
        <v>7.9</v>
      </c>
      <c r="G157" s="21">
        <f t="shared" si="7"/>
        <v>0.80000000000000071</v>
      </c>
      <c r="H157" s="557"/>
      <c r="I157" s="29">
        <f>G9/C246*C157</f>
        <v>7.0777205137172575E-2</v>
      </c>
      <c r="J157" s="26">
        <f t="shared" si="6"/>
        <v>0.87077720513717327</v>
      </c>
      <c r="K157" s="4" t="s">
        <v>702</v>
      </c>
      <c r="L157" s="366"/>
    </row>
    <row r="158" spans="1:12" x14ac:dyDescent="0.25">
      <c r="A158" s="7">
        <v>142</v>
      </c>
      <c r="B158" s="17" t="s">
        <v>404</v>
      </c>
      <c r="C158" s="11">
        <v>72.5</v>
      </c>
      <c r="D158" s="16" t="s">
        <v>328</v>
      </c>
      <c r="E158" s="30">
        <v>10.3</v>
      </c>
      <c r="F158" s="30">
        <v>11.1</v>
      </c>
      <c r="G158" s="21">
        <f t="shared" si="7"/>
        <v>0.79999999999999893</v>
      </c>
      <c r="H158" s="557"/>
      <c r="I158" s="29">
        <f>G9/C246*C158</f>
        <v>0.10871498670434347</v>
      </c>
      <c r="J158" s="26">
        <f t="shared" si="6"/>
        <v>0.90871498670434236</v>
      </c>
      <c r="K158" s="4" t="s">
        <v>702</v>
      </c>
      <c r="L158" s="366"/>
    </row>
    <row r="159" spans="1:12" x14ac:dyDescent="0.25">
      <c r="A159" s="7">
        <v>143</v>
      </c>
      <c r="B159" s="17" t="s">
        <v>405</v>
      </c>
      <c r="C159" s="11">
        <v>54.8</v>
      </c>
      <c r="D159" s="16" t="s">
        <v>328</v>
      </c>
      <c r="E159" s="30">
        <v>7.3</v>
      </c>
      <c r="F159" s="30">
        <v>7.3</v>
      </c>
      <c r="G159" s="21">
        <f t="shared" si="7"/>
        <v>0</v>
      </c>
      <c r="H159" s="557">
        <f t="shared" ref="H159:H213" si="8">C159*(G$8/E$15)</f>
        <v>0.76274544066793371</v>
      </c>
      <c r="I159" s="29">
        <f>G9/C246*C159</f>
        <v>8.2173534777903748E-2</v>
      </c>
      <c r="J159" s="26">
        <f t="shared" si="6"/>
        <v>0.84491897544583749</v>
      </c>
      <c r="K159" s="4" t="s">
        <v>703</v>
      </c>
      <c r="L159" s="366"/>
    </row>
    <row r="160" spans="1:12" x14ac:dyDescent="0.25">
      <c r="A160" s="7">
        <v>144</v>
      </c>
      <c r="B160" s="17" t="s">
        <v>406</v>
      </c>
      <c r="C160" s="11">
        <v>51.9</v>
      </c>
      <c r="D160" s="16" t="s">
        <v>328</v>
      </c>
      <c r="E160" s="30">
        <v>5.5</v>
      </c>
      <c r="F160" s="30">
        <v>5.8</v>
      </c>
      <c r="G160" s="21">
        <f t="shared" si="7"/>
        <v>0.29999999999999982</v>
      </c>
      <c r="H160" s="557"/>
      <c r="I160" s="29">
        <f>G9/C246*C160</f>
        <v>7.7824935309730017E-2</v>
      </c>
      <c r="J160" s="26">
        <f t="shared" si="6"/>
        <v>0.37782493530972983</v>
      </c>
      <c r="K160" s="4" t="s">
        <v>702</v>
      </c>
      <c r="L160" s="366"/>
    </row>
    <row r="161" spans="1:12" x14ac:dyDescent="0.25">
      <c r="A161" s="7">
        <v>145</v>
      </c>
      <c r="B161" s="17" t="s">
        <v>407</v>
      </c>
      <c r="C161" s="11">
        <v>47</v>
      </c>
      <c r="D161" s="16" t="s">
        <v>328</v>
      </c>
      <c r="E161" s="30">
        <v>10.5</v>
      </c>
      <c r="F161" s="30">
        <v>11.3</v>
      </c>
      <c r="G161" s="21">
        <f t="shared" si="7"/>
        <v>0.80000000000000071</v>
      </c>
      <c r="H161" s="557"/>
      <c r="I161" s="29">
        <f>G9/C246*C161</f>
        <v>7.0477301725574384E-2</v>
      </c>
      <c r="J161" s="26">
        <f t="shared" si="6"/>
        <v>0.87047730172557514</v>
      </c>
      <c r="K161" s="4" t="s">
        <v>702</v>
      </c>
      <c r="L161" s="366"/>
    </row>
    <row r="162" spans="1:12" x14ac:dyDescent="0.25">
      <c r="A162" s="39">
        <v>146</v>
      </c>
      <c r="B162" s="17" t="s">
        <v>408</v>
      </c>
      <c r="C162" s="11">
        <v>73.2</v>
      </c>
      <c r="D162" s="16" t="s">
        <v>328</v>
      </c>
      <c r="E162" s="30">
        <v>2.4</v>
      </c>
      <c r="F162" s="30">
        <v>2.4</v>
      </c>
      <c r="G162" s="21">
        <f t="shared" si="7"/>
        <v>0</v>
      </c>
      <c r="H162" s="557">
        <f t="shared" si="8"/>
        <v>1.0188497492133715</v>
      </c>
      <c r="I162" s="29">
        <f>G9/C246*C162</f>
        <v>0.10976464864493714</v>
      </c>
      <c r="J162" s="26">
        <f t="shared" si="6"/>
        <v>1.1286143978583085</v>
      </c>
      <c r="K162" s="4" t="s">
        <v>703</v>
      </c>
      <c r="L162" s="366"/>
    </row>
    <row r="163" spans="1:12" x14ac:dyDescent="0.25">
      <c r="A163" s="7">
        <v>147</v>
      </c>
      <c r="B163" s="17" t="s">
        <v>409</v>
      </c>
      <c r="C163" s="11">
        <v>54.7</v>
      </c>
      <c r="D163" s="16" t="s">
        <v>328</v>
      </c>
      <c r="E163" s="30">
        <v>14.5</v>
      </c>
      <c r="F163" s="30">
        <v>15.6</v>
      </c>
      <c r="G163" s="21">
        <f t="shared" si="7"/>
        <v>1.0999999999999996</v>
      </c>
      <c r="H163" s="557"/>
      <c r="I163" s="29">
        <f>G9/C246*C163</f>
        <v>8.2023583072104667E-2</v>
      </c>
      <c r="J163" s="26">
        <f t="shared" si="6"/>
        <v>1.1820235830721044</v>
      </c>
      <c r="K163" s="4" t="s">
        <v>702</v>
      </c>
      <c r="L163" s="366"/>
    </row>
    <row r="164" spans="1:12" x14ac:dyDescent="0.25">
      <c r="A164" s="7">
        <v>148</v>
      </c>
      <c r="B164" s="17" t="s">
        <v>410</v>
      </c>
      <c r="C164" s="11">
        <v>52.4</v>
      </c>
      <c r="D164" s="16" t="s">
        <v>328</v>
      </c>
      <c r="E164" s="30">
        <v>7.3</v>
      </c>
      <c r="F164" s="30">
        <v>7.9</v>
      </c>
      <c r="G164" s="21">
        <f t="shared" si="7"/>
        <v>0.60000000000000053</v>
      </c>
      <c r="H164" s="557"/>
      <c r="I164" s="29">
        <f>G9/C246*C164</f>
        <v>7.8574693838725479E-2</v>
      </c>
      <c r="J164" s="26">
        <f t="shared" si="6"/>
        <v>0.67857469383872604</v>
      </c>
      <c r="K164" s="4" t="s">
        <v>702</v>
      </c>
      <c r="L164" s="366"/>
    </row>
    <row r="165" spans="1:12" x14ac:dyDescent="0.25">
      <c r="A165" s="7">
        <v>149</v>
      </c>
      <c r="B165" s="17" t="s">
        <v>411</v>
      </c>
      <c r="C165" s="11">
        <v>47.4</v>
      </c>
      <c r="D165" s="16" t="s">
        <v>328</v>
      </c>
      <c r="E165" s="30">
        <v>8.1</v>
      </c>
      <c r="F165" s="30">
        <v>8.9</v>
      </c>
      <c r="G165" s="21">
        <f t="shared" si="7"/>
        <v>0.80000000000000071</v>
      </c>
      <c r="H165" s="557"/>
      <c r="I165" s="29">
        <f>G9/C246*C165</f>
        <v>7.1077108548770765E-2</v>
      </c>
      <c r="J165" s="26">
        <f t="shared" si="6"/>
        <v>0.87107710854877152</v>
      </c>
      <c r="K165" s="4" t="s">
        <v>702</v>
      </c>
      <c r="L165" s="366"/>
    </row>
    <row r="166" spans="1:12" x14ac:dyDescent="0.25">
      <c r="A166" s="7">
        <v>150</v>
      </c>
      <c r="B166" s="17" t="s">
        <v>412</v>
      </c>
      <c r="C166" s="11">
        <v>73.2</v>
      </c>
      <c r="D166" s="16" t="s">
        <v>328</v>
      </c>
      <c r="E166" s="30">
        <v>17.3</v>
      </c>
      <c r="F166" s="30">
        <v>18.600000000000001</v>
      </c>
      <c r="G166" s="21">
        <f t="shared" si="7"/>
        <v>1.3000000000000007</v>
      </c>
      <c r="H166" s="557"/>
      <c r="I166" s="29">
        <f>G9/C246*C166</f>
        <v>0.10976464864493714</v>
      </c>
      <c r="J166" s="26">
        <f t="shared" si="6"/>
        <v>1.4097646486449378</v>
      </c>
      <c r="K166" s="4" t="s">
        <v>702</v>
      </c>
      <c r="L166" s="366"/>
    </row>
    <row r="167" spans="1:12" x14ac:dyDescent="0.25">
      <c r="A167" s="7">
        <v>151</v>
      </c>
      <c r="B167" s="17" t="s">
        <v>526</v>
      </c>
      <c r="C167" s="11">
        <v>39.299999999999997</v>
      </c>
      <c r="D167" s="16" t="s">
        <v>328</v>
      </c>
      <c r="E167" s="30">
        <v>10.7</v>
      </c>
      <c r="F167" s="30">
        <v>11.7</v>
      </c>
      <c r="G167" s="21">
        <f t="shared" si="7"/>
        <v>1</v>
      </c>
      <c r="H167" s="557"/>
      <c r="I167" s="29">
        <f>G9/C246*C167</f>
        <v>5.8931020379044109E-2</v>
      </c>
      <c r="J167" s="26">
        <f t="shared" si="6"/>
        <v>1.0589310203790441</v>
      </c>
      <c r="K167" s="4" t="s">
        <v>702</v>
      </c>
      <c r="L167" s="366"/>
    </row>
    <row r="168" spans="1:12" x14ac:dyDescent="0.25">
      <c r="A168" s="7">
        <v>152</v>
      </c>
      <c r="B168" s="17" t="s">
        <v>527</v>
      </c>
      <c r="C168" s="11">
        <v>67.099999999999994</v>
      </c>
      <c r="D168" s="16" t="s">
        <v>328</v>
      </c>
      <c r="E168" s="30">
        <v>12</v>
      </c>
      <c r="F168" s="30">
        <v>12.9</v>
      </c>
      <c r="G168" s="21">
        <f t="shared" si="7"/>
        <v>0.90000000000000036</v>
      </c>
      <c r="H168" s="557"/>
      <c r="I168" s="29">
        <f>G9/C246*C168</f>
        <v>0.10061759459119236</v>
      </c>
      <c r="J168" s="26">
        <f t="shared" si="6"/>
        <v>1.0006175945911928</v>
      </c>
      <c r="K168" s="4" t="s">
        <v>702</v>
      </c>
      <c r="L168" s="366"/>
    </row>
    <row r="169" spans="1:12" x14ac:dyDescent="0.25">
      <c r="A169" s="7">
        <v>153</v>
      </c>
      <c r="B169" s="17" t="s">
        <v>528</v>
      </c>
      <c r="C169" s="11">
        <v>99.4</v>
      </c>
      <c r="D169" s="16" t="s">
        <v>328</v>
      </c>
      <c r="E169" s="30">
        <v>26.7</v>
      </c>
      <c r="F169" s="30">
        <v>28.7</v>
      </c>
      <c r="G169" s="21">
        <f t="shared" si="7"/>
        <v>2</v>
      </c>
      <c r="H169" s="557"/>
      <c r="I169" s="29">
        <f>G9/C246*C169</f>
        <v>0.14905199556429988</v>
      </c>
      <c r="J169" s="26">
        <f t="shared" si="6"/>
        <v>2.1490519955642999</v>
      </c>
      <c r="K169" s="4" t="s">
        <v>702</v>
      </c>
      <c r="L169" s="366"/>
    </row>
    <row r="170" spans="1:12" x14ac:dyDescent="0.25">
      <c r="A170" s="7">
        <v>154</v>
      </c>
      <c r="B170" s="17" t="s">
        <v>529</v>
      </c>
      <c r="C170" s="11">
        <v>39.6</v>
      </c>
      <c r="D170" s="16" t="s">
        <v>328</v>
      </c>
      <c r="E170" s="30">
        <v>2.7</v>
      </c>
      <c r="F170" s="30">
        <v>2.8</v>
      </c>
      <c r="G170" s="21">
        <f t="shared" si="7"/>
        <v>9.9999999999999645E-2</v>
      </c>
      <c r="H170" s="557"/>
      <c r="I170" s="29">
        <f>G9/C246*C170</f>
        <v>5.9380875496441402E-2</v>
      </c>
      <c r="J170" s="26">
        <f t="shared" si="6"/>
        <v>0.15938087549644103</v>
      </c>
      <c r="K170" s="4" t="s">
        <v>702</v>
      </c>
      <c r="L170" s="366"/>
    </row>
    <row r="171" spans="1:12" x14ac:dyDescent="0.25">
      <c r="A171" s="7">
        <v>155</v>
      </c>
      <c r="B171" s="17" t="s">
        <v>530</v>
      </c>
      <c r="C171" s="11">
        <v>67</v>
      </c>
      <c r="D171" s="16" t="s">
        <v>328</v>
      </c>
      <c r="E171" s="30">
        <v>13.5</v>
      </c>
      <c r="F171" s="30">
        <v>14.7</v>
      </c>
      <c r="G171" s="21">
        <f t="shared" si="7"/>
        <v>1.1999999999999993</v>
      </c>
      <c r="H171" s="557"/>
      <c r="I171" s="29">
        <f>G9/C246*C171</f>
        <v>0.10046764288539328</v>
      </c>
      <c r="J171" s="26">
        <f t="shared" si="6"/>
        <v>1.3004676428853925</v>
      </c>
      <c r="K171" s="4" t="s">
        <v>702</v>
      </c>
      <c r="L171" s="366"/>
    </row>
    <row r="172" spans="1:12" x14ac:dyDescent="0.25">
      <c r="A172" s="7">
        <v>156</v>
      </c>
      <c r="B172" s="17" t="s">
        <v>531</v>
      </c>
      <c r="C172" s="11">
        <v>98.8</v>
      </c>
      <c r="D172" s="16" t="s">
        <v>328</v>
      </c>
      <c r="E172" s="30">
        <v>13.4</v>
      </c>
      <c r="F172" s="30">
        <v>14.3</v>
      </c>
      <c r="G172" s="21">
        <f t="shared" si="7"/>
        <v>0.90000000000000036</v>
      </c>
      <c r="H172" s="557"/>
      <c r="I172" s="29">
        <f>G9/C246*C172</f>
        <v>0.14815228532950531</v>
      </c>
      <c r="J172" s="26">
        <f t="shared" si="6"/>
        <v>1.0481522853295058</v>
      </c>
      <c r="K172" s="4" t="s">
        <v>702</v>
      </c>
      <c r="L172" s="366"/>
    </row>
    <row r="173" spans="1:12" x14ac:dyDescent="0.25">
      <c r="A173" s="7">
        <v>157</v>
      </c>
      <c r="B173" s="17" t="s">
        <v>532</v>
      </c>
      <c r="C173" s="11">
        <v>39.4</v>
      </c>
      <c r="D173" s="16" t="s">
        <v>328</v>
      </c>
      <c r="E173" s="30">
        <v>6.5</v>
      </c>
      <c r="F173" s="30">
        <v>7</v>
      </c>
      <c r="G173" s="21">
        <f t="shared" si="7"/>
        <v>0.5</v>
      </c>
      <c r="H173" s="557"/>
      <c r="I173" s="29">
        <f>G9/C246*C173</f>
        <v>5.9080972084843211E-2</v>
      </c>
      <c r="J173" s="26">
        <f t="shared" si="6"/>
        <v>0.5590809720848432</v>
      </c>
      <c r="K173" s="4" t="s">
        <v>702</v>
      </c>
      <c r="L173" s="366"/>
    </row>
    <row r="174" spans="1:12" x14ac:dyDescent="0.25">
      <c r="A174" s="7">
        <v>158</v>
      </c>
      <c r="B174" s="17" t="s">
        <v>533</v>
      </c>
      <c r="C174" s="11">
        <v>67.5</v>
      </c>
      <c r="D174" s="16" t="s">
        <v>328</v>
      </c>
      <c r="E174" s="30">
        <v>8</v>
      </c>
      <c r="F174" s="30">
        <v>8.4</v>
      </c>
      <c r="G174" s="21">
        <f t="shared" si="7"/>
        <v>0.40000000000000036</v>
      </c>
      <c r="H174" s="557"/>
      <c r="I174" s="29">
        <f>G9/C246*C174</f>
        <v>0.10121740141438874</v>
      </c>
      <c r="J174" s="26">
        <f t="shared" si="6"/>
        <v>0.50121740141438909</v>
      </c>
      <c r="K174" s="4" t="s">
        <v>702</v>
      </c>
      <c r="L174" s="366"/>
    </row>
    <row r="175" spans="1:12" x14ac:dyDescent="0.25">
      <c r="A175" s="7">
        <v>159</v>
      </c>
      <c r="B175" s="17" t="s">
        <v>534</v>
      </c>
      <c r="C175" s="11">
        <v>99.1</v>
      </c>
      <c r="D175" s="16" t="s">
        <v>328</v>
      </c>
      <c r="E175" s="30">
        <v>10.7</v>
      </c>
      <c r="F175" s="30">
        <v>11.7</v>
      </c>
      <c r="G175" s="21">
        <f t="shared" si="7"/>
        <v>1</v>
      </c>
      <c r="H175" s="557"/>
      <c r="I175" s="29">
        <f>G9/C246*C175</f>
        <v>0.14860214044690259</v>
      </c>
      <c r="J175" s="26">
        <f t="shared" si="6"/>
        <v>1.1486021404469027</v>
      </c>
      <c r="K175" s="4" t="s">
        <v>702</v>
      </c>
      <c r="L175" s="366"/>
    </row>
    <row r="176" spans="1:12" x14ac:dyDescent="0.25">
      <c r="A176" s="7">
        <v>160</v>
      </c>
      <c r="B176" s="17" t="s">
        <v>535</v>
      </c>
      <c r="C176" s="11">
        <v>40.1</v>
      </c>
      <c r="D176" s="16" t="s">
        <v>328</v>
      </c>
      <c r="E176" s="30">
        <v>7.8</v>
      </c>
      <c r="F176" s="30">
        <v>8.6999999999999993</v>
      </c>
      <c r="G176" s="21">
        <f t="shared" si="7"/>
        <v>0.89999999999999947</v>
      </c>
      <c r="H176" s="557"/>
      <c r="I176" s="29">
        <f>G9/C246*C176</f>
        <v>6.013063402543687E-2</v>
      </c>
      <c r="J176" s="26">
        <f t="shared" si="6"/>
        <v>0.9601306340254363</v>
      </c>
      <c r="K176" s="4" t="s">
        <v>702</v>
      </c>
      <c r="L176" s="366"/>
    </row>
    <row r="177" spans="1:12" x14ac:dyDescent="0.25">
      <c r="A177" s="7">
        <v>161</v>
      </c>
      <c r="B177" s="17" t="s">
        <v>536</v>
      </c>
      <c r="C177" s="11">
        <v>67.099999999999994</v>
      </c>
      <c r="D177" s="16" t="s">
        <v>328</v>
      </c>
      <c r="E177" s="30">
        <v>4.5999999999999996</v>
      </c>
      <c r="F177" s="30">
        <v>5.0999999999999996</v>
      </c>
      <c r="G177" s="21">
        <f t="shared" si="7"/>
        <v>0.5</v>
      </c>
      <c r="H177" s="557"/>
      <c r="I177" s="29">
        <f>G9/C246*C177</f>
        <v>0.10061759459119236</v>
      </c>
      <c r="J177" s="26">
        <f t="shared" si="6"/>
        <v>0.60061759459119235</v>
      </c>
      <c r="K177" s="4" t="s">
        <v>702</v>
      </c>
      <c r="L177" s="366"/>
    </row>
    <row r="178" spans="1:12" x14ac:dyDescent="0.25">
      <c r="A178" s="7">
        <v>162</v>
      </c>
      <c r="B178" s="17" t="s">
        <v>537</v>
      </c>
      <c r="C178" s="11">
        <v>99.1</v>
      </c>
      <c r="D178" s="16" t="s">
        <v>328</v>
      </c>
      <c r="E178" s="30">
        <v>22</v>
      </c>
      <c r="F178" s="30">
        <v>23.1</v>
      </c>
      <c r="G178" s="21">
        <f t="shared" si="7"/>
        <v>1.1000000000000014</v>
      </c>
      <c r="H178" s="557"/>
      <c r="I178" s="29">
        <f>G9/C246*C178</f>
        <v>0.14860214044690259</v>
      </c>
      <c r="J178" s="26">
        <f t="shared" si="6"/>
        <v>1.2486021404469041</v>
      </c>
      <c r="K178" s="4" t="s">
        <v>702</v>
      </c>
      <c r="L178" s="366"/>
    </row>
    <row r="179" spans="1:12" x14ac:dyDescent="0.25">
      <c r="A179" s="7">
        <v>163</v>
      </c>
      <c r="B179" s="17" t="s">
        <v>538</v>
      </c>
      <c r="C179" s="11">
        <v>39.4</v>
      </c>
      <c r="D179" s="16" t="s">
        <v>328</v>
      </c>
      <c r="E179" s="30">
        <v>6.6</v>
      </c>
      <c r="F179" s="30">
        <v>7.1</v>
      </c>
      <c r="G179" s="21">
        <f t="shared" si="7"/>
        <v>0.5</v>
      </c>
      <c r="H179" s="557"/>
      <c r="I179" s="29">
        <f>G9/C246*C179</f>
        <v>5.9080972084843211E-2</v>
      </c>
      <c r="J179" s="26">
        <f t="shared" si="6"/>
        <v>0.5590809720848432</v>
      </c>
      <c r="K179" s="4" t="s">
        <v>702</v>
      </c>
      <c r="L179" s="366"/>
    </row>
    <row r="180" spans="1:12" x14ac:dyDescent="0.25">
      <c r="A180" s="7">
        <v>164</v>
      </c>
      <c r="B180" s="17" t="s">
        <v>539</v>
      </c>
      <c r="C180" s="11">
        <v>67.2</v>
      </c>
      <c r="D180" s="16" t="s">
        <v>328</v>
      </c>
      <c r="E180" s="30">
        <v>0.7</v>
      </c>
      <c r="F180" s="30">
        <v>0.7</v>
      </c>
      <c r="G180" s="21">
        <f t="shared" si="7"/>
        <v>0</v>
      </c>
      <c r="H180" s="557">
        <f t="shared" si="8"/>
        <v>0.93533747468768524</v>
      </c>
      <c r="I180" s="29">
        <f>G9/C246*C180</f>
        <v>0.10076754629699147</v>
      </c>
      <c r="J180" s="26">
        <f t="shared" si="6"/>
        <v>1.0361050209846767</v>
      </c>
      <c r="K180" s="4" t="s">
        <v>703</v>
      </c>
      <c r="L180" s="366"/>
    </row>
    <row r="181" spans="1:12" x14ac:dyDescent="0.25">
      <c r="A181" s="7">
        <v>165</v>
      </c>
      <c r="B181" s="17" t="s">
        <v>540</v>
      </c>
      <c r="C181" s="11">
        <v>99.5</v>
      </c>
      <c r="D181" s="16" t="s">
        <v>328</v>
      </c>
      <c r="E181" s="30">
        <v>22.9</v>
      </c>
      <c r="F181" s="30">
        <v>24.7</v>
      </c>
      <c r="G181" s="21">
        <f t="shared" si="7"/>
        <v>1.8000000000000007</v>
      </c>
      <c r="H181" s="557"/>
      <c r="I181" s="29">
        <f>G9/C246*C181</f>
        <v>0.14920194727009897</v>
      </c>
      <c r="J181" s="26">
        <f t="shared" si="6"/>
        <v>1.9492019472700997</v>
      </c>
      <c r="K181" s="4" t="s">
        <v>702</v>
      </c>
      <c r="L181" s="366"/>
    </row>
    <row r="182" spans="1:12" x14ac:dyDescent="0.25">
      <c r="A182" s="7">
        <v>166</v>
      </c>
      <c r="B182" s="17" t="s">
        <v>541</v>
      </c>
      <c r="C182" s="11">
        <v>39.4</v>
      </c>
      <c r="D182" s="16" t="s">
        <v>328</v>
      </c>
      <c r="E182" s="30">
        <v>7.5</v>
      </c>
      <c r="F182" s="30">
        <v>8.1999999999999993</v>
      </c>
      <c r="G182" s="21">
        <f t="shared" si="7"/>
        <v>0.69999999999999929</v>
      </c>
      <c r="H182" s="557"/>
      <c r="I182" s="29">
        <f>G9/C246*C182</f>
        <v>5.9080972084843211E-2</v>
      </c>
      <c r="J182" s="26">
        <f t="shared" si="6"/>
        <v>0.75908097208484249</v>
      </c>
      <c r="K182" s="4" t="s">
        <v>702</v>
      </c>
      <c r="L182" s="366"/>
    </row>
    <row r="183" spans="1:12" x14ac:dyDescent="0.25">
      <c r="A183" s="7">
        <v>167</v>
      </c>
      <c r="B183" s="17" t="s">
        <v>542</v>
      </c>
      <c r="C183" s="11">
        <v>67.3</v>
      </c>
      <c r="D183" s="16" t="s">
        <v>328</v>
      </c>
      <c r="E183" s="30">
        <v>12.2</v>
      </c>
      <c r="F183" s="30">
        <v>13.3</v>
      </c>
      <c r="G183" s="21">
        <f t="shared" si="7"/>
        <v>1.1000000000000014</v>
      </c>
      <c r="H183" s="557"/>
      <c r="I183" s="29">
        <f>G9/C246*C183</f>
        <v>0.10091749800279055</v>
      </c>
      <c r="J183" s="26">
        <f t="shared" si="6"/>
        <v>1.2009174980027919</v>
      </c>
      <c r="K183" s="4" t="s">
        <v>702</v>
      </c>
      <c r="L183" s="366"/>
    </row>
    <row r="184" spans="1:12" x14ac:dyDescent="0.25">
      <c r="A184" s="7">
        <v>168</v>
      </c>
      <c r="B184" s="17" t="s">
        <v>543</v>
      </c>
      <c r="C184" s="11">
        <v>99.4</v>
      </c>
      <c r="D184" s="16" t="s">
        <v>328</v>
      </c>
      <c r="E184" s="30">
        <v>7.7</v>
      </c>
      <c r="F184" s="30">
        <v>8.6</v>
      </c>
      <c r="G184" s="21">
        <f t="shared" si="7"/>
        <v>0.89999999999999947</v>
      </c>
      <c r="H184" s="557"/>
      <c r="I184" s="29">
        <f>G9/C246*C184</f>
        <v>0.14905199556429988</v>
      </c>
      <c r="J184" s="26">
        <f t="shared" si="6"/>
        <v>1.0490519955642994</v>
      </c>
      <c r="K184" s="4" t="s">
        <v>702</v>
      </c>
      <c r="L184" s="366"/>
    </row>
    <row r="185" spans="1:12" x14ac:dyDescent="0.25">
      <c r="A185" s="7">
        <v>169</v>
      </c>
      <c r="B185" s="17" t="s">
        <v>544</v>
      </c>
      <c r="C185" s="11">
        <v>39.5</v>
      </c>
      <c r="D185" s="16" t="s">
        <v>328</v>
      </c>
      <c r="E185" s="30">
        <v>1</v>
      </c>
      <c r="F185" s="30">
        <v>1</v>
      </c>
      <c r="G185" s="21">
        <f t="shared" si="7"/>
        <v>0</v>
      </c>
      <c r="H185" s="557">
        <f t="shared" si="8"/>
        <v>0.549789140627434</v>
      </c>
      <c r="I185" s="29">
        <f>G9/C246*C185</f>
        <v>5.9230923790642306E-2</v>
      </c>
      <c r="J185" s="26">
        <f t="shared" si="6"/>
        <v>0.60902006441807632</v>
      </c>
      <c r="K185" s="4" t="s">
        <v>703</v>
      </c>
      <c r="L185" s="366"/>
    </row>
    <row r="186" spans="1:12" x14ac:dyDescent="0.25">
      <c r="A186" s="7">
        <v>170</v>
      </c>
      <c r="B186" s="17" t="s">
        <v>545</v>
      </c>
      <c r="C186" s="11">
        <v>67.400000000000006</v>
      </c>
      <c r="D186" s="16" t="s">
        <v>328</v>
      </c>
      <c r="E186" s="30">
        <v>4</v>
      </c>
      <c r="F186" s="30">
        <v>4.7</v>
      </c>
      <c r="G186" s="21">
        <f t="shared" si="7"/>
        <v>0.70000000000000018</v>
      </c>
      <c r="H186" s="557"/>
      <c r="I186" s="29">
        <f>G9/C246*C186</f>
        <v>0.10106744970858966</v>
      </c>
      <c r="J186" s="26">
        <f t="shared" si="6"/>
        <v>0.8010674497085899</v>
      </c>
      <c r="K186" s="4" t="s">
        <v>702</v>
      </c>
      <c r="L186" s="366"/>
    </row>
    <row r="187" spans="1:12" x14ac:dyDescent="0.25">
      <c r="A187" s="7">
        <v>171</v>
      </c>
      <c r="B187" s="17" t="s">
        <v>546</v>
      </c>
      <c r="C187" s="11">
        <v>99.5</v>
      </c>
      <c r="D187" s="16" t="s">
        <v>328</v>
      </c>
      <c r="E187" s="30">
        <v>19.3</v>
      </c>
      <c r="F187" s="30">
        <v>20.8</v>
      </c>
      <c r="G187" s="21">
        <f t="shared" si="7"/>
        <v>1.5</v>
      </c>
      <c r="H187" s="557"/>
      <c r="I187" s="29">
        <f>G9/C246*C187</f>
        <v>0.14920194727009897</v>
      </c>
      <c r="J187" s="26">
        <f t="shared" si="6"/>
        <v>1.6492019472700989</v>
      </c>
      <c r="K187" s="4" t="s">
        <v>702</v>
      </c>
      <c r="L187" s="366"/>
    </row>
    <row r="188" spans="1:12" x14ac:dyDescent="0.25">
      <c r="A188" s="7">
        <v>172</v>
      </c>
      <c r="B188" s="17" t="s">
        <v>547</v>
      </c>
      <c r="C188" s="11">
        <v>39.5</v>
      </c>
      <c r="D188" s="16" t="s">
        <v>328</v>
      </c>
      <c r="E188" s="30">
        <v>9.1999999999999993</v>
      </c>
      <c r="F188" s="30">
        <v>9.9</v>
      </c>
      <c r="G188" s="21">
        <f t="shared" si="7"/>
        <v>0.70000000000000107</v>
      </c>
      <c r="H188" s="557"/>
      <c r="I188" s="29">
        <f>G9/C246*C188</f>
        <v>5.9230923790642306E-2</v>
      </c>
      <c r="J188" s="26">
        <f t="shared" si="6"/>
        <v>0.75923092379064339</v>
      </c>
      <c r="K188" s="4" t="s">
        <v>702</v>
      </c>
      <c r="L188" s="366"/>
    </row>
    <row r="189" spans="1:12" x14ac:dyDescent="0.25">
      <c r="A189" s="7">
        <v>173</v>
      </c>
      <c r="B189" s="17" t="s">
        <v>548</v>
      </c>
      <c r="C189" s="11">
        <v>67.8</v>
      </c>
      <c r="D189" s="16" t="s">
        <v>328</v>
      </c>
      <c r="E189" s="30">
        <v>14.2</v>
      </c>
      <c r="F189" s="30">
        <v>15.3</v>
      </c>
      <c r="G189" s="21">
        <f t="shared" si="7"/>
        <v>1.1000000000000014</v>
      </c>
      <c r="H189" s="557"/>
      <c r="I189" s="29">
        <f>G9/C246*C189</f>
        <v>0.10166725653178603</v>
      </c>
      <c r="J189" s="26">
        <f t="shared" si="6"/>
        <v>1.2016672565317874</v>
      </c>
      <c r="K189" s="4" t="s">
        <v>702</v>
      </c>
      <c r="L189" s="366"/>
    </row>
    <row r="190" spans="1:12" x14ac:dyDescent="0.25">
      <c r="A190" s="7">
        <v>174</v>
      </c>
      <c r="B190" s="17" t="s">
        <v>549</v>
      </c>
      <c r="C190" s="11">
        <v>99.3</v>
      </c>
      <c r="D190" s="16" t="s">
        <v>328</v>
      </c>
      <c r="E190" s="30">
        <v>21.2</v>
      </c>
      <c r="F190" s="30">
        <v>22.9</v>
      </c>
      <c r="G190" s="21">
        <f t="shared" si="7"/>
        <v>1.6999999999999993</v>
      </c>
      <c r="H190" s="557"/>
      <c r="I190" s="29">
        <f>G9/C246*C190</f>
        <v>0.14890204385850078</v>
      </c>
      <c r="J190" s="26">
        <f t="shared" si="6"/>
        <v>1.8489020438585</v>
      </c>
      <c r="K190" s="4" t="s">
        <v>702</v>
      </c>
      <c r="L190" s="366"/>
    </row>
    <row r="191" spans="1:12" x14ac:dyDescent="0.25">
      <c r="A191" s="7">
        <v>175</v>
      </c>
      <c r="B191" s="17" t="s">
        <v>550</v>
      </c>
      <c r="C191" s="11">
        <v>39.6</v>
      </c>
      <c r="D191" s="16" t="s">
        <v>328</v>
      </c>
      <c r="E191" s="30">
        <v>9.6999999999999993</v>
      </c>
      <c r="F191" s="30">
        <v>10.8</v>
      </c>
      <c r="G191" s="21">
        <f t="shared" si="7"/>
        <v>1.1000000000000014</v>
      </c>
      <c r="H191" s="557"/>
      <c r="I191" s="29">
        <f>G9/C246*C191</f>
        <v>5.9380875496441402E-2</v>
      </c>
      <c r="J191" s="26">
        <f t="shared" si="6"/>
        <v>1.1593808754964428</v>
      </c>
      <c r="K191" s="4" t="s">
        <v>702</v>
      </c>
      <c r="L191" s="58"/>
    </row>
    <row r="192" spans="1:12" x14ac:dyDescent="0.25">
      <c r="A192" s="7">
        <v>176</v>
      </c>
      <c r="B192" s="17" t="s">
        <v>615</v>
      </c>
      <c r="C192" s="11">
        <v>68.099999999999994</v>
      </c>
      <c r="D192" s="16" t="s">
        <v>328</v>
      </c>
      <c r="E192" s="30">
        <v>9.6999999999999993</v>
      </c>
      <c r="F192" s="30">
        <v>10.3</v>
      </c>
      <c r="G192" s="21">
        <f t="shared" si="7"/>
        <v>0.60000000000000142</v>
      </c>
      <c r="H192" s="557"/>
      <c r="I192" s="29">
        <f>G9/C246*C192</f>
        <v>0.1021171116491833</v>
      </c>
      <c r="J192" s="26">
        <f t="shared" si="6"/>
        <v>0.70211711164918467</v>
      </c>
      <c r="K192" s="4" t="s">
        <v>702</v>
      </c>
      <c r="L192" s="58"/>
    </row>
    <row r="193" spans="1:12" x14ac:dyDescent="0.25">
      <c r="A193" s="7">
        <v>177</v>
      </c>
      <c r="B193" s="17" t="s">
        <v>551</v>
      </c>
      <c r="C193" s="11">
        <v>99.4</v>
      </c>
      <c r="D193" s="16" t="s">
        <v>328</v>
      </c>
      <c r="E193" s="30">
        <v>7.1</v>
      </c>
      <c r="F193" s="30">
        <v>8</v>
      </c>
      <c r="G193" s="21">
        <f t="shared" si="7"/>
        <v>0.90000000000000036</v>
      </c>
      <c r="H193" s="557"/>
      <c r="I193" s="29">
        <f>G9/C246*C193</f>
        <v>0.14905199556429988</v>
      </c>
      <c r="J193" s="26">
        <f t="shared" si="6"/>
        <v>1.0490519955643003</v>
      </c>
      <c r="K193" s="4" t="s">
        <v>702</v>
      </c>
      <c r="L193" s="58"/>
    </row>
    <row r="194" spans="1:12" x14ac:dyDescent="0.25">
      <c r="A194" s="7">
        <v>178</v>
      </c>
      <c r="B194" s="17" t="s">
        <v>413</v>
      </c>
      <c r="C194" s="11">
        <v>42.3</v>
      </c>
      <c r="D194" s="16" t="s">
        <v>328</v>
      </c>
      <c r="E194" s="30">
        <v>1.1000000000000001</v>
      </c>
      <c r="F194" s="30">
        <v>1.2</v>
      </c>
      <c r="G194" s="21">
        <v>0</v>
      </c>
      <c r="H194" s="557"/>
      <c r="I194" s="29">
        <f>G9/C246*C194</f>
        <v>6.3429571553016942E-2</v>
      </c>
      <c r="J194" s="26">
        <f t="shared" si="6"/>
        <v>6.3429571553016942E-2</v>
      </c>
      <c r="K194" s="4" t="s">
        <v>702</v>
      </c>
      <c r="L194" s="58"/>
    </row>
    <row r="195" spans="1:12" x14ac:dyDescent="0.25">
      <c r="A195" s="7">
        <v>179</v>
      </c>
      <c r="B195" s="17" t="s">
        <v>414</v>
      </c>
      <c r="C195" s="11">
        <v>68.900000000000006</v>
      </c>
      <c r="D195" s="16" t="s">
        <v>328</v>
      </c>
      <c r="E195" s="30">
        <v>7.8</v>
      </c>
      <c r="F195" s="30">
        <v>8</v>
      </c>
      <c r="G195" s="21">
        <f t="shared" si="7"/>
        <v>0.20000000000000018</v>
      </c>
      <c r="H195" s="557"/>
      <c r="I195" s="29">
        <f>G9/C246*C195</f>
        <v>0.10331672529557608</v>
      </c>
      <c r="J195" s="26">
        <f t="shared" si="6"/>
        <v>0.30331672529557624</v>
      </c>
      <c r="K195" s="4" t="s">
        <v>702</v>
      </c>
      <c r="L195" s="58"/>
    </row>
    <row r="196" spans="1:12" x14ac:dyDescent="0.25">
      <c r="A196" s="7">
        <v>180</v>
      </c>
      <c r="B196" s="17" t="s">
        <v>415</v>
      </c>
      <c r="C196" s="11">
        <v>99.3</v>
      </c>
      <c r="D196" s="16" t="s">
        <v>328</v>
      </c>
      <c r="E196" s="30">
        <v>24.5</v>
      </c>
      <c r="F196" s="30">
        <v>26.3</v>
      </c>
      <c r="G196" s="21">
        <f t="shared" si="7"/>
        <v>1.8000000000000007</v>
      </c>
      <c r="H196" s="557"/>
      <c r="I196" s="29">
        <f>G9/C246*C196</f>
        <v>0.14890204385850078</v>
      </c>
      <c r="J196" s="26">
        <f t="shared" si="6"/>
        <v>1.9489020438585014</v>
      </c>
      <c r="K196" s="57" t="s">
        <v>702</v>
      </c>
      <c r="L196" s="58"/>
    </row>
    <row r="197" spans="1:12" x14ac:dyDescent="0.25">
      <c r="A197" s="7">
        <v>181</v>
      </c>
      <c r="B197" s="17" t="s">
        <v>416</v>
      </c>
      <c r="C197" s="11">
        <v>42.4</v>
      </c>
      <c r="D197" s="16" t="s">
        <v>328</v>
      </c>
      <c r="E197" s="30">
        <v>9.4</v>
      </c>
      <c r="F197" s="30">
        <v>10.3</v>
      </c>
      <c r="G197" s="21">
        <f t="shared" si="7"/>
        <v>0.90000000000000036</v>
      </c>
      <c r="H197" s="557"/>
      <c r="I197" s="29">
        <f>G9/C246*C197</f>
        <v>6.3579523258816037E-2</v>
      </c>
      <c r="J197" s="26">
        <f t="shared" si="6"/>
        <v>0.96357952325881635</v>
      </c>
      <c r="K197" s="57" t="s">
        <v>702</v>
      </c>
      <c r="L197" s="58"/>
    </row>
    <row r="198" spans="1:12" x14ac:dyDescent="0.25">
      <c r="A198" s="7">
        <v>182</v>
      </c>
      <c r="B198" s="17" t="s">
        <v>417</v>
      </c>
      <c r="C198" s="11">
        <v>69.3</v>
      </c>
      <c r="D198" s="16" t="s">
        <v>328</v>
      </c>
      <c r="E198" s="30">
        <v>5.3</v>
      </c>
      <c r="F198" s="30">
        <v>5.8</v>
      </c>
      <c r="G198" s="21">
        <f t="shared" si="7"/>
        <v>0.5</v>
      </c>
      <c r="H198" s="557"/>
      <c r="I198" s="29">
        <f>G9/C246*C198</f>
        <v>0.10391653211877244</v>
      </c>
      <c r="J198" s="26">
        <f t="shared" si="6"/>
        <v>0.6039165321187725</v>
      </c>
      <c r="K198" s="57" t="s">
        <v>702</v>
      </c>
      <c r="L198" s="368"/>
    </row>
    <row r="199" spans="1:12" x14ac:dyDescent="0.25">
      <c r="A199" s="7">
        <v>183</v>
      </c>
      <c r="B199" s="17" t="s">
        <v>418</v>
      </c>
      <c r="C199" s="11">
        <v>99.3</v>
      </c>
      <c r="D199" s="16" t="s">
        <v>328</v>
      </c>
      <c r="E199" s="30">
        <v>12.4</v>
      </c>
      <c r="F199" s="30">
        <v>14</v>
      </c>
      <c r="G199" s="21">
        <f t="shared" si="7"/>
        <v>1.5999999999999996</v>
      </c>
      <c r="H199" s="557"/>
      <c r="I199" s="29">
        <f>G9/C246*C199</f>
        <v>0.14890204385850078</v>
      </c>
      <c r="J199" s="26">
        <f t="shared" si="6"/>
        <v>1.7489020438585003</v>
      </c>
      <c r="K199" s="57" t="s">
        <v>702</v>
      </c>
      <c r="L199" s="58"/>
    </row>
    <row r="200" spans="1:12" x14ac:dyDescent="0.25">
      <c r="A200" s="7">
        <v>184</v>
      </c>
      <c r="B200" s="17" t="s">
        <v>419</v>
      </c>
      <c r="C200" s="11">
        <v>42.3</v>
      </c>
      <c r="D200" s="16" t="s">
        <v>328</v>
      </c>
      <c r="E200" s="30">
        <v>4.0999999999999996</v>
      </c>
      <c r="F200" s="30">
        <v>4.8</v>
      </c>
      <c r="G200" s="21">
        <f t="shared" si="7"/>
        <v>0.70000000000000018</v>
      </c>
      <c r="H200" s="557"/>
      <c r="I200" s="29">
        <f>G9/C246*C200</f>
        <v>6.3429571553016942E-2</v>
      </c>
      <c r="J200" s="26">
        <f t="shared" si="6"/>
        <v>0.76342957155301716</v>
      </c>
      <c r="K200" s="57" t="s">
        <v>702</v>
      </c>
      <c r="L200" s="366"/>
    </row>
    <row r="201" spans="1:12" x14ac:dyDescent="0.25">
      <c r="A201" s="7">
        <v>185</v>
      </c>
      <c r="B201" s="17" t="s">
        <v>420</v>
      </c>
      <c r="C201" s="11">
        <v>68.599999999999994</v>
      </c>
      <c r="D201" s="16" t="s">
        <v>328</v>
      </c>
      <c r="E201" s="30">
        <v>9</v>
      </c>
      <c r="F201" s="30">
        <v>9.4</v>
      </c>
      <c r="G201" s="21">
        <f t="shared" si="7"/>
        <v>0.40000000000000036</v>
      </c>
      <c r="H201" s="557"/>
      <c r="I201" s="29">
        <f>G9/C246*C201</f>
        <v>0.10286687017817878</v>
      </c>
      <c r="J201" s="26">
        <f t="shared" si="6"/>
        <v>0.5028668701781791</v>
      </c>
      <c r="K201" s="57" t="s">
        <v>702</v>
      </c>
      <c r="L201" s="366"/>
    </row>
    <row r="202" spans="1:12" x14ac:dyDescent="0.25">
      <c r="A202" s="7">
        <v>186</v>
      </c>
      <c r="B202" s="17" t="s">
        <v>421</v>
      </c>
      <c r="C202" s="11">
        <v>99.4</v>
      </c>
      <c r="D202" s="16" t="s">
        <v>328</v>
      </c>
      <c r="E202" s="30">
        <v>22</v>
      </c>
      <c r="F202" s="30">
        <v>23.5</v>
      </c>
      <c r="G202" s="21">
        <f t="shared" si="7"/>
        <v>1.5</v>
      </c>
      <c r="H202" s="557"/>
      <c r="I202" s="29">
        <f>G9/C246*C202</f>
        <v>0.14905199556429988</v>
      </c>
      <c r="J202" s="26">
        <f t="shared" si="6"/>
        <v>1.6490519955642999</v>
      </c>
      <c r="K202" s="57" t="s">
        <v>702</v>
      </c>
      <c r="L202" s="366"/>
    </row>
    <row r="203" spans="1:12" x14ac:dyDescent="0.25">
      <c r="A203" s="7">
        <v>187</v>
      </c>
      <c r="B203" s="17" t="s">
        <v>422</v>
      </c>
      <c r="C203" s="11">
        <v>42.4</v>
      </c>
      <c r="D203" s="16" t="s">
        <v>328</v>
      </c>
      <c r="E203" s="30">
        <v>6.6</v>
      </c>
      <c r="F203" s="30">
        <v>7.5</v>
      </c>
      <c r="G203" s="21">
        <f t="shared" si="7"/>
        <v>0.90000000000000036</v>
      </c>
      <c r="H203" s="557"/>
      <c r="I203" s="29">
        <f>G9/C246*C203</f>
        <v>6.3579523258816037E-2</v>
      </c>
      <c r="J203" s="26">
        <f t="shared" si="6"/>
        <v>0.96357952325881635</v>
      </c>
      <c r="K203" s="57" t="s">
        <v>702</v>
      </c>
      <c r="L203" s="366"/>
    </row>
    <row r="204" spans="1:12" x14ac:dyDescent="0.25">
      <c r="A204" s="7">
        <v>188</v>
      </c>
      <c r="B204" s="17" t="s">
        <v>423</v>
      </c>
      <c r="C204" s="11">
        <v>69.3</v>
      </c>
      <c r="D204" s="16" t="s">
        <v>328</v>
      </c>
      <c r="E204" s="30">
        <v>11.6</v>
      </c>
      <c r="F204" s="30">
        <v>12.8</v>
      </c>
      <c r="G204" s="21">
        <f t="shared" si="7"/>
        <v>1.2000000000000011</v>
      </c>
      <c r="H204" s="557"/>
      <c r="I204" s="29">
        <f>G9/C246*C204</f>
        <v>0.10391653211877244</v>
      </c>
      <c r="J204" s="26">
        <f t="shared" si="6"/>
        <v>1.3039165321187736</v>
      </c>
      <c r="K204" s="57" t="s">
        <v>702</v>
      </c>
      <c r="L204" s="366"/>
    </row>
    <row r="205" spans="1:12" x14ac:dyDescent="0.25">
      <c r="A205" s="7">
        <v>189</v>
      </c>
      <c r="B205" s="17" t="s">
        <v>424</v>
      </c>
      <c r="C205" s="11">
        <v>99.1</v>
      </c>
      <c r="D205" s="16" t="s">
        <v>328</v>
      </c>
      <c r="E205" s="30">
        <v>4.9000000000000004</v>
      </c>
      <c r="F205" s="30">
        <v>5.0999999999999996</v>
      </c>
      <c r="G205" s="21">
        <f t="shared" si="7"/>
        <v>0.19999999999999929</v>
      </c>
      <c r="H205" s="557"/>
      <c r="I205" s="29">
        <f>G9/C246*C205</f>
        <v>0.14860214044690259</v>
      </c>
      <c r="J205" s="26">
        <f t="shared" si="6"/>
        <v>0.34860214044690185</v>
      </c>
      <c r="K205" s="4" t="s">
        <v>702</v>
      </c>
      <c r="L205" s="366"/>
    </row>
    <row r="206" spans="1:12" x14ac:dyDescent="0.25">
      <c r="A206" s="7">
        <v>190</v>
      </c>
      <c r="B206" s="17" t="s">
        <v>425</v>
      </c>
      <c r="C206" s="11">
        <v>42.6</v>
      </c>
      <c r="D206" s="16" t="s">
        <v>328</v>
      </c>
      <c r="E206" s="30">
        <v>8</v>
      </c>
      <c r="F206" s="30">
        <v>8.1999999999999993</v>
      </c>
      <c r="G206" s="21">
        <f t="shared" si="7"/>
        <v>0.19999999999999929</v>
      </c>
      <c r="H206" s="557"/>
      <c r="I206" s="29">
        <f>G9/C246*C206</f>
        <v>6.3879426670414241E-2</v>
      </c>
      <c r="J206" s="26">
        <f t="shared" si="6"/>
        <v>0.26387942667041353</v>
      </c>
      <c r="K206" s="57" t="s">
        <v>702</v>
      </c>
      <c r="L206" s="366"/>
    </row>
    <row r="207" spans="1:12" x14ac:dyDescent="0.25">
      <c r="A207" s="7">
        <v>191</v>
      </c>
      <c r="B207" s="17" t="s">
        <v>426</v>
      </c>
      <c r="C207" s="11">
        <v>69.2</v>
      </c>
      <c r="D207" s="16" t="s">
        <v>328</v>
      </c>
      <c r="E207" s="30">
        <v>13.3</v>
      </c>
      <c r="F207" s="30">
        <v>14.3</v>
      </c>
      <c r="G207" s="21">
        <f t="shared" si="7"/>
        <v>1</v>
      </c>
      <c r="H207" s="557"/>
      <c r="I207" s="29">
        <f>G9/C246*C207</f>
        <v>0.10376658041297336</v>
      </c>
      <c r="J207" s="26">
        <f t="shared" si="6"/>
        <v>1.1037665804129733</v>
      </c>
      <c r="K207" s="57" t="s">
        <v>702</v>
      </c>
      <c r="L207" s="366"/>
    </row>
    <row r="208" spans="1:12" x14ac:dyDescent="0.25">
      <c r="A208" s="7">
        <v>192</v>
      </c>
      <c r="B208" s="17" t="s">
        <v>427</v>
      </c>
      <c r="C208" s="11">
        <v>99</v>
      </c>
      <c r="D208" s="16" t="s">
        <v>328</v>
      </c>
      <c r="E208" s="30">
        <v>7.2</v>
      </c>
      <c r="F208" s="30">
        <v>7.4</v>
      </c>
      <c r="G208" s="21">
        <f t="shared" si="7"/>
        <v>0.20000000000000018</v>
      </c>
      <c r="H208" s="557"/>
      <c r="I208" s="29">
        <f>G9/C246*C208</f>
        <v>0.1484521887411035</v>
      </c>
      <c r="J208" s="26">
        <f t="shared" si="6"/>
        <v>0.34845218874110367</v>
      </c>
      <c r="K208" s="57" t="s">
        <v>702</v>
      </c>
      <c r="L208" s="366"/>
    </row>
    <row r="209" spans="1:12" x14ac:dyDescent="0.25">
      <c r="A209" s="7">
        <v>193</v>
      </c>
      <c r="B209" s="17" t="s">
        <v>592</v>
      </c>
      <c r="C209" s="11">
        <v>42.4</v>
      </c>
      <c r="D209" s="16" t="s">
        <v>328</v>
      </c>
      <c r="E209" s="30">
        <v>0.4</v>
      </c>
      <c r="F209" s="30">
        <v>0.4</v>
      </c>
      <c r="G209" s="21">
        <f t="shared" si="7"/>
        <v>0</v>
      </c>
      <c r="H209" s="557">
        <f t="shared" si="8"/>
        <v>0.59015340664818228</v>
      </c>
      <c r="I209" s="29">
        <f>G9/C246*C209</f>
        <v>6.3579523258816037E-2</v>
      </c>
      <c r="J209" s="26">
        <f t="shared" si="6"/>
        <v>0.65373292990699827</v>
      </c>
      <c r="K209" s="4" t="s">
        <v>703</v>
      </c>
      <c r="L209" s="366"/>
    </row>
    <row r="210" spans="1:12" x14ac:dyDescent="0.25">
      <c r="A210" s="7">
        <v>194</v>
      </c>
      <c r="B210" s="17" t="s">
        <v>593</v>
      </c>
      <c r="C210" s="11">
        <v>68.8</v>
      </c>
      <c r="D210" s="16" t="s">
        <v>328</v>
      </c>
      <c r="E210" s="30">
        <v>5.3</v>
      </c>
      <c r="F210" s="30">
        <v>5.3</v>
      </c>
      <c r="G210" s="21">
        <f t="shared" si="7"/>
        <v>0</v>
      </c>
      <c r="H210" s="557">
        <f t="shared" si="8"/>
        <v>0.95760741456120146</v>
      </c>
      <c r="I210" s="29">
        <f>G9/C246*C210</f>
        <v>0.10316677358977697</v>
      </c>
      <c r="J210" s="26">
        <f t="shared" ref="J210:J245" si="9">G210+I210+H210</f>
        <v>1.0607741881509785</v>
      </c>
      <c r="K210" s="4" t="s">
        <v>703</v>
      </c>
      <c r="L210" s="366"/>
    </row>
    <row r="211" spans="1:12" x14ac:dyDescent="0.25">
      <c r="A211" s="7">
        <v>195</v>
      </c>
      <c r="B211" s="17" t="s">
        <v>594</v>
      </c>
      <c r="C211" s="11">
        <v>100.7</v>
      </c>
      <c r="D211" s="16" t="s">
        <v>328</v>
      </c>
      <c r="E211" s="30">
        <v>13.6</v>
      </c>
      <c r="F211" s="30">
        <v>13.6</v>
      </c>
      <c r="G211" s="21">
        <f t="shared" si="7"/>
        <v>0</v>
      </c>
      <c r="H211" s="557">
        <f t="shared" si="8"/>
        <v>1.401614340789433</v>
      </c>
      <c r="I211" s="29">
        <f>G9/C246*C211</f>
        <v>0.15100136773968811</v>
      </c>
      <c r="J211" s="26">
        <f t="shared" si="9"/>
        <v>1.5526157085291212</v>
      </c>
      <c r="K211" s="4" t="s">
        <v>703</v>
      </c>
      <c r="L211" s="366"/>
    </row>
    <row r="212" spans="1:12" x14ac:dyDescent="0.25">
      <c r="A212" s="7">
        <v>196</v>
      </c>
      <c r="B212" s="17" t="s">
        <v>428</v>
      </c>
      <c r="C212" s="11">
        <v>42.6</v>
      </c>
      <c r="D212" s="16" t="s">
        <v>328</v>
      </c>
      <c r="E212" s="30">
        <v>12.7</v>
      </c>
      <c r="F212" s="30">
        <v>13.5</v>
      </c>
      <c r="G212" s="21">
        <f t="shared" ref="G212:G245" si="10">F212-E212</f>
        <v>0.80000000000000071</v>
      </c>
      <c r="H212" s="557"/>
      <c r="I212" s="29">
        <f>G9/C246*C212</f>
        <v>6.3879426670414241E-2</v>
      </c>
      <c r="J212" s="26">
        <f t="shared" si="9"/>
        <v>0.86387942667041495</v>
      </c>
      <c r="K212" s="57" t="s">
        <v>702</v>
      </c>
      <c r="L212" s="366"/>
    </row>
    <row r="213" spans="1:12" x14ac:dyDescent="0.25">
      <c r="A213" s="7">
        <v>197</v>
      </c>
      <c r="B213" s="17" t="s">
        <v>429</v>
      </c>
      <c r="C213" s="11">
        <v>69.2</v>
      </c>
      <c r="D213" s="16" t="s">
        <v>328</v>
      </c>
      <c r="E213" s="30">
        <v>13.8</v>
      </c>
      <c r="F213" s="30">
        <v>13.8</v>
      </c>
      <c r="G213" s="21">
        <f t="shared" si="10"/>
        <v>0</v>
      </c>
      <c r="H213" s="557">
        <f t="shared" si="8"/>
        <v>0.96317489952958069</v>
      </c>
      <c r="I213" s="29">
        <f>G9/C246*C213</f>
        <v>0.10376658041297336</v>
      </c>
      <c r="J213" s="26">
        <f t="shared" si="9"/>
        <v>1.0669414799425541</v>
      </c>
      <c r="K213" s="57" t="s">
        <v>703</v>
      </c>
      <c r="L213" s="366"/>
    </row>
    <row r="214" spans="1:12" x14ac:dyDescent="0.25">
      <c r="A214" s="7">
        <v>198</v>
      </c>
      <c r="B214" s="17" t="s">
        <v>430</v>
      </c>
      <c r="C214" s="11">
        <v>99.5</v>
      </c>
      <c r="D214" s="16" t="s">
        <v>328</v>
      </c>
      <c r="E214" s="30">
        <v>14.4</v>
      </c>
      <c r="F214" s="30">
        <v>15.7</v>
      </c>
      <c r="G214" s="21">
        <f t="shared" si="10"/>
        <v>1.2999999999999989</v>
      </c>
      <c r="H214" s="557"/>
      <c r="I214" s="29">
        <f>G9/C246*C214</f>
        <v>0.14920194727009897</v>
      </c>
      <c r="J214" s="26">
        <f t="shared" si="9"/>
        <v>1.4492019472700979</v>
      </c>
      <c r="K214" s="57" t="s">
        <v>702</v>
      </c>
      <c r="L214" s="366"/>
    </row>
    <row r="215" spans="1:12" x14ac:dyDescent="0.25">
      <c r="A215" s="7">
        <v>199</v>
      </c>
      <c r="B215" s="17" t="s">
        <v>431</v>
      </c>
      <c r="C215" s="11">
        <v>42.6</v>
      </c>
      <c r="D215" s="16" t="s">
        <v>328</v>
      </c>
      <c r="E215" s="30">
        <v>9.6999999999999993</v>
      </c>
      <c r="F215" s="30">
        <v>10.4</v>
      </c>
      <c r="G215" s="21">
        <f t="shared" si="10"/>
        <v>0.70000000000000107</v>
      </c>
      <c r="H215" s="557"/>
      <c r="I215" s="29">
        <f>G9/C246*C215</f>
        <v>6.3879426670414241E-2</v>
      </c>
      <c r="J215" s="26">
        <f t="shared" si="9"/>
        <v>0.76387942667041531</v>
      </c>
      <c r="K215" s="57" t="s">
        <v>702</v>
      </c>
      <c r="L215" s="366"/>
    </row>
    <row r="216" spans="1:12" x14ac:dyDescent="0.25">
      <c r="A216" s="7">
        <v>200</v>
      </c>
      <c r="B216" s="17" t="s">
        <v>432</v>
      </c>
      <c r="C216" s="11">
        <v>68.8</v>
      </c>
      <c r="D216" s="16" t="s">
        <v>328</v>
      </c>
      <c r="E216" s="30">
        <v>8.1999999999999993</v>
      </c>
      <c r="F216" s="30">
        <v>9.5</v>
      </c>
      <c r="G216" s="21">
        <f t="shared" si="10"/>
        <v>1.3000000000000007</v>
      </c>
      <c r="H216" s="557"/>
      <c r="I216" s="29">
        <f>G9/C246*C216</f>
        <v>0.10316677358977697</v>
      </c>
      <c r="J216" s="26">
        <f t="shared" si="9"/>
        <v>1.4031667735897777</v>
      </c>
      <c r="K216" s="57" t="s">
        <v>702</v>
      </c>
      <c r="L216" s="366"/>
    </row>
    <row r="217" spans="1:12" x14ac:dyDescent="0.25">
      <c r="A217" s="7">
        <v>201</v>
      </c>
      <c r="B217" s="17" t="s">
        <v>433</v>
      </c>
      <c r="C217" s="11">
        <v>99.3</v>
      </c>
      <c r="D217" s="16" t="s">
        <v>328</v>
      </c>
      <c r="E217" s="30">
        <v>13.1</v>
      </c>
      <c r="F217" s="30">
        <v>14.2</v>
      </c>
      <c r="G217" s="21">
        <f t="shared" si="10"/>
        <v>1.0999999999999996</v>
      </c>
      <c r="H217" s="557"/>
      <c r="I217" s="29">
        <f>G9/C246*C217</f>
        <v>0.14890204385850078</v>
      </c>
      <c r="J217" s="26">
        <f t="shared" si="9"/>
        <v>1.2489020438585003</v>
      </c>
      <c r="K217" s="57" t="s">
        <v>702</v>
      </c>
      <c r="L217" s="366"/>
    </row>
    <row r="218" spans="1:12" x14ac:dyDescent="0.25">
      <c r="A218" s="7">
        <v>202</v>
      </c>
      <c r="B218" s="17" t="s">
        <v>558</v>
      </c>
      <c r="C218" s="11">
        <v>72.8</v>
      </c>
      <c r="D218" s="16" t="s">
        <v>328</v>
      </c>
      <c r="E218" s="30">
        <v>11.1</v>
      </c>
      <c r="F218" s="30">
        <v>11.7</v>
      </c>
      <c r="G218" s="21">
        <f t="shared" si="10"/>
        <v>0.59999999999999964</v>
      </c>
      <c r="H218" s="557"/>
      <c r="I218" s="29">
        <f>G9/C246*C218</f>
        <v>0.10916484182174074</v>
      </c>
      <c r="J218" s="26">
        <f t="shared" si="9"/>
        <v>0.70916484182174044</v>
      </c>
      <c r="K218" s="57" t="s">
        <v>702</v>
      </c>
      <c r="L218" s="366"/>
    </row>
    <row r="219" spans="1:12" x14ac:dyDescent="0.25">
      <c r="A219" s="7">
        <v>203</v>
      </c>
      <c r="B219" s="17" t="s">
        <v>559</v>
      </c>
      <c r="C219" s="11">
        <v>72.2</v>
      </c>
      <c r="D219" s="16" t="s">
        <v>328</v>
      </c>
      <c r="E219" s="30">
        <v>8.1</v>
      </c>
      <c r="F219" s="30">
        <v>9</v>
      </c>
      <c r="G219" s="21">
        <f t="shared" si="10"/>
        <v>0.90000000000000036</v>
      </c>
      <c r="H219" s="557"/>
      <c r="I219" s="29">
        <f>G9/C246*C219</f>
        <v>0.10826513158694619</v>
      </c>
      <c r="J219" s="26">
        <f t="shared" si="9"/>
        <v>1.0082651315869466</v>
      </c>
      <c r="K219" s="57" t="s">
        <v>702</v>
      </c>
      <c r="L219" s="366"/>
    </row>
    <row r="220" spans="1:12" x14ac:dyDescent="0.25">
      <c r="A220" s="7">
        <v>204</v>
      </c>
      <c r="B220" s="17" t="s">
        <v>560</v>
      </c>
      <c r="C220" s="11">
        <v>45.9</v>
      </c>
      <c r="D220" s="16" t="s">
        <v>328</v>
      </c>
      <c r="E220" s="30">
        <v>4.9000000000000004</v>
      </c>
      <c r="F220" s="30">
        <v>5.5</v>
      </c>
      <c r="G220" s="21">
        <f t="shared" si="10"/>
        <v>0.59999999999999964</v>
      </c>
      <c r="H220" s="557"/>
      <c r="I220" s="29">
        <f>G9/C246*C220</f>
        <v>6.8827832961784352E-2</v>
      </c>
      <c r="J220" s="26">
        <f t="shared" si="9"/>
        <v>0.66882783296178405</v>
      </c>
      <c r="K220" s="57" t="s">
        <v>702</v>
      </c>
      <c r="L220" s="366"/>
    </row>
    <row r="221" spans="1:12" x14ac:dyDescent="0.25">
      <c r="A221" s="7">
        <v>205</v>
      </c>
      <c r="B221" s="17" t="s">
        <v>561</v>
      </c>
      <c r="C221" s="11">
        <v>45.2</v>
      </c>
      <c r="D221" s="16" t="s">
        <v>328</v>
      </c>
      <c r="E221" s="30">
        <v>11.4</v>
      </c>
      <c r="F221" s="30">
        <v>12.5</v>
      </c>
      <c r="G221" s="21">
        <f t="shared" si="10"/>
        <v>1.0999999999999996</v>
      </c>
      <c r="H221" s="557"/>
      <c r="I221" s="29">
        <f>G9/C246*C221</f>
        <v>6.7778171021190686E-2</v>
      </c>
      <c r="J221" s="26">
        <f t="shared" si="9"/>
        <v>1.1677781710211903</v>
      </c>
      <c r="K221" s="57" t="s">
        <v>702</v>
      </c>
      <c r="L221" s="366"/>
    </row>
    <row r="222" spans="1:12" x14ac:dyDescent="0.25">
      <c r="A222" s="7">
        <v>206</v>
      </c>
      <c r="B222" s="17" t="s">
        <v>562</v>
      </c>
      <c r="C222" s="11">
        <v>72.400000000000006</v>
      </c>
      <c r="D222" s="16" t="s">
        <v>328</v>
      </c>
      <c r="E222" s="30">
        <v>2.9</v>
      </c>
      <c r="F222" s="30">
        <v>3</v>
      </c>
      <c r="G222" s="21">
        <f t="shared" si="10"/>
        <v>0.10000000000000009</v>
      </c>
      <c r="H222" s="557"/>
      <c r="I222" s="29">
        <f>G9/C246*C222</f>
        <v>0.10856503499854439</v>
      </c>
      <c r="J222" s="26">
        <f t="shared" si="9"/>
        <v>0.20856503499854448</v>
      </c>
      <c r="K222" s="57" t="s">
        <v>702</v>
      </c>
      <c r="L222" s="366"/>
    </row>
    <row r="223" spans="1:12" x14ac:dyDescent="0.25">
      <c r="A223" s="7">
        <v>207</v>
      </c>
      <c r="B223" s="17" t="s">
        <v>563</v>
      </c>
      <c r="C223" s="11">
        <v>72.3</v>
      </c>
      <c r="D223" s="16" t="s">
        <v>328</v>
      </c>
      <c r="E223" s="30">
        <v>14.8</v>
      </c>
      <c r="F223" s="30">
        <v>16.100000000000001</v>
      </c>
      <c r="G223" s="21">
        <f t="shared" si="10"/>
        <v>1.3000000000000007</v>
      </c>
      <c r="H223" s="557"/>
      <c r="I223" s="29">
        <f>G9/C246*C223</f>
        <v>0.10841508329274528</v>
      </c>
      <c r="J223" s="26">
        <f t="shared" si="9"/>
        <v>1.408415083292746</v>
      </c>
      <c r="K223" s="57" t="s">
        <v>702</v>
      </c>
      <c r="L223" s="366"/>
    </row>
    <row r="224" spans="1:12" x14ac:dyDescent="0.25">
      <c r="A224" s="7">
        <v>208</v>
      </c>
      <c r="B224" s="17" t="s">
        <v>564</v>
      </c>
      <c r="C224" s="11">
        <v>45.5</v>
      </c>
      <c r="D224" s="16" t="s">
        <v>328</v>
      </c>
      <c r="E224" s="30">
        <v>8</v>
      </c>
      <c r="F224" s="30">
        <v>9.5</v>
      </c>
      <c r="G224" s="21">
        <f t="shared" si="10"/>
        <v>1.5</v>
      </c>
      <c r="H224" s="557"/>
      <c r="I224" s="29">
        <f>G9/C246*C224</f>
        <v>6.8228026138587972E-2</v>
      </c>
      <c r="J224" s="26">
        <f t="shared" si="9"/>
        <v>1.5682280261385879</v>
      </c>
      <c r="K224" s="57" t="s">
        <v>702</v>
      </c>
      <c r="L224" s="366"/>
    </row>
    <row r="225" spans="1:12" x14ac:dyDescent="0.25">
      <c r="A225" s="7">
        <v>209</v>
      </c>
      <c r="B225" s="17" t="s">
        <v>565</v>
      </c>
      <c r="C225" s="11">
        <v>45.2</v>
      </c>
      <c r="D225" s="16" t="s">
        <v>328</v>
      </c>
      <c r="E225" s="30">
        <v>8.3000000000000007</v>
      </c>
      <c r="F225" s="30">
        <v>8.9</v>
      </c>
      <c r="G225" s="21">
        <f t="shared" si="10"/>
        <v>0.59999999999999964</v>
      </c>
      <c r="H225" s="557"/>
      <c r="I225" s="29">
        <f>G9/C246*C225</f>
        <v>6.7778171021190686E-2</v>
      </c>
      <c r="J225" s="26">
        <f t="shared" si="9"/>
        <v>0.6677781710211903</v>
      </c>
      <c r="K225" s="57" t="s">
        <v>702</v>
      </c>
      <c r="L225" s="366"/>
    </row>
    <row r="226" spans="1:12" x14ac:dyDescent="0.25">
      <c r="A226" s="7">
        <v>210</v>
      </c>
      <c r="B226" s="17" t="s">
        <v>566</v>
      </c>
      <c r="C226" s="11">
        <v>72.5</v>
      </c>
      <c r="D226" s="16" t="s">
        <v>328</v>
      </c>
      <c r="E226" s="30">
        <v>5.4</v>
      </c>
      <c r="F226" s="30">
        <v>5.6</v>
      </c>
      <c r="G226" s="21">
        <f t="shared" si="10"/>
        <v>0.19999999999999929</v>
      </c>
      <c r="H226" s="557"/>
      <c r="I226" s="29">
        <f>G9/C246*C226</f>
        <v>0.10871498670434347</v>
      </c>
      <c r="J226" s="26">
        <f t="shared" si="9"/>
        <v>0.30871498670434278</v>
      </c>
      <c r="K226" s="4" t="s">
        <v>702</v>
      </c>
      <c r="L226" s="366"/>
    </row>
    <row r="227" spans="1:12" x14ac:dyDescent="0.25">
      <c r="A227" s="7">
        <v>211</v>
      </c>
      <c r="B227" s="17" t="s">
        <v>567</v>
      </c>
      <c r="C227" s="11">
        <v>72.2</v>
      </c>
      <c r="D227" s="16" t="s">
        <v>328</v>
      </c>
      <c r="E227" s="30">
        <v>6.2</v>
      </c>
      <c r="F227" s="30">
        <v>6.7</v>
      </c>
      <c r="G227" s="21">
        <f t="shared" si="10"/>
        <v>0.5</v>
      </c>
      <c r="H227" s="557"/>
      <c r="I227" s="29">
        <f>G9/C246*C227</f>
        <v>0.10826513158694619</v>
      </c>
      <c r="J227" s="26">
        <f t="shared" si="9"/>
        <v>0.60826513158694617</v>
      </c>
      <c r="K227" s="4" t="s">
        <v>702</v>
      </c>
      <c r="L227" s="366"/>
    </row>
    <row r="228" spans="1:12" x14ac:dyDescent="0.25">
      <c r="A228" s="7">
        <v>212</v>
      </c>
      <c r="B228" s="17" t="s">
        <v>568</v>
      </c>
      <c r="C228" s="11">
        <v>46</v>
      </c>
      <c r="D228" s="16" t="s">
        <v>328</v>
      </c>
      <c r="E228" s="30">
        <v>2.9</v>
      </c>
      <c r="F228" s="30">
        <v>3.1</v>
      </c>
      <c r="G228" s="21">
        <f t="shared" si="10"/>
        <v>0.20000000000000018</v>
      </c>
      <c r="H228" s="557"/>
      <c r="I228" s="29">
        <f>G9/C246*C228</f>
        <v>6.8977784667583447E-2</v>
      </c>
      <c r="J228" s="26">
        <f t="shared" si="9"/>
        <v>0.2689777846675836</v>
      </c>
      <c r="K228" s="4" t="s">
        <v>702</v>
      </c>
      <c r="L228" s="366"/>
    </row>
    <row r="229" spans="1:12" x14ac:dyDescent="0.25">
      <c r="A229" s="7">
        <v>213</v>
      </c>
      <c r="B229" s="17" t="s">
        <v>569</v>
      </c>
      <c r="C229" s="11">
        <v>44.8</v>
      </c>
      <c r="D229" s="16" t="s">
        <v>328</v>
      </c>
      <c r="E229" s="30">
        <v>4.5999999999999996</v>
      </c>
      <c r="F229" s="30">
        <v>5.5</v>
      </c>
      <c r="G229" s="21">
        <f t="shared" si="10"/>
        <v>0.90000000000000036</v>
      </c>
      <c r="H229" s="557"/>
      <c r="I229" s="29">
        <f>G9/C246*C229</f>
        <v>6.7178364197994306E-2</v>
      </c>
      <c r="J229" s="26">
        <f t="shared" si="9"/>
        <v>0.96717836419799463</v>
      </c>
      <c r="K229" s="4" t="s">
        <v>702</v>
      </c>
      <c r="L229" s="366"/>
    </row>
    <row r="230" spans="1:12" x14ac:dyDescent="0.25">
      <c r="A230" s="7">
        <v>214</v>
      </c>
      <c r="B230" s="17" t="s">
        <v>570</v>
      </c>
      <c r="C230" s="11">
        <v>73.099999999999994</v>
      </c>
      <c r="D230" s="16" t="s">
        <v>328</v>
      </c>
      <c r="E230" s="30">
        <v>13</v>
      </c>
      <c r="F230" s="30">
        <v>13.8</v>
      </c>
      <c r="G230" s="21">
        <f t="shared" si="10"/>
        <v>0.80000000000000071</v>
      </c>
      <c r="H230" s="557"/>
      <c r="I230" s="29">
        <f>G9/C246*C230</f>
        <v>0.10961469693913803</v>
      </c>
      <c r="J230" s="26">
        <f t="shared" si="9"/>
        <v>0.90961469693913877</v>
      </c>
      <c r="K230" s="4" t="s">
        <v>702</v>
      </c>
      <c r="L230" s="366"/>
    </row>
    <row r="231" spans="1:12" x14ac:dyDescent="0.25">
      <c r="A231" s="7">
        <v>215</v>
      </c>
      <c r="B231" s="17" t="s">
        <v>571</v>
      </c>
      <c r="C231" s="11">
        <v>72.400000000000006</v>
      </c>
      <c r="D231" s="16" t="s">
        <v>328</v>
      </c>
      <c r="E231" s="30">
        <v>1.7</v>
      </c>
      <c r="F231" s="30">
        <v>1.7</v>
      </c>
      <c r="G231" s="21">
        <f t="shared" si="10"/>
        <v>0</v>
      </c>
      <c r="H231" s="557">
        <f t="shared" ref="H231:H236" si="11">C231*(G$8/E$15)</f>
        <v>1.0077147792766132</v>
      </c>
      <c r="I231" s="29">
        <f>G9/C246*C231</f>
        <v>0.10856503499854439</v>
      </c>
      <c r="J231" s="26">
        <f t="shared" si="9"/>
        <v>1.1162798142751575</v>
      </c>
      <c r="K231" s="4" t="s">
        <v>703</v>
      </c>
      <c r="L231" s="366"/>
    </row>
    <row r="232" spans="1:12" x14ac:dyDescent="0.25">
      <c r="A232" s="7">
        <v>216</v>
      </c>
      <c r="B232" s="17" t="s">
        <v>572</v>
      </c>
      <c r="C232" s="11">
        <v>46</v>
      </c>
      <c r="D232" s="16" t="s">
        <v>328</v>
      </c>
      <c r="E232" s="30">
        <v>8.9</v>
      </c>
      <c r="F232" s="30">
        <v>10</v>
      </c>
      <c r="G232" s="21">
        <f t="shared" si="10"/>
        <v>1.0999999999999996</v>
      </c>
      <c r="H232" s="557"/>
      <c r="I232" s="29">
        <f>G9/C246*C232</f>
        <v>6.8977784667583447E-2</v>
      </c>
      <c r="J232" s="26">
        <f t="shared" si="9"/>
        <v>1.1689777846675831</v>
      </c>
      <c r="K232" s="4" t="s">
        <v>702</v>
      </c>
      <c r="L232" s="366"/>
    </row>
    <row r="233" spans="1:12" x14ac:dyDescent="0.25">
      <c r="A233" s="7">
        <v>217</v>
      </c>
      <c r="B233" s="17" t="s">
        <v>573</v>
      </c>
      <c r="C233" s="11">
        <v>45.4</v>
      </c>
      <c r="D233" s="16" t="s">
        <v>328</v>
      </c>
      <c r="E233" s="30">
        <v>6.2</v>
      </c>
      <c r="F233" s="30">
        <v>6.5</v>
      </c>
      <c r="G233" s="21">
        <f t="shared" si="10"/>
        <v>0.29999999999999982</v>
      </c>
      <c r="H233" s="557"/>
      <c r="I233" s="29">
        <f>G9/C246*C233</f>
        <v>6.8078074432788876E-2</v>
      </c>
      <c r="J233" s="26">
        <f t="shared" si="9"/>
        <v>0.36807807443278873</v>
      </c>
      <c r="K233" s="4" t="s">
        <v>702</v>
      </c>
      <c r="L233" s="366"/>
    </row>
    <row r="234" spans="1:12" x14ac:dyDescent="0.25">
      <c r="A234" s="7">
        <v>218</v>
      </c>
      <c r="B234" s="17" t="s">
        <v>574</v>
      </c>
      <c r="C234" s="11">
        <v>73</v>
      </c>
      <c r="D234" s="16" t="s">
        <v>328</v>
      </c>
      <c r="E234" s="30">
        <v>5.7</v>
      </c>
      <c r="F234" s="30">
        <v>6.3</v>
      </c>
      <c r="G234" s="21">
        <f t="shared" si="10"/>
        <v>0.59999999999999964</v>
      </c>
      <c r="H234" s="557"/>
      <c r="I234" s="29">
        <f>G9/C246*C234</f>
        <v>0.10946474523333895</v>
      </c>
      <c r="J234" s="26">
        <f t="shared" si="9"/>
        <v>0.70946474523333858</v>
      </c>
      <c r="K234" s="4" t="s">
        <v>702</v>
      </c>
      <c r="L234" s="366"/>
    </row>
    <row r="235" spans="1:12" x14ac:dyDescent="0.25">
      <c r="A235" s="7">
        <v>219</v>
      </c>
      <c r="B235" s="17" t="s">
        <v>575</v>
      </c>
      <c r="C235" s="11">
        <v>72.2</v>
      </c>
      <c r="D235" s="16" t="s">
        <v>328</v>
      </c>
      <c r="E235" s="30">
        <v>10.6</v>
      </c>
      <c r="F235" s="30">
        <v>11.5</v>
      </c>
      <c r="G235" s="21">
        <f t="shared" si="10"/>
        <v>0.90000000000000036</v>
      </c>
      <c r="H235" s="557"/>
      <c r="I235" s="29">
        <f>G9/C246*C235</f>
        <v>0.10826513158694619</v>
      </c>
      <c r="J235" s="26">
        <f t="shared" si="9"/>
        <v>1.0082651315869466</v>
      </c>
      <c r="K235" s="4" t="s">
        <v>702</v>
      </c>
      <c r="L235" s="366"/>
    </row>
    <row r="236" spans="1:12" x14ac:dyDescent="0.25">
      <c r="A236" s="7">
        <v>220</v>
      </c>
      <c r="B236" s="17" t="s">
        <v>576</v>
      </c>
      <c r="C236" s="11">
        <v>46.2</v>
      </c>
      <c r="D236" s="16" t="s">
        <v>328</v>
      </c>
      <c r="E236" s="30">
        <v>1.9</v>
      </c>
      <c r="F236" s="30">
        <v>1.9</v>
      </c>
      <c r="G236" s="21">
        <f t="shared" si="10"/>
        <v>0</v>
      </c>
      <c r="H236" s="557">
        <f t="shared" si="11"/>
        <v>0.64304451384778361</v>
      </c>
      <c r="I236" s="29">
        <f>G9/C246*C236</f>
        <v>6.9277688079181637E-2</v>
      </c>
      <c r="J236" s="26">
        <f t="shared" si="9"/>
        <v>0.71232220192696527</v>
      </c>
      <c r="K236" s="4" t="s">
        <v>703</v>
      </c>
      <c r="L236" s="366"/>
    </row>
    <row r="237" spans="1:12" x14ac:dyDescent="0.25">
      <c r="A237" s="7">
        <v>221</v>
      </c>
      <c r="B237" s="17" t="s">
        <v>577</v>
      </c>
      <c r="C237" s="11">
        <v>45.4</v>
      </c>
      <c r="D237" s="16" t="s">
        <v>328</v>
      </c>
      <c r="E237" s="30">
        <v>9.1999999999999993</v>
      </c>
      <c r="F237" s="30">
        <v>10.199999999999999</v>
      </c>
      <c r="G237" s="21">
        <f t="shared" si="10"/>
        <v>1</v>
      </c>
      <c r="H237" s="557"/>
      <c r="I237" s="29">
        <f>G9/C246*C237</f>
        <v>6.8078074432788876E-2</v>
      </c>
      <c r="J237" s="26">
        <f t="shared" si="9"/>
        <v>1.0680780744327889</v>
      </c>
      <c r="K237" s="4" t="s">
        <v>702</v>
      </c>
      <c r="L237" s="366"/>
    </row>
    <row r="238" spans="1:12" x14ac:dyDescent="0.25">
      <c r="A238" s="7">
        <v>222</v>
      </c>
      <c r="B238" s="17" t="s">
        <v>578</v>
      </c>
      <c r="C238" s="11">
        <v>72.900000000000006</v>
      </c>
      <c r="D238" s="16" t="s">
        <v>328</v>
      </c>
      <c r="E238" s="30">
        <v>8</v>
      </c>
      <c r="F238" s="30">
        <v>9.3000000000000007</v>
      </c>
      <c r="G238" s="21">
        <f t="shared" si="10"/>
        <v>1.3000000000000007</v>
      </c>
      <c r="H238" s="557"/>
      <c r="I238" s="29">
        <f>G9/C246*C238</f>
        <v>0.10931479352753985</v>
      </c>
      <c r="J238" s="26">
        <f t="shared" si="9"/>
        <v>1.4093147935275405</v>
      </c>
      <c r="K238" s="4" t="s">
        <v>702</v>
      </c>
      <c r="L238" s="366"/>
    </row>
    <row r="239" spans="1:12" x14ac:dyDescent="0.25">
      <c r="A239" s="7">
        <v>223</v>
      </c>
      <c r="B239" s="17" t="s">
        <v>579</v>
      </c>
      <c r="C239" s="11">
        <v>72.400000000000006</v>
      </c>
      <c r="D239" s="16" t="s">
        <v>328</v>
      </c>
      <c r="E239" s="30">
        <v>17.7</v>
      </c>
      <c r="F239" s="30">
        <v>19</v>
      </c>
      <c r="G239" s="21">
        <f t="shared" si="10"/>
        <v>1.3000000000000007</v>
      </c>
      <c r="H239" s="557"/>
      <c r="I239" s="29">
        <f>G9/C246*C239</f>
        <v>0.10856503499854439</v>
      </c>
      <c r="J239" s="26">
        <f t="shared" si="9"/>
        <v>1.408565034998545</v>
      </c>
      <c r="K239" s="4" t="s">
        <v>702</v>
      </c>
      <c r="L239" s="58"/>
    </row>
    <row r="240" spans="1:12" x14ac:dyDescent="0.25">
      <c r="A240" s="7">
        <v>224</v>
      </c>
      <c r="B240" s="17" t="s">
        <v>580</v>
      </c>
      <c r="C240" s="11">
        <v>46.1</v>
      </c>
      <c r="D240" s="16" t="s">
        <v>328</v>
      </c>
      <c r="E240" s="30">
        <v>5.9</v>
      </c>
      <c r="F240" s="30">
        <v>6.6</v>
      </c>
      <c r="G240" s="21">
        <f t="shared" si="10"/>
        <v>0.69999999999999929</v>
      </c>
      <c r="H240" s="557"/>
      <c r="I240" s="29">
        <f>G9/C246*C240</f>
        <v>6.9127736373382542E-2</v>
      </c>
      <c r="J240" s="26">
        <f t="shared" si="9"/>
        <v>0.76912773637338183</v>
      </c>
      <c r="K240" s="4" t="s">
        <v>702</v>
      </c>
      <c r="L240" s="58"/>
    </row>
    <row r="241" spans="1:12" x14ac:dyDescent="0.25">
      <c r="A241" s="7">
        <v>225</v>
      </c>
      <c r="B241" s="17" t="s">
        <v>581</v>
      </c>
      <c r="C241" s="11">
        <v>45.6</v>
      </c>
      <c r="D241" s="16" t="s">
        <v>328</v>
      </c>
      <c r="E241" s="30">
        <v>8.9</v>
      </c>
      <c r="F241" s="30">
        <v>9.5</v>
      </c>
      <c r="G241" s="21">
        <f t="shared" si="10"/>
        <v>0.59999999999999964</v>
      </c>
      <c r="H241" s="557"/>
      <c r="I241" s="29">
        <f>G9/C246*C241</f>
        <v>6.8377977844387067E-2</v>
      </c>
      <c r="J241" s="26">
        <f t="shared" si="9"/>
        <v>0.66837797784438668</v>
      </c>
      <c r="K241" s="4" t="s">
        <v>702</v>
      </c>
      <c r="L241" s="58"/>
    </row>
    <row r="242" spans="1:12" x14ac:dyDescent="0.25">
      <c r="A242" s="7">
        <v>226</v>
      </c>
      <c r="B242" s="17" t="s">
        <v>582</v>
      </c>
      <c r="C242" s="11">
        <v>73.2</v>
      </c>
      <c r="D242" s="16" t="s">
        <v>328</v>
      </c>
      <c r="E242" s="30">
        <v>18.100000000000001</v>
      </c>
      <c r="F242" s="30">
        <v>19.100000000000001</v>
      </c>
      <c r="G242" s="21">
        <f t="shared" si="10"/>
        <v>1</v>
      </c>
      <c r="H242" s="557"/>
      <c r="I242" s="29">
        <f>G9/C246*C242</f>
        <v>0.10976464864493714</v>
      </c>
      <c r="J242" s="26">
        <f t="shared" si="9"/>
        <v>1.1097646486449371</v>
      </c>
      <c r="K242" s="4" t="s">
        <v>702</v>
      </c>
      <c r="L242" s="366"/>
    </row>
    <row r="243" spans="1:12" x14ac:dyDescent="0.25">
      <c r="A243" s="7">
        <v>227</v>
      </c>
      <c r="B243" s="17" t="s">
        <v>583</v>
      </c>
      <c r="C243" s="11">
        <v>72.400000000000006</v>
      </c>
      <c r="D243" s="16" t="s">
        <v>328</v>
      </c>
      <c r="E243" s="30">
        <v>7.2</v>
      </c>
      <c r="F243" s="30">
        <v>7.5</v>
      </c>
      <c r="G243" s="21">
        <f t="shared" si="10"/>
        <v>0.29999999999999982</v>
      </c>
      <c r="H243" s="557"/>
      <c r="I243" s="29">
        <f>G9/C246*C243</f>
        <v>0.10856503499854439</v>
      </c>
      <c r="J243" s="26">
        <f t="shared" si="9"/>
        <v>0.40856503499854424</v>
      </c>
      <c r="K243" s="4" t="s">
        <v>702</v>
      </c>
      <c r="L243" s="366"/>
    </row>
    <row r="244" spans="1:12" x14ac:dyDescent="0.25">
      <c r="A244" s="7">
        <v>228</v>
      </c>
      <c r="B244" s="17" t="s">
        <v>584</v>
      </c>
      <c r="C244" s="11">
        <v>46.4</v>
      </c>
      <c r="D244" s="16" t="s">
        <v>328</v>
      </c>
      <c r="E244" s="30">
        <v>4.0999999999999996</v>
      </c>
      <c r="F244" s="30">
        <v>4.3</v>
      </c>
      <c r="G244" s="21">
        <f t="shared" si="10"/>
        <v>0.20000000000000018</v>
      </c>
      <c r="H244" s="557"/>
      <c r="I244" s="29">
        <f>G9/C246*C244</f>
        <v>6.9577591490779814E-2</v>
      </c>
      <c r="J244" s="26">
        <f t="shared" si="9"/>
        <v>0.26957759149077998</v>
      </c>
      <c r="K244" s="4" t="s">
        <v>702</v>
      </c>
      <c r="L244" s="366"/>
    </row>
    <row r="245" spans="1:12" x14ac:dyDescent="0.25">
      <c r="A245" s="7">
        <v>229</v>
      </c>
      <c r="B245" s="17" t="s">
        <v>585</v>
      </c>
      <c r="C245" s="11">
        <v>45.5</v>
      </c>
      <c r="D245" s="16" t="s">
        <v>328</v>
      </c>
      <c r="E245" s="30">
        <v>12.3</v>
      </c>
      <c r="F245" s="30">
        <v>13.2</v>
      </c>
      <c r="G245" s="21">
        <f t="shared" si="10"/>
        <v>0.89999999999999858</v>
      </c>
      <c r="H245" s="557"/>
      <c r="I245" s="29">
        <f>G9/C246*C245</f>
        <v>6.8228026138587972E-2</v>
      </c>
      <c r="J245" s="26">
        <f t="shared" si="9"/>
        <v>0.9682280261385865</v>
      </c>
      <c r="K245" s="4" t="s">
        <v>702</v>
      </c>
      <c r="L245" s="366"/>
    </row>
    <row r="246" spans="1:12" x14ac:dyDescent="0.25">
      <c r="A246" s="732" t="s">
        <v>3</v>
      </c>
      <c r="B246" s="733"/>
      <c r="C246" s="498">
        <f>SUM(C17:C245)</f>
        <v>14343.799999999996</v>
      </c>
      <c r="D246" s="499"/>
      <c r="E246" s="500"/>
      <c r="F246" s="500"/>
      <c r="G246" s="500">
        <f>SUM(G17:G245)</f>
        <v>178.71069999999997</v>
      </c>
      <c r="H246" s="500">
        <f>SUM(H17:H245)</f>
        <v>20.936527223589529</v>
      </c>
      <c r="I246" s="500">
        <f>SUM(I17:I245)</f>
        <v>21.50877277641052</v>
      </c>
      <c r="J246" s="500">
        <f>SUM(J17:J245)</f>
        <v>221.15599999999992</v>
      </c>
      <c r="K246" s="4"/>
      <c r="L246" s="366"/>
    </row>
  </sheetData>
  <mergeCells count="24">
    <mergeCell ref="E10:F10"/>
    <mergeCell ref="A246:B246"/>
    <mergeCell ref="A12:D12"/>
    <mergeCell ref="E12:F12"/>
    <mergeCell ref="A13:B15"/>
    <mergeCell ref="C13:D13"/>
    <mergeCell ref="C14:D14"/>
    <mergeCell ref="C15:D15"/>
    <mergeCell ref="A11:D11"/>
    <mergeCell ref="E11:F11"/>
    <mergeCell ref="A7:D9"/>
    <mergeCell ref="E7:F7"/>
    <mergeCell ref="E8:F8"/>
    <mergeCell ref="E9:F9"/>
    <mergeCell ref="A1:K1"/>
    <mergeCell ref="A2:K2"/>
    <mergeCell ref="A3:G3"/>
    <mergeCell ref="J3:K6"/>
    <mergeCell ref="A4:D4"/>
    <mergeCell ref="E4:F4"/>
    <mergeCell ref="A5:D5"/>
    <mergeCell ref="E5:F5"/>
    <mergeCell ref="A6:D6"/>
    <mergeCell ref="E6:F6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46"/>
  <sheetViews>
    <sheetView workbookViewId="0">
      <selection activeCell="P22" sqref="P22"/>
    </sheetView>
  </sheetViews>
  <sheetFormatPr defaultRowHeight="15" x14ac:dyDescent="0.25"/>
  <cols>
    <col min="1" max="1" width="6.7109375" style="508" customWidth="1"/>
    <col min="2" max="2" width="12.85546875" style="508" customWidth="1"/>
    <col min="3" max="3" width="11" style="508" customWidth="1"/>
    <col min="4" max="4" width="9.42578125" style="508" customWidth="1"/>
    <col min="5" max="5" width="11.42578125" style="508" customWidth="1"/>
    <col min="6" max="6" width="11.140625" style="508" customWidth="1"/>
    <col min="7" max="7" width="10.42578125" style="508" customWidth="1"/>
    <col min="8" max="8" width="12" style="508" customWidth="1"/>
    <col min="9" max="9" width="11.140625" style="508" customWidth="1"/>
    <col min="10" max="10" width="10.28515625" style="508" customWidth="1"/>
    <col min="11" max="11" width="21.85546875" style="508" customWidth="1"/>
    <col min="12" max="16384" width="9.140625" style="508"/>
  </cols>
  <sheetData>
    <row r="1" spans="1:11" ht="20.25" x14ac:dyDescent="0.3">
      <c r="A1" s="744" t="s">
        <v>9</v>
      </c>
      <c r="B1" s="744"/>
      <c r="C1" s="744"/>
      <c r="D1" s="744"/>
      <c r="E1" s="744"/>
      <c r="F1" s="744"/>
      <c r="G1" s="744"/>
      <c r="H1" s="744"/>
      <c r="I1" s="744"/>
      <c r="J1" s="744"/>
      <c r="K1" s="744"/>
    </row>
    <row r="2" spans="1:11" ht="31.5" customHeight="1" x14ac:dyDescent="0.25">
      <c r="A2" s="685" t="s">
        <v>708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</row>
    <row r="3" spans="1:11" x14ac:dyDescent="0.25">
      <c r="A3" s="742" t="s">
        <v>10</v>
      </c>
      <c r="B3" s="745"/>
      <c r="C3" s="745"/>
      <c r="D3" s="745"/>
      <c r="E3" s="745"/>
      <c r="F3" s="745"/>
      <c r="G3" s="745"/>
      <c r="H3" s="476"/>
      <c r="I3" s="534"/>
      <c r="J3" s="746" t="s">
        <v>12</v>
      </c>
      <c r="K3" s="747"/>
    </row>
    <row r="4" spans="1:11" ht="60" x14ac:dyDescent="0.25">
      <c r="A4" s="741" t="s">
        <v>4</v>
      </c>
      <c r="B4" s="741"/>
      <c r="C4" s="741"/>
      <c r="D4" s="741"/>
      <c r="E4" s="741" t="s">
        <v>5</v>
      </c>
      <c r="F4" s="741"/>
      <c r="G4" s="535" t="s">
        <v>709</v>
      </c>
      <c r="H4" s="536"/>
      <c r="I4" s="537"/>
      <c r="J4" s="748"/>
      <c r="K4" s="749"/>
    </row>
    <row r="5" spans="1:11" ht="15.75" thickBot="1" x14ac:dyDescent="0.3">
      <c r="A5" s="761"/>
      <c r="B5" s="761"/>
      <c r="C5" s="761"/>
      <c r="D5" s="761"/>
      <c r="E5" s="798" t="s">
        <v>6</v>
      </c>
      <c r="F5" s="798"/>
      <c r="G5" s="538">
        <f>G6+G10</f>
        <v>181.81299999999999</v>
      </c>
      <c r="H5" s="539"/>
      <c r="I5" s="540"/>
      <c r="J5" s="748"/>
      <c r="K5" s="749"/>
    </row>
    <row r="6" spans="1:11" x14ac:dyDescent="0.25">
      <c r="A6" s="763" t="s">
        <v>631</v>
      </c>
      <c r="B6" s="764"/>
      <c r="C6" s="764"/>
      <c r="D6" s="765"/>
      <c r="E6" s="792" t="s">
        <v>611</v>
      </c>
      <c r="F6" s="792"/>
      <c r="G6" s="562">
        <f>95.669+86.144</f>
        <v>181.81299999999999</v>
      </c>
      <c r="H6" s="539"/>
      <c r="I6" s="540"/>
      <c r="J6" s="750"/>
      <c r="K6" s="751"/>
    </row>
    <row r="7" spans="1:11" ht="18.75" customHeight="1" x14ac:dyDescent="0.25">
      <c r="A7" s="752" t="s">
        <v>632</v>
      </c>
      <c r="B7" s="723"/>
      <c r="C7" s="723"/>
      <c r="D7" s="724"/>
      <c r="E7" s="728" t="s">
        <v>711</v>
      </c>
      <c r="F7" s="730"/>
      <c r="G7" s="542">
        <f>G246</f>
        <v>139.97999999999996</v>
      </c>
      <c r="H7" s="543"/>
      <c r="I7" s="540"/>
      <c r="J7" s="510"/>
      <c r="K7" s="511"/>
    </row>
    <row r="8" spans="1:11" ht="25.5" customHeight="1" x14ac:dyDescent="0.25">
      <c r="A8" s="753"/>
      <c r="B8" s="754"/>
      <c r="C8" s="754"/>
      <c r="D8" s="755"/>
      <c r="E8" s="728" t="s">
        <v>712</v>
      </c>
      <c r="F8" s="730"/>
      <c r="G8" s="544">
        <f>IF((E15*G7)/(E13-E15)&gt;=(G6-G7),(G6-G7),(E15*G7)/(E13-E15))</f>
        <v>23.991312933336602</v>
      </c>
      <c r="H8" s="543"/>
      <c r="I8" s="540"/>
      <c r="J8" s="510"/>
      <c r="K8" s="511"/>
    </row>
    <row r="9" spans="1:11" ht="16.5" customHeight="1" thickBot="1" x14ac:dyDescent="0.3">
      <c r="A9" s="756"/>
      <c r="B9" s="757"/>
      <c r="C9" s="757"/>
      <c r="D9" s="758"/>
      <c r="E9" s="796" t="s">
        <v>612</v>
      </c>
      <c r="F9" s="797"/>
      <c r="G9" s="545">
        <f>G6-G7-G8</f>
        <v>17.841687066663425</v>
      </c>
      <c r="H9" s="546"/>
      <c r="I9" s="540"/>
      <c r="J9" s="365" t="s">
        <v>599</v>
      </c>
      <c r="K9" s="511"/>
    </row>
    <row r="10" spans="1:11" hidden="1" x14ac:dyDescent="0.25">
      <c r="A10" s="563"/>
      <c r="B10" s="564"/>
      <c r="C10" s="564"/>
      <c r="D10" s="565"/>
      <c r="E10" s="785"/>
      <c r="F10" s="786"/>
      <c r="G10" s="558"/>
      <c r="H10" s="546"/>
      <c r="I10" s="540"/>
      <c r="J10" s="365"/>
      <c r="K10" s="511"/>
    </row>
    <row r="11" spans="1:11" x14ac:dyDescent="0.25">
      <c r="A11" s="696"/>
      <c r="B11" s="696"/>
      <c r="C11" s="696"/>
      <c r="D11" s="696"/>
      <c r="E11" s="742"/>
      <c r="F11" s="743"/>
      <c r="G11" s="542"/>
      <c r="H11" s="543"/>
      <c r="I11" s="540"/>
      <c r="J11" s="365" t="s">
        <v>600</v>
      </c>
      <c r="K11" s="511"/>
    </row>
    <row r="12" spans="1:11" ht="15.75" thickBot="1" x14ac:dyDescent="0.3">
      <c r="A12" s="696"/>
      <c r="B12" s="696"/>
      <c r="C12" s="761"/>
      <c r="D12" s="761"/>
      <c r="E12" s="787"/>
      <c r="F12" s="740"/>
      <c r="G12" s="569"/>
      <c r="H12" s="570"/>
      <c r="I12" s="540"/>
      <c r="J12" s="365" t="s">
        <v>688</v>
      </c>
      <c r="K12" s="365"/>
    </row>
    <row r="13" spans="1:11" ht="24.75" customHeight="1" x14ac:dyDescent="0.25">
      <c r="A13" s="788" t="s">
        <v>693</v>
      </c>
      <c r="B13" s="788"/>
      <c r="C13" s="791" t="s">
        <v>694</v>
      </c>
      <c r="D13" s="792"/>
      <c r="E13" s="571">
        <f>C246</f>
        <v>14343.799999999996</v>
      </c>
      <c r="F13" s="572"/>
      <c r="G13" s="573"/>
      <c r="H13" s="573"/>
      <c r="I13" s="540"/>
      <c r="J13" s="365"/>
      <c r="K13" s="365"/>
    </row>
    <row r="14" spans="1:11" ht="18.75" customHeight="1" x14ac:dyDescent="0.25">
      <c r="A14" s="789"/>
      <c r="B14" s="789"/>
      <c r="C14" s="793" t="s">
        <v>695</v>
      </c>
      <c r="D14" s="741"/>
      <c r="E14" s="575">
        <v>4897</v>
      </c>
      <c r="F14" s="572"/>
      <c r="G14" s="573"/>
      <c r="H14" s="573"/>
      <c r="I14" s="540"/>
      <c r="J14" s="365"/>
      <c r="K14" s="365"/>
    </row>
    <row r="15" spans="1:11" ht="40.5" customHeight="1" thickBot="1" x14ac:dyDescent="0.3">
      <c r="A15" s="790"/>
      <c r="B15" s="790"/>
      <c r="C15" s="794" t="s">
        <v>696</v>
      </c>
      <c r="D15" s="795"/>
      <c r="E15" s="576">
        <f>C21+C46+C47+C53+C54+C71+C95+C87+C94+C112+C120+C125+C136+C138+C139+C144+C145+C148+C162+C170+C180+C185+C206+C209+C213+C222+C226+C228+C236+C243+C30+C143+C146+C147+C149+C150</f>
        <v>2098.6999999999998</v>
      </c>
      <c r="F15" s="4"/>
      <c r="G15" s="80"/>
      <c r="H15" s="80"/>
      <c r="I15" s="4"/>
      <c r="J15" s="4"/>
      <c r="K15" s="366"/>
    </row>
    <row r="16" spans="1:11" ht="36" x14ac:dyDescent="0.25">
      <c r="A16" s="37" t="s">
        <v>0</v>
      </c>
      <c r="B16" s="38" t="s">
        <v>1</v>
      </c>
      <c r="C16" s="577" t="s">
        <v>2</v>
      </c>
      <c r="D16" s="577" t="s">
        <v>308</v>
      </c>
      <c r="E16" s="555" t="s">
        <v>707</v>
      </c>
      <c r="F16" s="3" t="s">
        <v>710</v>
      </c>
      <c r="G16" s="20" t="s">
        <v>16</v>
      </c>
      <c r="H16" s="556" t="s">
        <v>698</v>
      </c>
      <c r="I16" s="84" t="s">
        <v>8</v>
      </c>
      <c r="J16" s="85" t="s">
        <v>17</v>
      </c>
      <c r="K16" s="4"/>
    </row>
    <row r="17" spans="1:11" x14ac:dyDescent="0.25">
      <c r="A17" s="39">
        <v>1</v>
      </c>
      <c r="B17" s="17" t="s">
        <v>332</v>
      </c>
      <c r="C17" s="11">
        <v>94</v>
      </c>
      <c r="D17" s="16" t="s">
        <v>328</v>
      </c>
      <c r="E17" s="30">
        <v>24.9</v>
      </c>
      <c r="F17" s="30">
        <v>26.7</v>
      </c>
      <c r="G17" s="26">
        <f>F17-E17</f>
        <v>1.8000000000000007</v>
      </c>
      <c r="H17" s="29"/>
      <c r="I17" s="29">
        <f>G9/C246*C17</f>
        <v>0.11692289241807349</v>
      </c>
      <c r="J17" s="26">
        <f>G17+I17+H17</f>
        <v>1.9169228924180741</v>
      </c>
      <c r="K17" s="4" t="s">
        <v>702</v>
      </c>
    </row>
    <row r="18" spans="1:11" x14ac:dyDescent="0.25">
      <c r="A18" s="39">
        <v>2</v>
      </c>
      <c r="B18" s="17" t="s">
        <v>333</v>
      </c>
      <c r="C18" s="13">
        <v>52.6</v>
      </c>
      <c r="D18" s="16" t="s">
        <v>328</v>
      </c>
      <c r="E18" s="30">
        <v>8.4</v>
      </c>
      <c r="F18" s="30">
        <v>9</v>
      </c>
      <c r="G18" s="26">
        <f>F18-E18</f>
        <v>0.59999999999999964</v>
      </c>
      <c r="H18" s="29"/>
      <c r="I18" s="29">
        <f>G9/C246*C18</f>
        <v>6.5427065331815595E-2</v>
      </c>
      <c r="J18" s="26">
        <f t="shared" ref="J18:J81" si="0">G18+I18+H18</f>
        <v>0.66542706533181528</v>
      </c>
      <c r="K18" s="4" t="s">
        <v>702</v>
      </c>
    </row>
    <row r="19" spans="1:11" x14ac:dyDescent="0.25">
      <c r="A19" s="39">
        <v>3</v>
      </c>
      <c r="B19" s="17" t="s">
        <v>334</v>
      </c>
      <c r="C19" s="13">
        <v>64.8</v>
      </c>
      <c r="D19" s="16" t="s">
        <v>328</v>
      </c>
      <c r="E19" s="30">
        <v>18.3</v>
      </c>
      <c r="F19" s="30">
        <v>19.399999999999999</v>
      </c>
      <c r="G19" s="26">
        <f t="shared" ref="G19:G82" si="1">F19-E19</f>
        <v>1.0999999999999979</v>
      </c>
      <c r="H19" s="29"/>
      <c r="I19" s="29">
        <f>G9/C246*C19</f>
        <v>8.0602164135012366E-2</v>
      </c>
      <c r="J19" s="26">
        <f t="shared" si="0"/>
        <v>1.1806021641350102</v>
      </c>
      <c r="K19" s="4" t="s">
        <v>702</v>
      </c>
    </row>
    <row r="20" spans="1:11" x14ac:dyDescent="0.25">
      <c r="A20" s="39">
        <v>4</v>
      </c>
      <c r="B20" s="17" t="s">
        <v>335</v>
      </c>
      <c r="C20" s="13">
        <v>94.3</v>
      </c>
      <c r="D20" s="16" t="s">
        <v>328</v>
      </c>
      <c r="E20" s="30">
        <v>19.2</v>
      </c>
      <c r="F20" s="30">
        <v>20.6</v>
      </c>
      <c r="G20" s="26">
        <f t="shared" si="1"/>
        <v>1.4000000000000021</v>
      </c>
      <c r="H20" s="29"/>
      <c r="I20" s="29">
        <f>G9/C246*C20</f>
        <v>0.11729605058536521</v>
      </c>
      <c r="J20" s="26">
        <f t="shared" si="0"/>
        <v>1.5172960505853674</v>
      </c>
      <c r="K20" s="4" t="s">
        <v>702</v>
      </c>
    </row>
    <row r="21" spans="1:11" x14ac:dyDescent="0.25">
      <c r="A21" s="39">
        <v>5</v>
      </c>
      <c r="B21" s="17" t="s">
        <v>336</v>
      </c>
      <c r="C21" s="11">
        <v>52.8</v>
      </c>
      <c r="D21" s="16" t="s">
        <v>328</v>
      </c>
      <c r="E21" s="30">
        <v>0</v>
      </c>
      <c r="F21" s="30">
        <v>0</v>
      </c>
      <c r="G21" s="26">
        <f t="shared" si="1"/>
        <v>0</v>
      </c>
      <c r="H21" s="29">
        <f>C21*(G$8/E$15)</f>
        <v>0.60358380086728569</v>
      </c>
      <c r="I21" s="29">
        <f>G9/C246*C21</f>
        <v>6.5675837443343404E-2</v>
      </c>
      <c r="J21" s="26">
        <f t="shared" si="0"/>
        <v>0.66925963831062907</v>
      </c>
      <c r="K21" s="4" t="s">
        <v>703</v>
      </c>
    </row>
    <row r="22" spans="1:11" x14ac:dyDescent="0.25">
      <c r="A22" s="39">
        <v>6</v>
      </c>
      <c r="B22" s="17" t="s">
        <v>337</v>
      </c>
      <c r="C22" s="11">
        <v>64.8</v>
      </c>
      <c r="D22" s="16" t="s">
        <v>328</v>
      </c>
      <c r="E22" s="30">
        <v>10.199999999999999</v>
      </c>
      <c r="F22" s="30">
        <v>10.8</v>
      </c>
      <c r="G22" s="26">
        <f t="shared" si="1"/>
        <v>0.60000000000000142</v>
      </c>
      <c r="H22" s="29"/>
      <c r="I22" s="29">
        <f>G9/C246*C22</f>
        <v>8.0602164135012366E-2</v>
      </c>
      <c r="J22" s="26">
        <f t="shared" si="0"/>
        <v>0.68060216413501373</v>
      </c>
      <c r="K22" s="4" t="s">
        <v>702</v>
      </c>
    </row>
    <row r="23" spans="1:11" x14ac:dyDescent="0.25">
      <c r="A23" s="39">
        <v>7</v>
      </c>
      <c r="B23" s="17" t="s">
        <v>338</v>
      </c>
      <c r="C23" s="11">
        <v>94.1</v>
      </c>
      <c r="D23" s="16" t="s">
        <v>328</v>
      </c>
      <c r="E23" s="30">
        <v>16.2</v>
      </c>
      <c r="F23" s="30">
        <v>17</v>
      </c>
      <c r="G23" s="26">
        <f t="shared" si="1"/>
        <v>0.80000000000000071</v>
      </c>
      <c r="H23" s="29"/>
      <c r="I23" s="29">
        <f>G9/C246*C23</f>
        <v>0.11704727847383739</v>
      </c>
      <c r="J23" s="26">
        <f t="shared" si="0"/>
        <v>0.91704727847383816</v>
      </c>
      <c r="K23" s="4" t="s">
        <v>702</v>
      </c>
    </row>
    <row r="24" spans="1:11" x14ac:dyDescent="0.25">
      <c r="A24" s="39">
        <v>8</v>
      </c>
      <c r="B24" s="17" t="s">
        <v>339</v>
      </c>
      <c r="C24" s="11">
        <v>52.9</v>
      </c>
      <c r="D24" s="16" t="s">
        <v>328</v>
      </c>
      <c r="E24" s="30">
        <v>10.1</v>
      </c>
      <c r="F24" s="30">
        <v>10.3</v>
      </c>
      <c r="G24" s="26">
        <f t="shared" si="1"/>
        <v>0.20000000000000107</v>
      </c>
      <c r="H24" s="29"/>
      <c r="I24" s="29">
        <f>G9/C246*C24</f>
        <v>6.5800223499107316E-2</v>
      </c>
      <c r="J24" s="26">
        <f t="shared" si="0"/>
        <v>0.26580022349910837</v>
      </c>
      <c r="K24" s="4" t="s">
        <v>702</v>
      </c>
    </row>
    <row r="25" spans="1:11" x14ac:dyDescent="0.25">
      <c r="A25" s="39">
        <v>9</v>
      </c>
      <c r="B25" s="17" t="s">
        <v>340</v>
      </c>
      <c r="C25" s="11">
        <v>65.2</v>
      </c>
      <c r="D25" s="16" t="s">
        <v>328</v>
      </c>
      <c r="E25" s="30">
        <v>13.8</v>
      </c>
      <c r="F25" s="30">
        <v>14.2</v>
      </c>
      <c r="G25" s="26">
        <f t="shared" si="1"/>
        <v>0.39999999999999858</v>
      </c>
      <c r="H25" s="29"/>
      <c r="I25" s="29">
        <f>G9/C246*C25</f>
        <v>8.1099708358067998E-2</v>
      </c>
      <c r="J25" s="26">
        <f t="shared" si="0"/>
        <v>0.48109970835806659</v>
      </c>
      <c r="K25" s="4" t="s">
        <v>702</v>
      </c>
    </row>
    <row r="26" spans="1:11" x14ac:dyDescent="0.25">
      <c r="A26" s="39">
        <v>10</v>
      </c>
      <c r="B26" s="17" t="s">
        <v>341</v>
      </c>
      <c r="C26" s="11">
        <v>94</v>
      </c>
      <c r="D26" s="16" t="s">
        <v>328</v>
      </c>
      <c r="E26" s="30">
        <v>19.3</v>
      </c>
      <c r="F26" s="30">
        <v>20.3</v>
      </c>
      <c r="G26" s="26">
        <f t="shared" si="1"/>
        <v>1</v>
      </c>
      <c r="H26" s="29"/>
      <c r="I26" s="29">
        <f>G9/C246*C26</f>
        <v>0.11692289241807349</v>
      </c>
      <c r="J26" s="26">
        <f t="shared" si="0"/>
        <v>1.1169228924180734</v>
      </c>
      <c r="K26" s="4" t="s">
        <v>702</v>
      </c>
    </row>
    <row r="27" spans="1:11" x14ac:dyDescent="0.25">
      <c r="A27" s="39">
        <v>11</v>
      </c>
      <c r="B27" s="17" t="s">
        <v>342</v>
      </c>
      <c r="C27" s="11">
        <v>52.8</v>
      </c>
      <c r="D27" s="16" t="s">
        <v>328</v>
      </c>
      <c r="E27" s="30">
        <v>4.5</v>
      </c>
      <c r="F27" s="30">
        <v>4.9000000000000004</v>
      </c>
      <c r="G27" s="26">
        <f t="shared" si="1"/>
        <v>0.40000000000000036</v>
      </c>
      <c r="H27" s="29"/>
      <c r="I27" s="29">
        <f>G9/C246*C27</f>
        <v>6.5675837443343404E-2</v>
      </c>
      <c r="J27" s="26">
        <f t="shared" si="0"/>
        <v>0.46567583744334373</v>
      </c>
      <c r="K27" s="4" t="s">
        <v>702</v>
      </c>
    </row>
    <row r="28" spans="1:11" x14ac:dyDescent="0.25">
      <c r="A28" s="39">
        <v>12</v>
      </c>
      <c r="B28" s="17" t="s">
        <v>343</v>
      </c>
      <c r="C28" s="11">
        <v>65.3</v>
      </c>
      <c r="D28" s="16" t="s">
        <v>328</v>
      </c>
      <c r="E28" s="30">
        <v>9.6</v>
      </c>
      <c r="F28" s="30">
        <v>10.8</v>
      </c>
      <c r="G28" s="26">
        <f t="shared" si="1"/>
        <v>1.2000000000000011</v>
      </c>
      <c r="H28" s="29"/>
      <c r="I28" s="29">
        <f>G9/C246*C28</f>
        <v>8.1224094413831896E-2</v>
      </c>
      <c r="J28" s="26">
        <f t="shared" si="0"/>
        <v>1.2812240944138329</v>
      </c>
      <c r="K28" s="4" t="s">
        <v>702</v>
      </c>
    </row>
    <row r="29" spans="1:11" x14ac:dyDescent="0.25">
      <c r="A29" s="39">
        <v>13</v>
      </c>
      <c r="B29" s="17" t="s">
        <v>344</v>
      </c>
      <c r="C29" s="11">
        <v>94.2</v>
      </c>
      <c r="D29" s="16" t="s">
        <v>328</v>
      </c>
      <c r="E29" s="30">
        <v>19.3</v>
      </c>
      <c r="F29" s="30">
        <v>19.8</v>
      </c>
      <c r="G29" s="26">
        <f t="shared" si="1"/>
        <v>0.5</v>
      </c>
      <c r="H29" s="29"/>
      <c r="I29" s="29">
        <f>G9/C246*C29</f>
        <v>0.11717166452960132</v>
      </c>
      <c r="J29" s="26">
        <f t="shared" si="0"/>
        <v>0.61717166452960126</v>
      </c>
      <c r="K29" s="4" t="s">
        <v>702</v>
      </c>
    </row>
    <row r="30" spans="1:11" x14ac:dyDescent="0.25">
      <c r="A30" s="39">
        <v>14</v>
      </c>
      <c r="B30" s="17" t="s">
        <v>345</v>
      </c>
      <c r="C30" s="11">
        <v>52.9</v>
      </c>
      <c r="D30" s="16" t="s">
        <v>328</v>
      </c>
      <c r="E30" s="30">
        <v>4.2</v>
      </c>
      <c r="F30" s="30">
        <v>4.2</v>
      </c>
      <c r="G30" s="26">
        <f t="shared" si="1"/>
        <v>0</v>
      </c>
      <c r="H30" s="29">
        <f t="shared" ref="H30:H71" si="2">C30*(G$8/E$15)</f>
        <v>0.60472695200529192</v>
      </c>
      <c r="I30" s="29">
        <f>G9/C246*C30</f>
        <v>6.5800223499107316E-2</v>
      </c>
      <c r="J30" s="26">
        <f t="shared" si="0"/>
        <v>0.67052717550439922</v>
      </c>
      <c r="K30" s="4" t="s">
        <v>703</v>
      </c>
    </row>
    <row r="31" spans="1:11" x14ac:dyDescent="0.25">
      <c r="A31" s="39">
        <v>15</v>
      </c>
      <c r="B31" s="17" t="s">
        <v>346</v>
      </c>
      <c r="C31" s="11">
        <v>64.900000000000006</v>
      </c>
      <c r="D31" s="16" t="s">
        <v>328</v>
      </c>
      <c r="E31" s="30">
        <v>18.3</v>
      </c>
      <c r="F31" s="30">
        <v>19.2</v>
      </c>
      <c r="G31" s="26">
        <f t="shared" si="1"/>
        <v>0.89999999999999858</v>
      </c>
      <c r="H31" s="29"/>
      <c r="I31" s="29">
        <f>G9/C246*C31</f>
        <v>8.0726550190776278E-2</v>
      </c>
      <c r="J31" s="26">
        <f t="shared" si="0"/>
        <v>0.98072655019077482</v>
      </c>
      <c r="K31" s="4" t="s">
        <v>702</v>
      </c>
    </row>
    <row r="32" spans="1:11" x14ac:dyDescent="0.25">
      <c r="A32" s="39">
        <v>16</v>
      </c>
      <c r="B32" s="17" t="s">
        <v>347</v>
      </c>
      <c r="C32" s="11">
        <v>93.9</v>
      </c>
      <c r="D32" s="16" t="s">
        <v>328</v>
      </c>
      <c r="E32" s="30">
        <v>12.9</v>
      </c>
      <c r="F32" s="30">
        <v>13.5</v>
      </c>
      <c r="G32" s="26">
        <f t="shared" si="1"/>
        <v>0.59999999999999964</v>
      </c>
      <c r="H32" s="29"/>
      <c r="I32" s="29">
        <f>G9/C246*C32</f>
        <v>0.1167985063623096</v>
      </c>
      <c r="J32" s="26">
        <f t="shared" si="0"/>
        <v>0.71679850636230924</v>
      </c>
      <c r="K32" s="4" t="s">
        <v>702</v>
      </c>
    </row>
    <row r="33" spans="1:11" x14ac:dyDescent="0.25">
      <c r="A33" s="39">
        <v>17</v>
      </c>
      <c r="B33" s="17" t="s">
        <v>348</v>
      </c>
      <c r="C33" s="11">
        <v>53</v>
      </c>
      <c r="D33" s="16" t="s">
        <v>328</v>
      </c>
      <c r="E33" s="30">
        <v>8.1</v>
      </c>
      <c r="F33" s="30">
        <v>8.5</v>
      </c>
      <c r="G33" s="26">
        <f t="shared" si="1"/>
        <v>0.40000000000000036</v>
      </c>
      <c r="H33" s="29"/>
      <c r="I33" s="29">
        <f>G9/C246*C33</f>
        <v>6.5924609554871227E-2</v>
      </c>
      <c r="J33" s="26">
        <f t="shared" si="0"/>
        <v>0.46592460955487158</v>
      </c>
      <c r="K33" s="4" t="s">
        <v>702</v>
      </c>
    </row>
    <row r="34" spans="1:11" x14ac:dyDescent="0.25">
      <c r="A34" s="39">
        <v>18</v>
      </c>
      <c r="B34" s="17" t="s">
        <v>595</v>
      </c>
      <c r="C34" s="11">
        <v>64.8</v>
      </c>
      <c r="D34" s="16" t="s">
        <v>328</v>
      </c>
      <c r="E34" s="30">
        <v>14.9</v>
      </c>
      <c r="F34" s="30">
        <v>15.7</v>
      </c>
      <c r="G34" s="26">
        <f t="shared" si="1"/>
        <v>0.79999999999999893</v>
      </c>
      <c r="H34" s="29"/>
      <c r="I34" s="29">
        <f>G9/C246*C34</f>
        <v>8.0602164135012366E-2</v>
      </c>
      <c r="J34" s="26">
        <f t="shared" si="0"/>
        <v>0.88060216413501124</v>
      </c>
      <c r="K34" s="4" t="s">
        <v>702</v>
      </c>
    </row>
    <row r="35" spans="1:11" x14ac:dyDescent="0.25">
      <c r="A35" s="39">
        <v>19</v>
      </c>
      <c r="B35" s="17" t="s">
        <v>349</v>
      </c>
      <c r="C35" s="11">
        <v>93.9</v>
      </c>
      <c r="D35" s="16" t="s">
        <v>328</v>
      </c>
      <c r="E35" s="30">
        <v>15.9</v>
      </c>
      <c r="F35" s="30">
        <v>13.1</v>
      </c>
      <c r="G35" s="26">
        <f>F35-E35+2.69</f>
        <v>-0.11000000000000076</v>
      </c>
      <c r="H35" s="29"/>
      <c r="I35" s="29">
        <f>G9/C246*C35</f>
        <v>0.1167985063623096</v>
      </c>
      <c r="J35" s="26">
        <f t="shared" si="0"/>
        <v>6.7985063623088315E-3</v>
      </c>
      <c r="K35" s="4" t="s">
        <v>702</v>
      </c>
    </row>
    <row r="36" spans="1:11" x14ac:dyDescent="0.25">
      <c r="A36" s="39">
        <v>20</v>
      </c>
      <c r="B36" s="17" t="s">
        <v>350</v>
      </c>
      <c r="C36" s="11">
        <v>52.8</v>
      </c>
      <c r="D36" s="16" t="s">
        <v>328</v>
      </c>
      <c r="E36" s="30">
        <v>7.6</v>
      </c>
      <c r="F36" s="30">
        <v>8.3000000000000007</v>
      </c>
      <c r="G36" s="26">
        <f t="shared" si="1"/>
        <v>0.70000000000000107</v>
      </c>
      <c r="H36" s="29"/>
      <c r="I36" s="29">
        <f>G9/C246*C36</f>
        <v>6.5675837443343404E-2</v>
      </c>
      <c r="J36" s="26">
        <f t="shared" si="0"/>
        <v>0.76567583744334444</v>
      </c>
      <c r="K36" s="4" t="s">
        <v>702</v>
      </c>
    </row>
    <row r="37" spans="1:11" x14ac:dyDescent="0.25">
      <c r="A37" s="39">
        <v>21</v>
      </c>
      <c r="B37" s="17" t="s">
        <v>351</v>
      </c>
      <c r="C37" s="11">
        <v>65</v>
      </c>
      <c r="D37" s="16" t="s">
        <v>328</v>
      </c>
      <c r="E37" s="30">
        <v>8.1999999999999993</v>
      </c>
      <c r="F37" s="30">
        <v>8.5</v>
      </c>
      <c r="G37" s="26">
        <f t="shared" si="1"/>
        <v>0.30000000000000071</v>
      </c>
      <c r="H37" s="29"/>
      <c r="I37" s="29">
        <f>G9/C246*C37</f>
        <v>8.0850936246540175E-2</v>
      </c>
      <c r="J37" s="26">
        <f t="shared" si="0"/>
        <v>0.38085093624654087</v>
      </c>
      <c r="K37" s="4" t="s">
        <v>702</v>
      </c>
    </row>
    <row r="38" spans="1:11" x14ac:dyDescent="0.25">
      <c r="A38" s="39">
        <v>22</v>
      </c>
      <c r="B38" s="17" t="s">
        <v>352</v>
      </c>
      <c r="C38" s="11">
        <v>94.3</v>
      </c>
      <c r="D38" s="16" t="s">
        <v>328</v>
      </c>
      <c r="E38" s="30">
        <v>25.7</v>
      </c>
      <c r="F38" s="30">
        <v>27</v>
      </c>
      <c r="G38" s="26">
        <f t="shared" si="1"/>
        <v>1.3000000000000007</v>
      </c>
      <c r="H38" s="29"/>
      <c r="I38" s="29">
        <f>G9/C246*C38</f>
        <v>0.11729605058536521</v>
      </c>
      <c r="J38" s="26">
        <f t="shared" si="0"/>
        <v>1.417296050585366</v>
      </c>
      <c r="K38" s="4" t="s">
        <v>702</v>
      </c>
    </row>
    <row r="39" spans="1:11" x14ac:dyDescent="0.25">
      <c r="A39" s="39">
        <v>23</v>
      </c>
      <c r="B39" s="17" t="s">
        <v>353</v>
      </c>
      <c r="C39" s="11">
        <v>52.9</v>
      </c>
      <c r="D39" s="16" t="s">
        <v>328</v>
      </c>
      <c r="E39" s="30">
        <v>4.0999999999999996</v>
      </c>
      <c r="F39" s="30">
        <v>4.2</v>
      </c>
      <c r="G39" s="26">
        <f t="shared" si="1"/>
        <v>0.10000000000000053</v>
      </c>
      <c r="H39" s="29"/>
      <c r="I39" s="29">
        <f>G9/C246*C39</f>
        <v>6.5800223499107316E-2</v>
      </c>
      <c r="J39" s="26">
        <f t="shared" si="0"/>
        <v>0.16580022349910783</v>
      </c>
      <c r="K39" s="4" t="s">
        <v>702</v>
      </c>
    </row>
    <row r="40" spans="1:11" x14ac:dyDescent="0.25">
      <c r="A40" s="39">
        <v>24</v>
      </c>
      <c r="B40" s="17" t="s">
        <v>354</v>
      </c>
      <c r="C40" s="11">
        <v>65.3</v>
      </c>
      <c r="D40" s="16" t="s">
        <v>328</v>
      </c>
      <c r="E40" s="30">
        <v>5.6</v>
      </c>
      <c r="F40" s="30">
        <v>5.9</v>
      </c>
      <c r="G40" s="26">
        <f t="shared" si="1"/>
        <v>0.30000000000000071</v>
      </c>
      <c r="H40" s="29"/>
      <c r="I40" s="29">
        <f>G9/C246*C40</f>
        <v>8.1224094413831896E-2</v>
      </c>
      <c r="J40" s="26">
        <f t="shared" si="0"/>
        <v>0.38122409441383259</v>
      </c>
      <c r="K40" s="4" t="s">
        <v>702</v>
      </c>
    </row>
    <row r="41" spans="1:11" x14ac:dyDescent="0.25">
      <c r="A41" s="39">
        <v>25</v>
      </c>
      <c r="B41" s="17" t="s">
        <v>355</v>
      </c>
      <c r="C41" s="11">
        <v>94.1</v>
      </c>
      <c r="D41" s="16" t="s">
        <v>328</v>
      </c>
      <c r="E41" s="30">
        <v>7.1</v>
      </c>
      <c r="F41" s="30">
        <v>7.2</v>
      </c>
      <c r="G41" s="26">
        <f t="shared" si="1"/>
        <v>0.10000000000000053</v>
      </c>
      <c r="H41" s="29"/>
      <c r="I41" s="29">
        <f>G9/C246*C41</f>
        <v>0.11704727847383739</v>
      </c>
      <c r="J41" s="26">
        <f t="shared" si="0"/>
        <v>0.21704727847383792</v>
      </c>
      <c r="K41" s="4" t="s">
        <v>702</v>
      </c>
    </row>
    <row r="42" spans="1:11" x14ac:dyDescent="0.25">
      <c r="A42" s="39">
        <v>26</v>
      </c>
      <c r="B42" s="17" t="s">
        <v>356</v>
      </c>
      <c r="C42" s="11">
        <v>53</v>
      </c>
      <c r="D42" s="16" t="s">
        <v>328</v>
      </c>
      <c r="E42" s="30">
        <v>8.6999999999999993</v>
      </c>
      <c r="F42" s="30">
        <v>9.3000000000000007</v>
      </c>
      <c r="G42" s="26">
        <f t="shared" si="1"/>
        <v>0.60000000000000142</v>
      </c>
      <c r="H42" s="29"/>
      <c r="I42" s="29">
        <f>G9/C246*C42</f>
        <v>6.5924609554871227E-2</v>
      </c>
      <c r="J42" s="26">
        <f t="shared" si="0"/>
        <v>0.66592460955487265</v>
      </c>
      <c r="K42" s="4" t="s">
        <v>702</v>
      </c>
    </row>
    <row r="43" spans="1:11" x14ac:dyDescent="0.25">
      <c r="A43" s="39">
        <v>27</v>
      </c>
      <c r="B43" s="17" t="s">
        <v>357</v>
      </c>
      <c r="C43" s="11">
        <v>65.3</v>
      </c>
      <c r="D43" s="16" t="s">
        <v>328</v>
      </c>
      <c r="E43" s="30">
        <v>10.7</v>
      </c>
      <c r="F43" s="30">
        <v>11.4</v>
      </c>
      <c r="G43" s="26">
        <f t="shared" si="1"/>
        <v>0.70000000000000107</v>
      </c>
      <c r="H43" s="29"/>
      <c r="I43" s="29">
        <f>G9/C246*C43</f>
        <v>8.1224094413831896E-2</v>
      </c>
      <c r="J43" s="26">
        <f t="shared" si="0"/>
        <v>0.781224094413833</v>
      </c>
      <c r="K43" s="4" t="s">
        <v>702</v>
      </c>
    </row>
    <row r="44" spans="1:11" x14ac:dyDescent="0.25">
      <c r="A44" s="39">
        <v>28</v>
      </c>
      <c r="B44" s="17" t="s">
        <v>358</v>
      </c>
      <c r="C44" s="11">
        <v>93.5</v>
      </c>
      <c r="D44" s="16" t="s">
        <v>328</v>
      </c>
      <c r="E44" s="30">
        <v>18.399999999999999</v>
      </c>
      <c r="F44" s="30">
        <v>12.9</v>
      </c>
      <c r="G44" s="26">
        <f>F44-E44+5.39</f>
        <v>-0.10999999999999854</v>
      </c>
      <c r="H44" s="29"/>
      <c r="I44" s="29">
        <f>G9/C246*C44</f>
        <v>0.11630096213925395</v>
      </c>
      <c r="J44" s="26">
        <f t="shared" si="0"/>
        <v>6.300962139255406E-3</v>
      </c>
      <c r="K44" s="4" t="s">
        <v>702</v>
      </c>
    </row>
    <row r="45" spans="1:11" x14ac:dyDescent="0.25">
      <c r="A45" s="39">
        <v>29</v>
      </c>
      <c r="B45" s="17" t="s">
        <v>359</v>
      </c>
      <c r="C45" s="11">
        <v>52.8</v>
      </c>
      <c r="D45" s="16" t="s">
        <v>328</v>
      </c>
      <c r="E45" s="30">
        <v>10.6</v>
      </c>
      <c r="F45" s="30">
        <v>11.2</v>
      </c>
      <c r="G45" s="26">
        <f t="shared" si="1"/>
        <v>0.59999999999999964</v>
      </c>
      <c r="H45" s="29"/>
      <c r="I45" s="29">
        <f>G9/C246*C45</f>
        <v>6.5675837443343404E-2</v>
      </c>
      <c r="J45" s="26">
        <f t="shared" si="0"/>
        <v>0.66567583744334302</v>
      </c>
      <c r="K45" s="4" t="s">
        <v>702</v>
      </c>
    </row>
    <row r="46" spans="1:11" x14ac:dyDescent="0.25">
      <c r="A46" s="39">
        <v>30</v>
      </c>
      <c r="B46" s="17" t="s">
        <v>360</v>
      </c>
      <c r="C46" s="11">
        <v>65.400000000000006</v>
      </c>
      <c r="D46" s="16" t="s">
        <v>328</v>
      </c>
      <c r="E46" s="30">
        <v>5.2</v>
      </c>
      <c r="F46" s="30">
        <v>5.2</v>
      </c>
      <c r="G46" s="26">
        <f t="shared" si="1"/>
        <v>0</v>
      </c>
      <c r="H46" s="29">
        <f t="shared" si="2"/>
        <v>0.74762084425606989</v>
      </c>
      <c r="I46" s="29">
        <f>G9/C246*C46</f>
        <v>8.1348480469595821E-2</v>
      </c>
      <c r="J46" s="26">
        <f t="shared" si="0"/>
        <v>0.82896932472566576</v>
      </c>
      <c r="K46" s="4" t="s">
        <v>703</v>
      </c>
    </row>
    <row r="47" spans="1:11" x14ac:dyDescent="0.25">
      <c r="A47" s="39">
        <v>31</v>
      </c>
      <c r="B47" s="17" t="s">
        <v>361</v>
      </c>
      <c r="C47" s="11">
        <v>93.9</v>
      </c>
      <c r="D47" s="16" t="s">
        <v>328</v>
      </c>
      <c r="E47" s="30">
        <v>7.6</v>
      </c>
      <c r="F47" s="30">
        <v>7.6</v>
      </c>
      <c r="G47" s="26">
        <f t="shared" si="1"/>
        <v>0</v>
      </c>
      <c r="H47" s="29">
        <f t="shared" si="2"/>
        <v>1.0734189185878436</v>
      </c>
      <c r="I47" s="29">
        <f>G9/C246*C47</f>
        <v>0.1167985063623096</v>
      </c>
      <c r="J47" s="26">
        <f t="shared" si="0"/>
        <v>1.1902174249501531</v>
      </c>
      <c r="K47" s="4" t="s">
        <v>703</v>
      </c>
    </row>
    <row r="48" spans="1:11" x14ac:dyDescent="0.25">
      <c r="A48" s="39">
        <v>32</v>
      </c>
      <c r="B48" s="17" t="s">
        <v>363</v>
      </c>
      <c r="C48" s="11">
        <v>53</v>
      </c>
      <c r="D48" s="16" t="s">
        <v>328</v>
      </c>
      <c r="E48" s="30">
        <v>11.8</v>
      </c>
      <c r="F48" s="30">
        <v>12.5</v>
      </c>
      <c r="G48" s="26">
        <f t="shared" si="1"/>
        <v>0.69999999999999929</v>
      </c>
      <c r="H48" s="29"/>
      <c r="I48" s="29">
        <f>G9/C246*C48</f>
        <v>6.5924609554871227E-2</v>
      </c>
      <c r="J48" s="26">
        <f t="shared" si="0"/>
        <v>0.76592460955487052</v>
      </c>
      <c r="K48" s="4" t="s">
        <v>702</v>
      </c>
    </row>
    <row r="49" spans="1:11" x14ac:dyDescent="0.25">
      <c r="A49" s="39">
        <v>33</v>
      </c>
      <c r="B49" s="17" t="s">
        <v>364</v>
      </c>
      <c r="C49" s="11">
        <v>65.3</v>
      </c>
      <c r="D49" s="16" t="s">
        <v>328</v>
      </c>
      <c r="E49" s="30">
        <v>14.4</v>
      </c>
      <c r="F49" s="30">
        <v>15.5</v>
      </c>
      <c r="G49" s="26">
        <f t="shared" si="1"/>
        <v>1.0999999999999996</v>
      </c>
      <c r="H49" s="29"/>
      <c r="I49" s="29">
        <f>G9/C246*C49</f>
        <v>8.1224094413831896E-2</v>
      </c>
      <c r="J49" s="26">
        <f t="shared" si="0"/>
        <v>1.1812240944138315</v>
      </c>
      <c r="K49" s="4" t="s">
        <v>702</v>
      </c>
    </row>
    <row r="50" spans="1:11" x14ac:dyDescent="0.25">
      <c r="A50" s="39">
        <v>34</v>
      </c>
      <c r="B50" s="17" t="s">
        <v>362</v>
      </c>
      <c r="C50" s="11">
        <v>94</v>
      </c>
      <c r="D50" s="16" t="s">
        <v>328</v>
      </c>
      <c r="E50" s="30">
        <v>21.1</v>
      </c>
      <c r="F50" s="30">
        <v>22.4</v>
      </c>
      <c r="G50" s="26">
        <f t="shared" si="1"/>
        <v>1.2999999999999972</v>
      </c>
      <c r="H50" s="29"/>
      <c r="I50" s="29">
        <f>G9/C246*C50</f>
        <v>0.11692289241807349</v>
      </c>
      <c r="J50" s="26">
        <f t="shared" si="0"/>
        <v>1.4169228924180706</v>
      </c>
      <c r="K50" s="4" t="s">
        <v>702</v>
      </c>
    </row>
    <row r="51" spans="1:11" x14ac:dyDescent="0.25">
      <c r="A51" s="39">
        <v>35</v>
      </c>
      <c r="B51" s="17" t="s">
        <v>365</v>
      </c>
      <c r="C51" s="11">
        <v>52.8</v>
      </c>
      <c r="D51" s="16" t="s">
        <v>328</v>
      </c>
      <c r="E51" s="30">
        <v>10</v>
      </c>
      <c r="F51" s="30">
        <v>10.4</v>
      </c>
      <c r="G51" s="26">
        <f t="shared" si="1"/>
        <v>0.40000000000000036</v>
      </c>
      <c r="H51" s="29"/>
      <c r="I51" s="29">
        <f>G9/C246*C51</f>
        <v>6.5675837443343404E-2</v>
      </c>
      <c r="J51" s="26">
        <f t="shared" si="0"/>
        <v>0.46567583744334373</v>
      </c>
      <c r="K51" s="4" t="s">
        <v>702</v>
      </c>
    </row>
    <row r="52" spans="1:11" x14ac:dyDescent="0.25">
      <c r="A52" s="39">
        <v>36</v>
      </c>
      <c r="B52" s="17" t="s">
        <v>366</v>
      </c>
      <c r="C52" s="11">
        <v>64.900000000000006</v>
      </c>
      <c r="D52" s="16" t="s">
        <v>328</v>
      </c>
      <c r="E52" s="30">
        <v>8</v>
      </c>
      <c r="F52" s="30">
        <v>8.6</v>
      </c>
      <c r="G52" s="26">
        <f t="shared" si="1"/>
        <v>0.59999999999999964</v>
      </c>
      <c r="H52" s="29"/>
      <c r="I52" s="29">
        <f>G9/C246*C52</f>
        <v>8.0726550190776278E-2</v>
      </c>
      <c r="J52" s="26">
        <f t="shared" si="0"/>
        <v>0.68072655019077588</v>
      </c>
      <c r="K52" s="4" t="s">
        <v>702</v>
      </c>
    </row>
    <row r="53" spans="1:11" x14ac:dyDescent="0.25">
      <c r="A53" s="39">
        <v>37</v>
      </c>
      <c r="B53" s="17" t="s">
        <v>367</v>
      </c>
      <c r="C53" s="11">
        <v>94.1</v>
      </c>
      <c r="D53" s="16" t="s">
        <v>328</v>
      </c>
      <c r="E53" s="30">
        <v>5.4</v>
      </c>
      <c r="F53" s="30">
        <v>5.4</v>
      </c>
      <c r="G53" s="26">
        <f t="shared" si="1"/>
        <v>0</v>
      </c>
      <c r="H53" s="29">
        <f t="shared" si="2"/>
        <v>1.0757052208638558</v>
      </c>
      <c r="I53" s="29">
        <f>G9/C246*C53</f>
        <v>0.11704727847383739</v>
      </c>
      <c r="J53" s="26">
        <f t="shared" si="0"/>
        <v>1.1927524993376932</v>
      </c>
      <c r="K53" s="4" t="s">
        <v>703</v>
      </c>
    </row>
    <row r="54" spans="1:11" x14ac:dyDescent="0.25">
      <c r="A54" s="39">
        <v>38</v>
      </c>
      <c r="B54" s="17" t="s">
        <v>368</v>
      </c>
      <c r="C54" s="11">
        <v>52.7</v>
      </c>
      <c r="D54" s="16" t="s">
        <v>328</v>
      </c>
      <c r="E54" s="30">
        <v>7.4</v>
      </c>
      <c r="F54" s="30">
        <v>7.4</v>
      </c>
      <c r="G54" s="26">
        <f t="shared" si="1"/>
        <v>0</v>
      </c>
      <c r="H54" s="29">
        <f t="shared" si="2"/>
        <v>0.60244064972927958</v>
      </c>
      <c r="I54" s="29">
        <f>G9/C246*C54</f>
        <v>6.5551451387579507E-2</v>
      </c>
      <c r="J54" s="26">
        <f t="shared" si="0"/>
        <v>0.66799210111685903</v>
      </c>
      <c r="K54" s="4" t="s">
        <v>703</v>
      </c>
    </row>
    <row r="55" spans="1:11" x14ac:dyDescent="0.25">
      <c r="A55" s="39">
        <v>39</v>
      </c>
      <c r="B55" s="17" t="s">
        <v>369</v>
      </c>
      <c r="C55" s="11">
        <v>65.2</v>
      </c>
      <c r="D55" s="16" t="s">
        <v>328</v>
      </c>
      <c r="E55" s="30">
        <v>8</v>
      </c>
      <c r="F55" s="30">
        <v>8.4</v>
      </c>
      <c r="G55" s="26">
        <f t="shared" si="1"/>
        <v>0.40000000000000036</v>
      </c>
      <c r="H55" s="29"/>
      <c r="I55" s="29">
        <f>G9/C246*C55</f>
        <v>8.1099708358067998E-2</v>
      </c>
      <c r="J55" s="26">
        <f t="shared" si="0"/>
        <v>0.48109970835806837</v>
      </c>
      <c r="K55" s="4" t="s">
        <v>702</v>
      </c>
    </row>
    <row r="56" spans="1:11" x14ac:dyDescent="0.25">
      <c r="A56" s="39">
        <v>40</v>
      </c>
      <c r="B56" s="17" t="s">
        <v>370</v>
      </c>
      <c r="C56" s="11">
        <v>94</v>
      </c>
      <c r="D56" s="16" t="s">
        <v>328</v>
      </c>
      <c r="E56" s="30">
        <v>18.7</v>
      </c>
      <c r="F56" s="30">
        <v>19.899999999999999</v>
      </c>
      <c r="G56" s="26">
        <f t="shared" si="1"/>
        <v>1.1999999999999993</v>
      </c>
      <c r="H56" s="29"/>
      <c r="I56" s="29">
        <f>G9/C246*C56</f>
        <v>0.11692289241807349</v>
      </c>
      <c r="J56" s="26">
        <f t="shared" si="0"/>
        <v>1.3169228924180727</v>
      </c>
      <c r="K56" s="4" t="s">
        <v>702</v>
      </c>
    </row>
    <row r="57" spans="1:11" x14ac:dyDescent="0.25">
      <c r="A57" s="39">
        <v>41</v>
      </c>
      <c r="B57" s="17" t="s">
        <v>371</v>
      </c>
      <c r="C57" s="11">
        <v>52.8</v>
      </c>
      <c r="D57" s="16" t="s">
        <v>328</v>
      </c>
      <c r="E57" s="30">
        <v>3.3</v>
      </c>
      <c r="F57" s="30">
        <v>3.7</v>
      </c>
      <c r="G57" s="26">
        <f t="shared" si="1"/>
        <v>0.40000000000000036</v>
      </c>
      <c r="H57" s="29"/>
      <c r="I57" s="29">
        <f>G9/C246*C57</f>
        <v>6.5675837443343404E-2</v>
      </c>
      <c r="J57" s="26">
        <f t="shared" si="0"/>
        <v>0.46567583744334373</v>
      </c>
      <c r="K57" s="4" t="s">
        <v>702</v>
      </c>
    </row>
    <row r="58" spans="1:11" x14ac:dyDescent="0.25">
      <c r="A58" s="39">
        <v>42</v>
      </c>
      <c r="B58" s="17" t="s">
        <v>372</v>
      </c>
      <c r="C58" s="11">
        <v>65.3</v>
      </c>
      <c r="D58" s="16" t="s">
        <v>328</v>
      </c>
      <c r="E58" s="30">
        <v>13.9</v>
      </c>
      <c r="F58" s="30">
        <v>14.6</v>
      </c>
      <c r="G58" s="26">
        <f t="shared" si="1"/>
        <v>0.69999999999999929</v>
      </c>
      <c r="H58" s="29"/>
      <c r="I58" s="29">
        <f>G9/C246*C58</f>
        <v>8.1224094413831896E-2</v>
      </c>
      <c r="J58" s="26">
        <f t="shared" si="0"/>
        <v>0.78122409441383123</v>
      </c>
      <c r="K58" s="4" t="s">
        <v>702</v>
      </c>
    </row>
    <row r="59" spans="1:11" x14ac:dyDescent="0.25">
      <c r="A59" s="39">
        <v>43</v>
      </c>
      <c r="B59" s="17" t="s">
        <v>455</v>
      </c>
      <c r="C59" s="11">
        <v>69.099999999999994</v>
      </c>
      <c r="D59" s="16" t="s">
        <v>328</v>
      </c>
      <c r="E59" s="30">
        <v>16.8</v>
      </c>
      <c r="F59" s="30">
        <v>17.8</v>
      </c>
      <c r="G59" s="26">
        <f t="shared" si="1"/>
        <v>1</v>
      </c>
      <c r="H59" s="29"/>
      <c r="I59" s="29">
        <f>G9/C246*C59</f>
        <v>8.5950764532860408E-2</v>
      </c>
      <c r="J59" s="26">
        <f t="shared" si="0"/>
        <v>1.0859507645328603</v>
      </c>
      <c r="K59" s="4" t="s">
        <v>702</v>
      </c>
    </row>
    <row r="60" spans="1:11" x14ac:dyDescent="0.25">
      <c r="A60" s="39">
        <v>44</v>
      </c>
      <c r="B60" s="17" t="s">
        <v>456</v>
      </c>
      <c r="C60" s="11">
        <v>42.6</v>
      </c>
      <c r="D60" s="16" t="s">
        <v>328</v>
      </c>
      <c r="E60" s="30">
        <v>13.4</v>
      </c>
      <c r="F60" s="30">
        <v>14.2</v>
      </c>
      <c r="G60" s="26">
        <f t="shared" si="1"/>
        <v>0.79999999999999893</v>
      </c>
      <c r="H60" s="29"/>
      <c r="I60" s="29">
        <f>G9/C246*C60</f>
        <v>5.2988459755424801E-2</v>
      </c>
      <c r="J60" s="26">
        <f t="shared" si="0"/>
        <v>0.8529884597554237</v>
      </c>
      <c r="K60" s="4" t="s">
        <v>702</v>
      </c>
    </row>
    <row r="61" spans="1:11" x14ac:dyDescent="0.25">
      <c r="A61" s="39">
        <v>45</v>
      </c>
      <c r="B61" s="17" t="s">
        <v>457</v>
      </c>
      <c r="C61" s="11">
        <v>55.5</v>
      </c>
      <c r="D61" s="16" t="s">
        <v>328</v>
      </c>
      <c r="E61" s="30">
        <v>14.6</v>
      </c>
      <c r="F61" s="30">
        <v>15.4</v>
      </c>
      <c r="G61" s="26">
        <f t="shared" si="1"/>
        <v>0.80000000000000071</v>
      </c>
      <c r="H61" s="29"/>
      <c r="I61" s="29">
        <f>G9/C246*C61</f>
        <v>6.9034260948968931E-2</v>
      </c>
      <c r="J61" s="26">
        <f t="shared" si="0"/>
        <v>0.86903426094896963</v>
      </c>
      <c r="K61" s="4" t="s">
        <v>702</v>
      </c>
    </row>
    <row r="62" spans="1:11" x14ac:dyDescent="0.25">
      <c r="A62" s="39">
        <v>46</v>
      </c>
      <c r="B62" s="17" t="s">
        <v>458</v>
      </c>
      <c r="C62" s="11">
        <v>58.9</v>
      </c>
      <c r="D62" s="16" t="s">
        <v>328</v>
      </c>
      <c r="E62" s="30">
        <v>19.600000000000001</v>
      </c>
      <c r="F62" s="30">
        <v>20.7</v>
      </c>
      <c r="G62" s="26">
        <f t="shared" si="1"/>
        <v>1.0999999999999979</v>
      </c>
      <c r="H62" s="29"/>
      <c r="I62" s="29">
        <f>G9/C246*C62</f>
        <v>7.3263386844941797E-2</v>
      </c>
      <c r="J62" s="26">
        <f t="shared" si="0"/>
        <v>1.1732633868449396</v>
      </c>
      <c r="K62" s="4" t="s">
        <v>702</v>
      </c>
    </row>
    <row r="63" spans="1:11" x14ac:dyDescent="0.25">
      <c r="A63" s="39">
        <v>47</v>
      </c>
      <c r="B63" s="17" t="s">
        <v>459</v>
      </c>
      <c r="C63" s="11">
        <v>62.3</v>
      </c>
      <c r="D63" s="16" t="s">
        <v>328</v>
      </c>
      <c r="E63" s="30">
        <v>18.100000000000001</v>
      </c>
      <c r="F63" s="30">
        <v>19.399999999999999</v>
      </c>
      <c r="G63" s="26">
        <f t="shared" si="1"/>
        <v>1.2999999999999972</v>
      </c>
      <c r="H63" s="29"/>
      <c r="I63" s="29">
        <f>G9/C246*C63</f>
        <v>7.7492512740914662E-2</v>
      </c>
      <c r="J63" s="26">
        <f t="shared" si="0"/>
        <v>1.3774925127409119</v>
      </c>
      <c r="K63" s="4" t="s">
        <v>702</v>
      </c>
    </row>
    <row r="64" spans="1:11" x14ac:dyDescent="0.25">
      <c r="A64" s="39">
        <v>48</v>
      </c>
      <c r="B64" s="17" t="s">
        <v>460</v>
      </c>
      <c r="C64" s="11">
        <v>68.7</v>
      </c>
      <c r="D64" s="16" t="s">
        <v>328</v>
      </c>
      <c r="E64" s="30">
        <v>13.4</v>
      </c>
      <c r="F64" s="30">
        <v>14.1</v>
      </c>
      <c r="G64" s="26">
        <f t="shared" si="1"/>
        <v>0.69999999999999929</v>
      </c>
      <c r="H64" s="29"/>
      <c r="I64" s="29">
        <f>G9/C246*C64</f>
        <v>8.5453220309804775E-2</v>
      </c>
      <c r="J64" s="26">
        <f t="shared" si="0"/>
        <v>0.78545322030980402</v>
      </c>
      <c r="K64" s="4" t="s">
        <v>702</v>
      </c>
    </row>
    <row r="65" spans="1:11" x14ac:dyDescent="0.25">
      <c r="A65" s="39">
        <v>49</v>
      </c>
      <c r="B65" s="17" t="s">
        <v>461</v>
      </c>
      <c r="C65" s="11">
        <v>42.7</v>
      </c>
      <c r="D65" s="16" t="s">
        <v>328</v>
      </c>
      <c r="E65" s="30">
        <v>3</v>
      </c>
      <c r="F65" s="30">
        <v>3.1</v>
      </c>
      <c r="G65" s="26">
        <f t="shared" si="1"/>
        <v>0.10000000000000009</v>
      </c>
      <c r="H65" s="29"/>
      <c r="I65" s="29">
        <f>G9/C246*C65</f>
        <v>5.3112845811188705E-2</v>
      </c>
      <c r="J65" s="26">
        <f t="shared" si="0"/>
        <v>0.15311284581118878</v>
      </c>
      <c r="K65" s="4" t="s">
        <v>702</v>
      </c>
    </row>
    <row r="66" spans="1:11" x14ac:dyDescent="0.25">
      <c r="A66" s="39">
        <v>50</v>
      </c>
      <c r="B66" s="17" t="s">
        <v>462</v>
      </c>
      <c r="C66" s="11">
        <v>55</v>
      </c>
      <c r="D66" s="16" t="s">
        <v>328</v>
      </c>
      <c r="E66" s="30">
        <v>12.7</v>
      </c>
      <c r="F66" s="30">
        <v>13.5</v>
      </c>
      <c r="G66" s="26">
        <f t="shared" si="1"/>
        <v>0.80000000000000071</v>
      </c>
      <c r="H66" s="29"/>
      <c r="I66" s="29">
        <f>G9/C246*C66</f>
        <v>6.8412330670149388E-2</v>
      </c>
      <c r="J66" s="26">
        <f t="shared" si="0"/>
        <v>0.86841233067015011</v>
      </c>
      <c r="K66" s="4" t="s">
        <v>702</v>
      </c>
    </row>
    <row r="67" spans="1:11" x14ac:dyDescent="0.25">
      <c r="A67" s="39">
        <v>51</v>
      </c>
      <c r="B67" s="17" t="s">
        <v>463</v>
      </c>
      <c r="C67" s="11">
        <v>59</v>
      </c>
      <c r="D67" s="16" t="s">
        <v>328</v>
      </c>
      <c r="E67" s="30">
        <v>8.1999999999999993</v>
      </c>
      <c r="F67" s="30">
        <v>8.6999999999999993</v>
      </c>
      <c r="G67" s="26">
        <f t="shared" si="1"/>
        <v>0.5</v>
      </c>
      <c r="H67" s="29"/>
      <c r="I67" s="29">
        <f>G9/C246*C67</f>
        <v>7.3387772900705708E-2</v>
      </c>
      <c r="J67" s="26">
        <f t="shared" si="0"/>
        <v>0.57338777290070575</v>
      </c>
      <c r="K67" s="4" t="s">
        <v>702</v>
      </c>
    </row>
    <row r="68" spans="1:11" x14ac:dyDescent="0.25">
      <c r="A68" s="39">
        <v>52</v>
      </c>
      <c r="B68" s="17" t="s">
        <v>464</v>
      </c>
      <c r="C68" s="11">
        <v>62</v>
      </c>
      <c r="D68" s="16" t="s">
        <v>328</v>
      </c>
      <c r="E68" s="30">
        <v>16.100000000000001</v>
      </c>
      <c r="F68" s="30">
        <v>17.100000000000001</v>
      </c>
      <c r="G68" s="26">
        <f t="shared" si="1"/>
        <v>1</v>
      </c>
      <c r="H68" s="29"/>
      <c r="I68" s="29">
        <f>G9/C246*C68</f>
        <v>7.7119354573622942E-2</v>
      </c>
      <c r="J68" s="26">
        <f t="shared" si="0"/>
        <v>1.0771193545736228</v>
      </c>
      <c r="K68" s="4" t="s">
        <v>702</v>
      </c>
    </row>
    <row r="69" spans="1:11" x14ac:dyDescent="0.25">
      <c r="A69" s="39">
        <v>53</v>
      </c>
      <c r="B69" s="17" t="s">
        <v>465</v>
      </c>
      <c r="C69" s="11">
        <v>68.900000000000006</v>
      </c>
      <c r="D69" s="16" t="s">
        <v>328</v>
      </c>
      <c r="E69" s="30">
        <v>3</v>
      </c>
      <c r="F69" s="30">
        <v>3.1</v>
      </c>
      <c r="G69" s="26">
        <f t="shared" si="1"/>
        <v>0.10000000000000009</v>
      </c>
      <c r="H69" s="29"/>
      <c r="I69" s="29">
        <f>G9/C246*C69</f>
        <v>8.5701992421332598E-2</v>
      </c>
      <c r="J69" s="26">
        <f t="shared" si="0"/>
        <v>0.18570199242133267</v>
      </c>
      <c r="K69" s="4" t="s">
        <v>702</v>
      </c>
    </row>
    <row r="70" spans="1:11" x14ac:dyDescent="0.25">
      <c r="A70" s="39">
        <v>54</v>
      </c>
      <c r="B70" s="17" t="s">
        <v>466</v>
      </c>
      <c r="C70" s="11">
        <v>42.8</v>
      </c>
      <c r="D70" s="16" t="s">
        <v>328</v>
      </c>
      <c r="E70" s="30">
        <v>10.3</v>
      </c>
      <c r="F70" s="30">
        <v>11</v>
      </c>
      <c r="G70" s="26">
        <f t="shared" si="1"/>
        <v>0.69999999999999929</v>
      </c>
      <c r="H70" s="29"/>
      <c r="I70" s="29">
        <f>G9/C246*C70</f>
        <v>5.323723186695261E-2</v>
      </c>
      <c r="J70" s="26">
        <f t="shared" si="0"/>
        <v>0.75323723186695191</v>
      </c>
      <c r="K70" s="4" t="s">
        <v>702</v>
      </c>
    </row>
    <row r="71" spans="1:11" x14ac:dyDescent="0.25">
      <c r="A71" s="39">
        <v>55</v>
      </c>
      <c r="B71" s="17" t="s">
        <v>467</v>
      </c>
      <c r="C71" s="11">
        <v>55.2</v>
      </c>
      <c r="D71" s="16" t="s">
        <v>328</v>
      </c>
      <c r="E71" s="30">
        <v>3.9</v>
      </c>
      <c r="F71" s="30">
        <v>3.9</v>
      </c>
      <c r="G71" s="26">
        <f t="shared" si="1"/>
        <v>0</v>
      </c>
      <c r="H71" s="29">
        <f t="shared" si="2"/>
        <v>0.63101942817943513</v>
      </c>
      <c r="I71" s="29">
        <f>G9/C246*C71</f>
        <v>6.8661102781677211E-2</v>
      </c>
      <c r="J71" s="26">
        <f t="shared" si="0"/>
        <v>0.69968053096111238</v>
      </c>
      <c r="K71" s="4" t="s">
        <v>703</v>
      </c>
    </row>
    <row r="72" spans="1:11" x14ac:dyDescent="0.25">
      <c r="A72" s="39">
        <v>56</v>
      </c>
      <c r="B72" s="17" t="s">
        <v>468</v>
      </c>
      <c r="C72" s="11">
        <v>59.3</v>
      </c>
      <c r="D72" s="16" t="s">
        <v>328</v>
      </c>
      <c r="E72" s="30">
        <v>12</v>
      </c>
      <c r="F72" s="30">
        <v>12.4</v>
      </c>
      <c r="G72" s="26">
        <f t="shared" si="1"/>
        <v>0.40000000000000036</v>
      </c>
      <c r="H72" s="29"/>
      <c r="I72" s="29">
        <f>G9/C246*C72</f>
        <v>7.3760931067997429E-2</v>
      </c>
      <c r="J72" s="26">
        <f t="shared" si="0"/>
        <v>0.47376093106799777</v>
      </c>
      <c r="K72" s="4" t="s">
        <v>702</v>
      </c>
    </row>
    <row r="73" spans="1:11" x14ac:dyDescent="0.25">
      <c r="A73" s="39">
        <v>57</v>
      </c>
      <c r="B73" s="17" t="s">
        <v>469</v>
      </c>
      <c r="C73" s="11">
        <v>62.2</v>
      </c>
      <c r="D73" s="16" t="s">
        <v>328</v>
      </c>
      <c r="E73" s="30">
        <v>18.100000000000001</v>
      </c>
      <c r="F73" s="30">
        <v>19.100000000000001</v>
      </c>
      <c r="G73" s="26">
        <f t="shared" si="1"/>
        <v>1</v>
      </c>
      <c r="H73" s="29"/>
      <c r="I73" s="29">
        <f>G9/C246*C73</f>
        <v>7.7368126685150765E-2</v>
      </c>
      <c r="J73" s="26">
        <f t="shared" si="0"/>
        <v>1.0773681266851507</v>
      </c>
      <c r="K73" s="4" t="s">
        <v>702</v>
      </c>
    </row>
    <row r="74" spans="1:11" x14ac:dyDescent="0.25">
      <c r="A74" s="39">
        <v>58</v>
      </c>
      <c r="B74" s="17" t="s">
        <v>470</v>
      </c>
      <c r="C74" s="11">
        <v>69.099999999999994</v>
      </c>
      <c r="D74" s="16" t="s">
        <v>328</v>
      </c>
      <c r="E74" s="30">
        <v>6.1</v>
      </c>
      <c r="F74" s="30">
        <v>6.6</v>
      </c>
      <c r="G74" s="26">
        <f t="shared" si="1"/>
        <v>0.5</v>
      </c>
      <c r="H74" s="29"/>
      <c r="I74" s="29">
        <f>G9/C246*C74</f>
        <v>8.5950764532860408E-2</v>
      </c>
      <c r="J74" s="26">
        <f t="shared" si="0"/>
        <v>0.58595076453286044</v>
      </c>
      <c r="K74" s="4" t="s">
        <v>702</v>
      </c>
    </row>
    <row r="75" spans="1:11" x14ac:dyDescent="0.25">
      <c r="A75" s="39">
        <v>59</v>
      </c>
      <c r="B75" s="17" t="s">
        <v>471</v>
      </c>
      <c r="C75" s="11">
        <v>42.5</v>
      </c>
      <c r="D75" s="16" t="s">
        <v>328</v>
      </c>
      <c r="E75" s="30">
        <v>12.7</v>
      </c>
      <c r="F75" s="30">
        <v>13.3</v>
      </c>
      <c r="G75" s="26">
        <f t="shared" si="1"/>
        <v>0.60000000000000142</v>
      </c>
      <c r="H75" s="29"/>
      <c r="I75" s="29">
        <f>G9/C246*C75</f>
        <v>5.2864073699660889E-2</v>
      </c>
      <c r="J75" s="26">
        <f t="shared" si="0"/>
        <v>0.65286407369966226</v>
      </c>
      <c r="K75" s="4" t="s">
        <v>702</v>
      </c>
    </row>
    <row r="76" spans="1:11" x14ac:dyDescent="0.25">
      <c r="A76" s="39">
        <v>60</v>
      </c>
      <c r="B76" s="17" t="s">
        <v>472</v>
      </c>
      <c r="C76" s="11">
        <v>55.4</v>
      </c>
      <c r="D76" s="16" t="s">
        <v>328</v>
      </c>
      <c r="E76" s="30">
        <v>10.6</v>
      </c>
      <c r="F76" s="30">
        <v>11.5</v>
      </c>
      <c r="G76" s="26">
        <f t="shared" si="1"/>
        <v>0.90000000000000036</v>
      </c>
      <c r="H76" s="29"/>
      <c r="I76" s="29">
        <f>G9/C246*C76</f>
        <v>6.890987489320502E-2</v>
      </c>
      <c r="J76" s="26">
        <f t="shared" si="0"/>
        <v>0.96890987489320535</v>
      </c>
      <c r="K76" s="4" t="s">
        <v>702</v>
      </c>
    </row>
    <row r="77" spans="1:11" x14ac:dyDescent="0.25">
      <c r="A77" s="39">
        <v>61</v>
      </c>
      <c r="B77" s="17" t="s">
        <v>473</v>
      </c>
      <c r="C77" s="11">
        <v>58.8</v>
      </c>
      <c r="D77" s="16" t="s">
        <v>328</v>
      </c>
      <c r="E77" s="30">
        <v>5</v>
      </c>
      <c r="F77" s="30">
        <v>5.2</v>
      </c>
      <c r="G77" s="26">
        <f t="shared" si="1"/>
        <v>0.20000000000000018</v>
      </c>
      <c r="H77" s="29"/>
      <c r="I77" s="29">
        <f>G9/C246*C77</f>
        <v>7.3139000789177885E-2</v>
      </c>
      <c r="J77" s="26">
        <f t="shared" si="0"/>
        <v>0.27313900078917808</v>
      </c>
      <c r="K77" s="4" t="s">
        <v>702</v>
      </c>
    </row>
    <row r="78" spans="1:11" x14ac:dyDescent="0.25">
      <c r="A78" s="39">
        <v>62</v>
      </c>
      <c r="B78" s="17" t="s">
        <v>474</v>
      </c>
      <c r="C78" s="11">
        <v>62.1</v>
      </c>
      <c r="D78" s="16" t="s">
        <v>328</v>
      </c>
      <c r="E78" s="30">
        <v>7.3</v>
      </c>
      <c r="F78" s="30">
        <v>7.6</v>
      </c>
      <c r="G78" s="26">
        <f t="shared" si="1"/>
        <v>0.29999999999999982</v>
      </c>
      <c r="H78" s="29"/>
      <c r="I78" s="29">
        <f>G9/C246*C78</f>
        <v>7.7243740629386853E-2</v>
      </c>
      <c r="J78" s="26">
        <f t="shared" si="0"/>
        <v>0.3772437406293867</v>
      </c>
      <c r="K78" s="4" t="s">
        <v>702</v>
      </c>
    </row>
    <row r="79" spans="1:11" x14ac:dyDescent="0.25">
      <c r="A79" s="39">
        <v>63</v>
      </c>
      <c r="B79" s="17" t="s">
        <v>475</v>
      </c>
      <c r="C79" s="11">
        <v>69</v>
      </c>
      <c r="D79" s="16" t="s">
        <v>328</v>
      </c>
      <c r="E79" s="30">
        <v>18.399999999999999</v>
      </c>
      <c r="F79" s="30">
        <v>19.399999999999999</v>
      </c>
      <c r="G79" s="26">
        <f t="shared" si="1"/>
        <v>1</v>
      </c>
      <c r="H79" s="29"/>
      <c r="I79" s="29">
        <f>G9/C246*C79</f>
        <v>8.5826378477096496E-2</v>
      </c>
      <c r="J79" s="26">
        <f t="shared" si="0"/>
        <v>1.0858263784770965</v>
      </c>
      <c r="K79" s="4" t="s">
        <v>702</v>
      </c>
    </row>
    <row r="80" spans="1:11" x14ac:dyDescent="0.25">
      <c r="A80" s="39">
        <v>64</v>
      </c>
      <c r="B80" s="17" t="s">
        <v>476</v>
      </c>
      <c r="C80" s="11">
        <v>42.2</v>
      </c>
      <c r="D80" s="16" t="s">
        <v>328</v>
      </c>
      <c r="E80" s="30">
        <v>7.2</v>
      </c>
      <c r="F80" s="30">
        <v>7.9</v>
      </c>
      <c r="G80" s="26">
        <f t="shared" si="1"/>
        <v>0.70000000000000018</v>
      </c>
      <c r="H80" s="29"/>
      <c r="I80" s="29">
        <f>G9/C246*C80</f>
        <v>5.2490915532369169E-2</v>
      </c>
      <c r="J80" s="26">
        <f t="shared" si="0"/>
        <v>0.75249091553236935</v>
      </c>
      <c r="K80" s="4" t="s">
        <v>702</v>
      </c>
    </row>
    <row r="81" spans="1:11" x14ac:dyDescent="0.25">
      <c r="A81" s="39">
        <v>65</v>
      </c>
      <c r="B81" s="17" t="s">
        <v>477</v>
      </c>
      <c r="C81" s="11">
        <v>55.5</v>
      </c>
      <c r="D81" s="16" t="s">
        <v>328</v>
      </c>
      <c r="E81" s="30">
        <v>8.9</v>
      </c>
      <c r="F81" s="30">
        <v>9.5</v>
      </c>
      <c r="G81" s="26">
        <f t="shared" si="1"/>
        <v>0.59999999999999964</v>
      </c>
      <c r="H81" s="29"/>
      <c r="I81" s="29">
        <f>G9/C246*C81</f>
        <v>6.9034260948968931E-2</v>
      </c>
      <c r="J81" s="26">
        <f t="shared" si="0"/>
        <v>0.66903426094896856</v>
      </c>
      <c r="K81" s="4" t="s">
        <v>702</v>
      </c>
    </row>
    <row r="82" spans="1:11" x14ac:dyDescent="0.25">
      <c r="A82" s="39">
        <v>66</v>
      </c>
      <c r="B82" s="17" t="s">
        <v>478</v>
      </c>
      <c r="C82" s="11">
        <v>59.3</v>
      </c>
      <c r="D82" s="16" t="s">
        <v>328</v>
      </c>
      <c r="E82" s="30">
        <v>13.6</v>
      </c>
      <c r="F82" s="30">
        <v>14.4</v>
      </c>
      <c r="G82" s="26">
        <f t="shared" si="1"/>
        <v>0.80000000000000071</v>
      </c>
      <c r="H82" s="29"/>
      <c r="I82" s="29">
        <f>G9/C246*C82</f>
        <v>7.3760931067997429E-2</v>
      </c>
      <c r="J82" s="26">
        <f t="shared" ref="J82:J145" si="3">G82+I82+H82</f>
        <v>0.87376093106799813</v>
      </c>
      <c r="K82" s="4" t="s">
        <v>702</v>
      </c>
    </row>
    <row r="83" spans="1:11" x14ac:dyDescent="0.25">
      <c r="A83" s="39">
        <v>67</v>
      </c>
      <c r="B83" s="17" t="s">
        <v>479</v>
      </c>
      <c r="C83" s="11">
        <v>62.6</v>
      </c>
      <c r="D83" s="16" t="s">
        <v>328</v>
      </c>
      <c r="E83" s="30">
        <v>23.1</v>
      </c>
      <c r="F83" s="30">
        <v>24.3</v>
      </c>
      <c r="G83" s="26">
        <f t="shared" ref="G83:G146" si="4">F83-E83</f>
        <v>1.1999999999999993</v>
      </c>
      <c r="H83" s="29"/>
      <c r="I83" s="29">
        <f>G9/C246*C83</f>
        <v>7.7865670908206397E-2</v>
      </c>
      <c r="J83" s="26">
        <f t="shared" si="3"/>
        <v>1.2778656709082057</v>
      </c>
      <c r="K83" s="4" t="s">
        <v>702</v>
      </c>
    </row>
    <row r="84" spans="1:11" x14ac:dyDescent="0.25">
      <c r="A84" s="39">
        <v>68</v>
      </c>
      <c r="B84" s="17" t="s">
        <v>480</v>
      </c>
      <c r="C84" s="11">
        <v>69.2</v>
      </c>
      <c r="D84" s="16" t="s">
        <v>328</v>
      </c>
      <c r="E84" s="30">
        <v>13.1</v>
      </c>
      <c r="F84" s="30">
        <v>14.1</v>
      </c>
      <c r="G84" s="26">
        <f t="shared" si="4"/>
        <v>1</v>
      </c>
      <c r="H84" s="29"/>
      <c r="I84" s="29">
        <f>G9/C246*C84</f>
        <v>8.6075150588624319E-2</v>
      </c>
      <c r="J84" s="26">
        <f t="shared" si="3"/>
        <v>1.0860751505886244</v>
      </c>
      <c r="K84" s="4" t="s">
        <v>702</v>
      </c>
    </row>
    <row r="85" spans="1:11" x14ac:dyDescent="0.25">
      <c r="A85" s="39">
        <v>69</v>
      </c>
      <c r="B85" s="17" t="s">
        <v>481</v>
      </c>
      <c r="C85" s="11">
        <v>42.3</v>
      </c>
      <c r="D85" s="16" t="s">
        <v>328</v>
      </c>
      <c r="E85" s="30">
        <v>10.4</v>
      </c>
      <c r="F85" s="30">
        <v>11.1</v>
      </c>
      <c r="G85" s="26">
        <f t="shared" si="4"/>
        <v>0.69999999999999929</v>
      </c>
      <c r="H85" s="29"/>
      <c r="I85" s="29">
        <f>G9/C246*C85</f>
        <v>5.2615301588133066E-2</v>
      </c>
      <c r="J85" s="26">
        <f t="shared" si="3"/>
        <v>0.75261530158813239</v>
      </c>
      <c r="K85" s="4" t="s">
        <v>702</v>
      </c>
    </row>
    <row r="86" spans="1:11" x14ac:dyDescent="0.25">
      <c r="A86" s="39">
        <v>70</v>
      </c>
      <c r="B86" s="17" t="s">
        <v>482</v>
      </c>
      <c r="C86" s="11">
        <v>54.9</v>
      </c>
      <c r="D86" s="16" t="s">
        <v>328</v>
      </c>
      <c r="E86" s="30">
        <v>15.6</v>
      </c>
      <c r="F86" s="30">
        <v>16.2</v>
      </c>
      <c r="G86" s="26">
        <f t="shared" si="4"/>
        <v>0.59999999999999964</v>
      </c>
      <c r="H86" s="29"/>
      <c r="I86" s="29">
        <f>G9/C246*C86</f>
        <v>6.8287944614385476E-2</v>
      </c>
      <c r="J86" s="26">
        <f t="shared" si="3"/>
        <v>0.66828794461438512</v>
      </c>
      <c r="K86" s="4" t="s">
        <v>702</v>
      </c>
    </row>
    <row r="87" spans="1:11" x14ac:dyDescent="0.25">
      <c r="A87" s="39">
        <v>71</v>
      </c>
      <c r="B87" s="17" t="s">
        <v>483</v>
      </c>
      <c r="C87" s="11">
        <v>58.9</v>
      </c>
      <c r="D87" s="16" t="s">
        <v>328</v>
      </c>
      <c r="E87" s="30">
        <v>6</v>
      </c>
      <c r="F87" s="30">
        <v>6</v>
      </c>
      <c r="G87" s="26">
        <f t="shared" si="4"/>
        <v>0</v>
      </c>
      <c r="H87" s="29">
        <f t="shared" ref="H87:H150" si="5">C87*(G$8/E$15)</f>
        <v>0.67331602028566528</v>
      </c>
      <c r="I87" s="29">
        <f>G9/C246*C87</f>
        <v>7.3263386844941797E-2</v>
      </c>
      <c r="J87" s="26">
        <f t="shared" si="3"/>
        <v>0.74657940713060711</v>
      </c>
      <c r="K87" s="4" t="s">
        <v>703</v>
      </c>
    </row>
    <row r="88" spans="1:11" x14ac:dyDescent="0.25">
      <c r="A88" s="39">
        <v>72</v>
      </c>
      <c r="B88" s="17" t="s">
        <v>484</v>
      </c>
      <c r="C88" s="11">
        <v>62.2</v>
      </c>
      <c r="D88" s="16" t="s">
        <v>328</v>
      </c>
      <c r="E88" s="30">
        <v>10.3</v>
      </c>
      <c r="F88" s="30">
        <v>10.7</v>
      </c>
      <c r="G88" s="26">
        <f t="shared" si="4"/>
        <v>0.39999999999999858</v>
      </c>
      <c r="H88" s="29"/>
      <c r="I88" s="29">
        <f>G9/C246*C88</f>
        <v>7.7368126685150765E-2</v>
      </c>
      <c r="J88" s="26">
        <f t="shared" si="3"/>
        <v>0.47736812668514933</v>
      </c>
      <c r="K88" s="4" t="s">
        <v>702</v>
      </c>
    </row>
    <row r="89" spans="1:11" x14ac:dyDescent="0.25">
      <c r="A89" s="39">
        <v>73</v>
      </c>
      <c r="B89" s="17" t="s">
        <v>485</v>
      </c>
      <c r="C89" s="11">
        <v>68.8</v>
      </c>
      <c r="D89" s="16" t="s">
        <v>328</v>
      </c>
      <c r="E89" s="30">
        <v>15.6</v>
      </c>
      <c r="F89" s="30">
        <v>16.7</v>
      </c>
      <c r="G89" s="26">
        <f t="shared" si="4"/>
        <v>1.0999999999999996</v>
      </c>
      <c r="H89" s="29"/>
      <c r="I89" s="29">
        <f>G9/C246*C89</f>
        <v>8.5577606365568687E-2</v>
      </c>
      <c r="J89" s="26">
        <f t="shared" si="3"/>
        <v>1.1855776063655683</v>
      </c>
      <c r="K89" s="4" t="s">
        <v>702</v>
      </c>
    </row>
    <row r="90" spans="1:11" x14ac:dyDescent="0.25">
      <c r="A90" s="39">
        <v>74</v>
      </c>
      <c r="B90" s="17" t="s">
        <v>486</v>
      </c>
      <c r="C90" s="11">
        <v>42.7</v>
      </c>
      <c r="D90" s="16" t="s">
        <v>328</v>
      </c>
      <c r="E90" s="30">
        <v>9.8000000000000007</v>
      </c>
      <c r="F90" s="30">
        <v>10.4</v>
      </c>
      <c r="G90" s="26">
        <f t="shared" si="4"/>
        <v>0.59999999999999964</v>
      </c>
      <c r="H90" s="29"/>
      <c r="I90" s="29">
        <f>G9/C246*C90</f>
        <v>5.3112845811188705E-2</v>
      </c>
      <c r="J90" s="26">
        <f t="shared" si="3"/>
        <v>0.65311284581118834</v>
      </c>
      <c r="K90" s="4" t="s">
        <v>702</v>
      </c>
    </row>
    <row r="91" spans="1:11" x14ac:dyDescent="0.25">
      <c r="A91" s="39">
        <v>75</v>
      </c>
      <c r="B91" s="17" t="s">
        <v>487</v>
      </c>
      <c r="C91" s="11">
        <v>54.7</v>
      </c>
      <c r="D91" s="16" t="s">
        <v>328</v>
      </c>
      <c r="E91" s="30">
        <v>10.6</v>
      </c>
      <c r="F91" s="30">
        <v>11.4</v>
      </c>
      <c r="G91" s="26">
        <f t="shared" si="4"/>
        <v>0.80000000000000071</v>
      </c>
      <c r="H91" s="29"/>
      <c r="I91" s="29">
        <f>G9/C246*C91</f>
        <v>6.8039172502857667E-2</v>
      </c>
      <c r="J91" s="26">
        <f t="shared" si="3"/>
        <v>0.86803917250285834</v>
      </c>
      <c r="K91" s="4" t="s">
        <v>702</v>
      </c>
    </row>
    <row r="92" spans="1:11" x14ac:dyDescent="0.25">
      <c r="A92" s="39">
        <v>76</v>
      </c>
      <c r="B92" s="17" t="s">
        <v>488</v>
      </c>
      <c r="C92" s="11">
        <v>59.4</v>
      </c>
      <c r="D92" s="16" t="s">
        <v>328</v>
      </c>
      <c r="E92" s="30">
        <v>8.1</v>
      </c>
      <c r="F92" s="30">
        <v>8.6</v>
      </c>
      <c r="G92" s="26">
        <f t="shared" si="4"/>
        <v>0.5</v>
      </c>
      <c r="H92" s="29"/>
      <c r="I92" s="29">
        <f>G9/C246*C92</f>
        <v>7.388531712376134E-2</v>
      </c>
      <c r="J92" s="26">
        <f t="shared" si="3"/>
        <v>0.57388531712376134</v>
      </c>
      <c r="K92" s="4" t="s">
        <v>702</v>
      </c>
    </row>
    <row r="93" spans="1:11" x14ac:dyDescent="0.25">
      <c r="A93" s="39">
        <v>77</v>
      </c>
      <c r="B93" s="17" t="s">
        <v>489</v>
      </c>
      <c r="C93" s="11">
        <v>62.1</v>
      </c>
      <c r="D93" s="16" t="s">
        <v>328</v>
      </c>
      <c r="E93" s="30">
        <v>17</v>
      </c>
      <c r="F93" s="30">
        <v>18</v>
      </c>
      <c r="G93" s="26">
        <f t="shared" si="4"/>
        <v>1</v>
      </c>
      <c r="H93" s="29"/>
      <c r="I93" s="29">
        <f>G9/C246*C93</f>
        <v>7.7243740629386853E-2</v>
      </c>
      <c r="J93" s="26">
        <f t="shared" si="3"/>
        <v>1.0772437406293869</v>
      </c>
      <c r="K93" s="4" t="s">
        <v>702</v>
      </c>
    </row>
    <row r="94" spans="1:11" x14ac:dyDescent="0.25">
      <c r="A94" s="39">
        <v>78</v>
      </c>
      <c r="B94" s="17" t="s">
        <v>490</v>
      </c>
      <c r="C94" s="11">
        <v>69.099999999999994</v>
      </c>
      <c r="D94" s="16" t="s">
        <v>328</v>
      </c>
      <c r="E94" s="30">
        <v>6.7</v>
      </c>
      <c r="F94" s="30">
        <v>6.6</v>
      </c>
      <c r="G94" s="26">
        <f t="shared" si="4"/>
        <v>-0.10000000000000053</v>
      </c>
      <c r="H94" s="29">
        <f>C94*(G$8/E$15)</f>
        <v>0.78991743636230005</v>
      </c>
      <c r="I94" s="29">
        <f>G9/C246*C94</f>
        <v>8.5950764532860408E-2</v>
      </c>
      <c r="J94" s="26">
        <f t="shared" si="3"/>
        <v>0.77586820089515995</v>
      </c>
      <c r="K94" s="4" t="s">
        <v>703</v>
      </c>
    </row>
    <row r="95" spans="1:11" x14ac:dyDescent="0.25">
      <c r="A95" s="39">
        <v>79</v>
      </c>
      <c r="B95" s="17" t="s">
        <v>491</v>
      </c>
      <c r="C95" s="11">
        <v>42.1</v>
      </c>
      <c r="D95" s="16" t="s">
        <v>328</v>
      </c>
      <c r="E95" s="30">
        <v>3.4</v>
      </c>
      <c r="F95" s="30">
        <v>3.4</v>
      </c>
      <c r="G95" s="26">
        <f t="shared" si="4"/>
        <v>0</v>
      </c>
      <c r="H95" s="29">
        <f t="shared" si="5"/>
        <v>0.4812666291006199</v>
      </c>
      <c r="I95" s="29">
        <f>G9/C246*C95</f>
        <v>5.2366529476605257E-2</v>
      </c>
      <c r="J95" s="26">
        <f t="shared" si="3"/>
        <v>0.53363315857722515</v>
      </c>
      <c r="K95" s="4" t="s">
        <v>703</v>
      </c>
    </row>
    <row r="96" spans="1:11" x14ac:dyDescent="0.25">
      <c r="A96" s="39">
        <v>80</v>
      </c>
      <c r="B96" s="17" t="s">
        <v>492</v>
      </c>
      <c r="C96" s="11">
        <v>55</v>
      </c>
      <c r="D96" s="16" t="s">
        <v>328</v>
      </c>
      <c r="E96" s="30">
        <v>9.8000000000000007</v>
      </c>
      <c r="F96" s="30">
        <v>10.199999999999999</v>
      </c>
      <c r="G96" s="26">
        <f t="shared" si="4"/>
        <v>0.39999999999999858</v>
      </c>
      <c r="H96" s="29"/>
      <c r="I96" s="29">
        <f>G9/C246*C96</f>
        <v>6.8412330670149388E-2</v>
      </c>
      <c r="J96" s="26">
        <f t="shared" si="3"/>
        <v>0.46841233067014798</v>
      </c>
      <c r="K96" s="4" t="s">
        <v>702</v>
      </c>
    </row>
    <row r="97" spans="1:11" x14ac:dyDescent="0.25">
      <c r="A97" s="39">
        <v>81</v>
      </c>
      <c r="B97" s="17" t="s">
        <v>493</v>
      </c>
      <c r="C97" s="11">
        <v>59.3</v>
      </c>
      <c r="D97" s="16" t="s">
        <v>328</v>
      </c>
      <c r="E97" s="30">
        <v>3.8</v>
      </c>
      <c r="F97" s="30">
        <v>3.9</v>
      </c>
      <c r="G97" s="26">
        <f t="shared" si="4"/>
        <v>0.10000000000000009</v>
      </c>
      <c r="H97" s="29"/>
      <c r="I97" s="29">
        <f>G9/C246*C97</f>
        <v>7.3760931067997429E-2</v>
      </c>
      <c r="J97" s="26">
        <f t="shared" si="3"/>
        <v>0.1737609310679975</v>
      </c>
      <c r="K97" s="4" t="s">
        <v>702</v>
      </c>
    </row>
    <row r="98" spans="1:11" x14ac:dyDescent="0.25">
      <c r="A98" s="39">
        <v>82</v>
      </c>
      <c r="B98" s="17" t="s">
        <v>494</v>
      </c>
      <c r="C98" s="11">
        <v>62.6</v>
      </c>
      <c r="D98" s="16" t="s">
        <v>328</v>
      </c>
      <c r="E98" s="30">
        <v>13.3</v>
      </c>
      <c r="F98" s="30">
        <v>14.1</v>
      </c>
      <c r="G98" s="26">
        <f t="shared" si="4"/>
        <v>0.79999999999999893</v>
      </c>
      <c r="H98" s="29"/>
      <c r="I98" s="29">
        <f>G9/C246*C98</f>
        <v>7.7865670908206397E-2</v>
      </c>
      <c r="J98" s="26">
        <f t="shared" si="3"/>
        <v>0.87786567090820533</v>
      </c>
      <c r="K98" s="4" t="s">
        <v>702</v>
      </c>
    </row>
    <row r="99" spans="1:11" x14ac:dyDescent="0.25">
      <c r="A99" s="39">
        <v>83</v>
      </c>
      <c r="B99" s="17" t="s">
        <v>495</v>
      </c>
      <c r="C99" s="11">
        <v>68.5</v>
      </c>
      <c r="D99" s="16" t="s">
        <v>328</v>
      </c>
      <c r="E99" s="30">
        <v>3</v>
      </c>
      <c r="F99" s="30">
        <v>3.4</v>
      </c>
      <c r="G99" s="26">
        <v>0</v>
      </c>
      <c r="H99" s="29"/>
      <c r="I99" s="29">
        <f>G9/C246*C99</f>
        <v>8.5204448198276966E-2</v>
      </c>
      <c r="J99" s="26">
        <f t="shared" si="3"/>
        <v>8.5204448198276966E-2</v>
      </c>
      <c r="K99" s="4" t="s">
        <v>702</v>
      </c>
    </row>
    <row r="100" spans="1:11" x14ac:dyDescent="0.25">
      <c r="A100" s="39">
        <v>84</v>
      </c>
      <c r="B100" s="17" t="s">
        <v>496</v>
      </c>
      <c r="C100" s="11">
        <v>42.2</v>
      </c>
      <c r="D100" s="16" t="s">
        <v>328</v>
      </c>
      <c r="E100" s="30">
        <v>5.9</v>
      </c>
      <c r="F100" s="30">
        <v>6.5</v>
      </c>
      <c r="G100" s="26">
        <f t="shared" si="4"/>
        <v>0.59999999999999964</v>
      </c>
      <c r="H100" s="29"/>
      <c r="I100" s="29">
        <f>G9/C246*C100</f>
        <v>5.2490915532369169E-2</v>
      </c>
      <c r="J100" s="26">
        <f t="shared" si="3"/>
        <v>0.65249091553236882</v>
      </c>
      <c r="K100" s="4" t="s">
        <v>702</v>
      </c>
    </row>
    <row r="101" spans="1:11" x14ac:dyDescent="0.25">
      <c r="A101" s="39">
        <v>85</v>
      </c>
      <c r="B101" s="109" t="s">
        <v>497</v>
      </c>
      <c r="C101" s="11">
        <v>54.9</v>
      </c>
      <c r="D101" s="16" t="s">
        <v>328</v>
      </c>
      <c r="E101" s="30">
        <v>10.199999999999999</v>
      </c>
      <c r="F101" s="30">
        <v>10.8</v>
      </c>
      <c r="G101" s="26">
        <f t="shared" si="4"/>
        <v>0.60000000000000142</v>
      </c>
      <c r="H101" s="29"/>
      <c r="I101" s="29">
        <f>G9/C246*C101</f>
        <v>6.8287944614385476E-2</v>
      </c>
      <c r="J101" s="26">
        <f t="shared" si="3"/>
        <v>0.6682879446143869</v>
      </c>
      <c r="K101" s="4" t="s">
        <v>702</v>
      </c>
    </row>
    <row r="102" spans="1:11" x14ac:dyDescent="0.25">
      <c r="A102" s="39">
        <v>86</v>
      </c>
      <c r="B102" s="17" t="s">
        <v>498</v>
      </c>
      <c r="C102" s="11">
        <v>59.2</v>
      </c>
      <c r="D102" s="16" t="s">
        <v>328</v>
      </c>
      <c r="E102" s="30">
        <v>3.2</v>
      </c>
      <c r="F102" s="30">
        <v>3.6</v>
      </c>
      <c r="G102" s="26">
        <f t="shared" si="4"/>
        <v>0.39999999999999991</v>
      </c>
      <c r="H102" s="29"/>
      <c r="I102" s="29">
        <f>G9/C246*C102</f>
        <v>7.3636545012233517E-2</v>
      </c>
      <c r="J102" s="26">
        <f t="shared" si="3"/>
        <v>0.4736365450122334</v>
      </c>
      <c r="K102" s="4" t="s">
        <v>702</v>
      </c>
    </row>
    <row r="103" spans="1:11" x14ac:dyDescent="0.25">
      <c r="A103" s="39">
        <v>87</v>
      </c>
      <c r="B103" s="17" t="s">
        <v>499</v>
      </c>
      <c r="C103" s="11">
        <v>62.9</v>
      </c>
      <c r="D103" s="16" t="s">
        <v>328</v>
      </c>
      <c r="E103" s="30">
        <v>17.8</v>
      </c>
      <c r="F103" s="30">
        <v>18.8</v>
      </c>
      <c r="G103" s="26">
        <f t="shared" si="4"/>
        <v>1</v>
      </c>
      <c r="H103" s="29"/>
      <c r="I103" s="29">
        <f>G9/C246*C103</f>
        <v>7.8238829075498117E-2</v>
      </c>
      <c r="J103" s="26">
        <f t="shared" si="3"/>
        <v>1.0782388290754981</v>
      </c>
      <c r="K103" s="4" t="s">
        <v>702</v>
      </c>
    </row>
    <row r="104" spans="1:11" x14ac:dyDescent="0.25">
      <c r="A104" s="39">
        <v>88</v>
      </c>
      <c r="B104" s="17" t="s">
        <v>500</v>
      </c>
      <c r="C104" s="11">
        <v>68.900000000000006</v>
      </c>
      <c r="D104" s="16" t="s">
        <v>328</v>
      </c>
      <c r="E104" s="30">
        <v>16.399999999999999</v>
      </c>
      <c r="F104" s="30">
        <v>17.3</v>
      </c>
      <c r="G104" s="26">
        <f t="shared" si="4"/>
        <v>0.90000000000000213</v>
      </c>
      <c r="H104" s="29"/>
      <c r="I104" s="29">
        <f>G9/C246*C104</f>
        <v>8.5701992421332598E-2</v>
      </c>
      <c r="J104" s="26">
        <f t="shared" si="3"/>
        <v>0.98570199242133472</v>
      </c>
      <c r="K104" s="4" t="s">
        <v>702</v>
      </c>
    </row>
    <row r="105" spans="1:11" x14ac:dyDescent="0.25">
      <c r="A105" s="39">
        <v>89</v>
      </c>
      <c r="B105" s="17" t="s">
        <v>501</v>
      </c>
      <c r="C105" s="11">
        <v>42.3</v>
      </c>
      <c r="D105" s="16" t="s">
        <v>328</v>
      </c>
      <c r="E105" s="30">
        <v>9.9</v>
      </c>
      <c r="F105" s="30">
        <v>10.5</v>
      </c>
      <c r="G105" s="26">
        <f t="shared" si="4"/>
        <v>0.59999999999999964</v>
      </c>
      <c r="H105" s="29"/>
      <c r="I105" s="29">
        <f>G9/C246*C105</f>
        <v>5.2615301588133066E-2</v>
      </c>
      <c r="J105" s="26">
        <f t="shared" si="3"/>
        <v>0.65261530158813275</v>
      </c>
      <c r="K105" s="4" t="s">
        <v>702</v>
      </c>
    </row>
    <row r="106" spans="1:11" x14ac:dyDescent="0.25">
      <c r="A106" s="39">
        <v>90</v>
      </c>
      <c r="B106" s="17" t="s">
        <v>502</v>
      </c>
      <c r="C106" s="11">
        <v>55.4</v>
      </c>
      <c r="D106" s="16" t="s">
        <v>328</v>
      </c>
      <c r="E106" s="30">
        <v>9.9</v>
      </c>
      <c r="F106" s="30">
        <v>10.5</v>
      </c>
      <c r="G106" s="26">
        <f t="shared" si="4"/>
        <v>0.59999999999999964</v>
      </c>
      <c r="H106" s="29"/>
      <c r="I106" s="29">
        <f>G9/C246*C106</f>
        <v>6.890987489320502E-2</v>
      </c>
      <c r="J106" s="26">
        <f t="shared" si="3"/>
        <v>0.66890987489320464</v>
      </c>
      <c r="K106" s="4" t="s">
        <v>702</v>
      </c>
    </row>
    <row r="107" spans="1:11" x14ac:dyDescent="0.25">
      <c r="A107" s="39">
        <v>91</v>
      </c>
      <c r="B107" s="17" t="s">
        <v>503</v>
      </c>
      <c r="C107" s="11">
        <v>59.2</v>
      </c>
      <c r="D107" s="16" t="s">
        <v>328</v>
      </c>
      <c r="E107" s="30">
        <v>8.6</v>
      </c>
      <c r="F107" s="30">
        <v>8.8000000000000007</v>
      </c>
      <c r="G107" s="26">
        <f t="shared" si="4"/>
        <v>0.20000000000000107</v>
      </c>
      <c r="H107" s="29"/>
      <c r="I107" s="29">
        <f>G9/C246*C107</f>
        <v>7.3636545012233517E-2</v>
      </c>
      <c r="J107" s="26">
        <f t="shared" si="3"/>
        <v>0.27363654501223456</v>
      </c>
      <c r="K107" s="4" t="s">
        <v>702</v>
      </c>
    </row>
    <row r="108" spans="1:11" x14ac:dyDescent="0.25">
      <c r="A108" s="39">
        <v>92</v>
      </c>
      <c r="B108" s="17" t="s">
        <v>504</v>
      </c>
      <c r="C108" s="11">
        <v>62.6</v>
      </c>
      <c r="D108" s="16" t="s">
        <v>328</v>
      </c>
      <c r="E108" s="30">
        <v>8.4</v>
      </c>
      <c r="F108" s="30">
        <v>8.6999999999999993</v>
      </c>
      <c r="G108" s="26">
        <f t="shared" si="4"/>
        <v>0.29999999999999893</v>
      </c>
      <c r="H108" s="29"/>
      <c r="I108" s="29">
        <f>G9/C246*C108</f>
        <v>7.7865670908206397E-2</v>
      </c>
      <c r="J108" s="26">
        <f t="shared" si="3"/>
        <v>0.37786567090820533</v>
      </c>
      <c r="K108" s="4" t="s">
        <v>702</v>
      </c>
    </row>
    <row r="109" spans="1:11" x14ac:dyDescent="0.25">
      <c r="A109" s="39">
        <v>93</v>
      </c>
      <c r="B109" s="17" t="s">
        <v>505</v>
      </c>
      <c r="C109" s="11">
        <v>69.099999999999994</v>
      </c>
      <c r="D109" s="16" t="s">
        <v>328</v>
      </c>
      <c r="E109" s="30">
        <v>7.6</v>
      </c>
      <c r="F109" s="30">
        <v>7.7</v>
      </c>
      <c r="G109" s="26">
        <f t="shared" si="4"/>
        <v>0.10000000000000053</v>
      </c>
      <c r="H109" s="29"/>
      <c r="I109" s="29">
        <f>G9/C246*C109</f>
        <v>8.5950764532860408E-2</v>
      </c>
      <c r="J109" s="26">
        <f t="shared" si="3"/>
        <v>0.18595076453286094</v>
      </c>
      <c r="K109" s="4" t="s">
        <v>702</v>
      </c>
    </row>
    <row r="110" spans="1:11" x14ac:dyDescent="0.25">
      <c r="A110" s="39">
        <v>94</v>
      </c>
      <c r="B110" s="17" t="s">
        <v>506</v>
      </c>
      <c r="C110" s="11">
        <v>42.4</v>
      </c>
      <c r="D110" s="16" t="s">
        <v>328</v>
      </c>
      <c r="E110" s="30">
        <v>2.7</v>
      </c>
      <c r="F110" s="30">
        <v>2.9</v>
      </c>
      <c r="G110" s="26">
        <f t="shared" si="4"/>
        <v>0.19999999999999973</v>
      </c>
      <c r="H110" s="29"/>
      <c r="I110" s="29">
        <f>G9/C246*C110</f>
        <v>5.2739687643896978E-2</v>
      </c>
      <c r="J110" s="26">
        <f t="shared" si="3"/>
        <v>0.2527396876438967</v>
      </c>
      <c r="K110" s="4" t="s">
        <v>702</v>
      </c>
    </row>
    <row r="111" spans="1:11" x14ac:dyDescent="0.25">
      <c r="A111" s="39">
        <v>95</v>
      </c>
      <c r="B111" s="17" t="s">
        <v>507</v>
      </c>
      <c r="C111" s="11">
        <v>55.1</v>
      </c>
      <c r="D111" s="16" t="s">
        <v>328</v>
      </c>
      <c r="E111" s="30">
        <v>8.5</v>
      </c>
      <c r="F111" s="30">
        <v>8.9</v>
      </c>
      <c r="G111" s="26">
        <f t="shared" si="4"/>
        <v>0.40000000000000036</v>
      </c>
      <c r="H111" s="29"/>
      <c r="I111" s="29">
        <f>G9/C246*C111</f>
        <v>6.8536716725913299E-2</v>
      </c>
      <c r="J111" s="26">
        <f t="shared" si="3"/>
        <v>0.46853671672591368</v>
      </c>
      <c r="K111" s="4" t="s">
        <v>702</v>
      </c>
    </row>
    <row r="112" spans="1:11" x14ac:dyDescent="0.25">
      <c r="A112" s="39">
        <v>96</v>
      </c>
      <c r="B112" s="17" t="s">
        <v>508</v>
      </c>
      <c r="C112" s="11">
        <v>59.5</v>
      </c>
      <c r="D112" s="16" t="s">
        <v>328</v>
      </c>
      <c r="E112" s="30">
        <v>2.1</v>
      </c>
      <c r="F112" s="30">
        <v>2.1</v>
      </c>
      <c r="G112" s="26">
        <f t="shared" si="4"/>
        <v>0</v>
      </c>
      <c r="H112" s="29">
        <f t="shared" si="5"/>
        <v>0.68017492711370264</v>
      </c>
      <c r="I112" s="29">
        <f>G9/C246*C112</f>
        <v>7.4009703179525238E-2</v>
      </c>
      <c r="J112" s="26">
        <f t="shared" si="3"/>
        <v>0.75418463029322791</v>
      </c>
      <c r="K112" s="4" t="s">
        <v>703</v>
      </c>
    </row>
    <row r="113" spans="1:11" x14ac:dyDescent="0.25">
      <c r="A113" s="39">
        <v>97</v>
      </c>
      <c r="B113" s="17" t="s">
        <v>509</v>
      </c>
      <c r="C113" s="11">
        <v>62.8</v>
      </c>
      <c r="D113" s="16" t="s">
        <v>328</v>
      </c>
      <c r="E113" s="30">
        <v>13.2</v>
      </c>
      <c r="F113" s="30">
        <v>14</v>
      </c>
      <c r="G113" s="26">
        <f t="shared" si="4"/>
        <v>0.80000000000000071</v>
      </c>
      <c r="H113" s="29"/>
      <c r="I113" s="29">
        <f>G9/C246*C113</f>
        <v>7.8114443019734206E-2</v>
      </c>
      <c r="J113" s="26">
        <f t="shared" si="3"/>
        <v>0.87811444301973496</v>
      </c>
      <c r="K113" s="4" t="s">
        <v>702</v>
      </c>
    </row>
    <row r="114" spans="1:11" x14ac:dyDescent="0.25">
      <c r="A114" s="39">
        <v>98</v>
      </c>
      <c r="B114" s="17" t="s">
        <v>510</v>
      </c>
      <c r="C114" s="11">
        <v>68.8</v>
      </c>
      <c r="D114" s="16" t="s">
        <v>328</v>
      </c>
      <c r="E114" s="30">
        <v>10.7</v>
      </c>
      <c r="F114" s="30">
        <v>11.3</v>
      </c>
      <c r="G114" s="26">
        <f t="shared" si="4"/>
        <v>0.60000000000000142</v>
      </c>
      <c r="H114" s="29"/>
      <c r="I114" s="29">
        <f>G9/C246*C114</f>
        <v>8.5577606365568687E-2</v>
      </c>
      <c r="J114" s="26">
        <f t="shared" si="3"/>
        <v>0.68557760636557008</v>
      </c>
      <c r="K114" s="4" t="s">
        <v>702</v>
      </c>
    </row>
    <row r="115" spans="1:11" x14ac:dyDescent="0.25">
      <c r="A115" s="39">
        <v>99</v>
      </c>
      <c r="B115" s="17" t="s">
        <v>511</v>
      </c>
      <c r="C115" s="11">
        <v>42.2</v>
      </c>
      <c r="D115" s="16" t="s">
        <v>328</v>
      </c>
      <c r="E115" s="30">
        <v>8.1</v>
      </c>
      <c r="F115" s="30">
        <v>8.6</v>
      </c>
      <c r="G115" s="26">
        <f t="shared" si="4"/>
        <v>0.5</v>
      </c>
      <c r="H115" s="29"/>
      <c r="I115" s="29">
        <f>G9/C246*C115</f>
        <v>5.2490915532369169E-2</v>
      </c>
      <c r="J115" s="26">
        <f t="shared" si="3"/>
        <v>0.55249091553236918</v>
      </c>
      <c r="K115" s="4" t="s">
        <v>702</v>
      </c>
    </row>
    <row r="116" spans="1:11" x14ac:dyDescent="0.25">
      <c r="A116" s="39">
        <v>100</v>
      </c>
      <c r="B116" s="17" t="s">
        <v>512</v>
      </c>
      <c r="C116" s="11">
        <v>55.2</v>
      </c>
      <c r="D116" s="16" t="s">
        <v>328</v>
      </c>
      <c r="E116" s="30">
        <v>7.7</v>
      </c>
      <c r="F116" s="30">
        <v>8.3000000000000007</v>
      </c>
      <c r="G116" s="26">
        <f t="shared" si="4"/>
        <v>0.60000000000000053</v>
      </c>
      <c r="H116" s="29"/>
      <c r="I116" s="29">
        <f>G9/C246*C116</f>
        <v>6.8661102781677211E-2</v>
      </c>
      <c r="J116" s="26">
        <f t="shared" si="3"/>
        <v>0.66866110278167779</v>
      </c>
      <c r="K116" s="4" t="s">
        <v>702</v>
      </c>
    </row>
    <row r="117" spans="1:11" x14ac:dyDescent="0.25">
      <c r="A117" s="39">
        <v>101</v>
      </c>
      <c r="B117" s="17" t="s">
        <v>513</v>
      </c>
      <c r="C117" s="11">
        <v>58.1</v>
      </c>
      <c r="D117" s="16" t="s">
        <v>328</v>
      </c>
      <c r="E117" s="30">
        <v>7</v>
      </c>
      <c r="F117" s="30">
        <v>7.2</v>
      </c>
      <c r="G117" s="26">
        <f t="shared" si="4"/>
        <v>0.20000000000000018</v>
      </c>
      <c r="H117" s="29"/>
      <c r="I117" s="29">
        <f>G9/C246*C117</f>
        <v>7.2268298398830533E-2</v>
      </c>
      <c r="J117" s="26">
        <f t="shared" si="3"/>
        <v>0.27226829839883071</v>
      </c>
      <c r="K117" s="4" t="s">
        <v>702</v>
      </c>
    </row>
    <row r="118" spans="1:11" x14ac:dyDescent="0.25">
      <c r="A118" s="39">
        <v>102</v>
      </c>
      <c r="B118" s="17" t="s">
        <v>514</v>
      </c>
      <c r="C118" s="11">
        <v>61.9</v>
      </c>
      <c r="D118" s="16" t="s">
        <v>328</v>
      </c>
      <c r="E118" s="30">
        <v>12.6</v>
      </c>
      <c r="F118" s="30">
        <v>13.3</v>
      </c>
      <c r="G118" s="26">
        <f t="shared" si="4"/>
        <v>0.70000000000000107</v>
      </c>
      <c r="H118" s="29"/>
      <c r="I118" s="29">
        <f>G9/C246*C118</f>
        <v>7.699496851785903E-2</v>
      </c>
      <c r="J118" s="26">
        <f t="shared" si="3"/>
        <v>0.7769949685178601</v>
      </c>
      <c r="K118" s="4" t="s">
        <v>702</v>
      </c>
    </row>
    <row r="119" spans="1:11" x14ac:dyDescent="0.25">
      <c r="A119" s="39">
        <v>103</v>
      </c>
      <c r="B119" s="17" t="s">
        <v>515</v>
      </c>
      <c r="C119" s="11">
        <v>69.3</v>
      </c>
      <c r="D119" s="16" t="s">
        <v>328</v>
      </c>
      <c r="E119" s="30">
        <v>4.0999999999999996</v>
      </c>
      <c r="F119" s="30">
        <v>4.8</v>
      </c>
      <c r="G119" s="26">
        <f t="shared" si="4"/>
        <v>0.70000000000000018</v>
      </c>
      <c r="H119" s="29"/>
      <c r="I119" s="29">
        <f>G9/C246*C119</f>
        <v>8.6199536644388217E-2</v>
      </c>
      <c r="J119" s="26">
        <f t="shared" si="3"/>
        <v>0.78619953664438835</v>
      </c>
      <c r="K119" s="4" t="s">
        <v>702</v>
      </c>
    </row>
    <row r="120" spans="1:11" x14ac:dyDescent="0.25">
      <c r="A120" s="39">
        <v>104</v>
      </c>
      <c r="B120" s="17" t="s">
        <v>516</v>
      </c>
      <c r="C120" s="11">
        <v>42.4</v>
      </c>
      <c r="D120" s="16" t="s">
        <v>328</v>
      </c>
      <c r="E120" s="30">
        <v>0</v>
      </c>
      <c r="F120" s="30">
        <v>0</v>
      </c>
      <c r="G120" s="26">
        <f t="shared" si="4"/>
        <v>0</v>
      </c>
      <c r="H120" s="29">
        <f t="shared" si="5"/>
        <v>0.48469608251463853</v>
      </c>
      <c r="I120" s="29">
        <f>G9/C246*C120</f>
        <v>5.2739687643896978E-2</v>
      </c>
      <c r="J120" s="26">
        <f t="shared" si="3"/>
        <v>0.5374357701585355</v>
      </c>
      <c r="K120" s="4" t="s">
        <v>703</v>
      </c>
    </row>
    <row r="121" spans="1:11" x14ac:dyDescent="0.25">
      <c r="A121" s="39">
        <v>105</v>
      </c>
      <c r="B121" s="17" t="s">
        <v>517</v>
      </c>
      <c r="C121" s="11">
        <v>55</v>
      </c>
      <c r="D121" s="16" t="s">
        <v>328</v>
      </c>
      <c r="E121" s="30">
        <v>7.1</v>
      </c>
      <c r="F121" s="30">
        <v>7.3</v>
      </c>
      <c r="G121" s="26">
        <f t="shared" si="4"/>
        <v>0.20000000000000018</v>
      </c>
      <c r="H121" s="29"/>
      <c r="I121" s="29">
        <f>G9/C246*C121</f>
        <v>6.8412330670149388E-2</v>
      </c>
      <c r="J121" s="26">
        <f t="shared" si="3"/>
        <v>0.26841233067014958</v>
      </c>
      <c r="K121" s="4" t="s">
        <v>702</v>
      </c>
    </row>
    <row r="122" spans="1:11" x14ac:dyDescent="0.25">
      <c r="A122" s="39">
        <v>106</v>
      </c>
      <c r="B122" s="17" t="s">
        <v>518</v>
      </c>
      <c r="C122" s="11">
        <v>59.2</v>
      </c>
      <c r="D122" s="16" t="s">
        <v>328</v>
      </c>
      <c r="E122" s="30">
        <v>18.5</v>
      </c>
      <c r="F122" s="30">
        <v>19.7</v>
      </c>
      <c r="G122" s="26">
        <f t="shared" si="4"/>
        <v>1.1999999999999993</v>
      </c>
      <c r="H122" s="29"/>
      <c r="I122" s="29">
        <f>G9/C246*C122</f>
        <v>7.3636545012233517E-2</v>
      </c>
      <c r="J122" s="26">
        <f t="shared" si="3"/>
        <v>1.2736365450122329</v>
      </c>
      <c r="K122" s="4" t="s">
        <v>702</v>
      </c>
    </row>
    <row r="123" spans="1:11" x14ac:dyDescent="0.25">
      <c r="A123" s="39">
        <v>107</v>
      </c>
      <c r="B123" s="17" t="s">
        <v>519</v>
      </c>
      <c r="C123" s="11">
        <v>62.8</v>
      </c>
      <c r="D123" s="16" t="s">
        <v>328</v>
      </c>
      <c r="E123" s="30">
        <v>16.600000000000001</v>
      </c>
      <c r="F123" s="30">
        <v>17.7</v>
      </c>
      <c r="G123" s="26">
        <f t="shared" si="4"/>
        <v>1.0999999999999979</v>
      </c>
      <c r="H123" s="29"/>
      <c r="I123" s="29">
        <f>G9/C246*C123</f>
        <v>7.8114443019734206E-2</v>
      </c>
      <c r="J123" s="26">
        <f t="shared" si="3"/>
        <v>1.1781144430197321</v>
      </c>
      <c r="K123" s="4" t="s">
        <v>702</v>
      </c>
    </row>
    <row r="124" spans="1:11" x14ac:dyDescent="0.25">
      <c r="A124" s="39">
        <v>108</v>
      </c>
      <c r="B124" s="17" t="s">
        <v>514</v>
      </c>
      <c r="C124" s="11">
        <v>68.599999999999994</v>
      </c>
      <c r="D124" s="16" t="s">
        <v>328</v>
      </c>
      <c r="E124" s="30">
        <v>14</v>
      </c>
      <c r="F124" s="30">
        <v>14.9</v>
      </c>
      <c r="G124" s="26">
        <f t="shared" si="4"/>
        <v>0.90000000000000036</v>
      </c>
      <c r="H124" s="29"/>
      <c r="I124" s="29">
        <f>G9/C246*C124</f>
        <v>8.5328834254040864E-2</v>
      </c>
      <c r="J124" s="26">
        <f t="shared" si="3"/>
        <v>0.98532883425404116</v>
      </c>
      <c r="K124" s="4" t="s">
        <v>702</v>
      </c>
    </row>
    <row r="125" spans="1:11" x14ac:dyDescent="0.25">
      <c r="A125" s="39">
        <v>109</v>
      </c>
      <c r="B125" s="17" t="s">
        <v>520</v>
      </c>
      <c r="C125" s="11">
        <v>42.5</v>
      </c>
      <c r="D125" s="16" t="s">
        <v>328</v>
      </c>
      <c r="E125" s="30">
        <v>4.5999999999999996</v>
      </c>
      <c r="F125" s="30">
        <v>4.5999999999999996</v>
      </c>
      <c r="G125" s="26">
        <f t="shared" si="4"/>
        <v>0</v>
      </c>
      <c r="H125" s="29">
        <f t="shared" si="5"/>
        <v>0.48583923365264475</v>
      </c>
      <c r="I125" s="29">
        <f>G9/C246*C125</f>
        <v>5.2864073699660889E-2</v>
      </c>
      <c r="J125" s="26">
        <f t="shared" si="3"/>
        <v>0.53870330735230565</v>
      </c>
      <c r="K125" s="4" t="s">
        <v>703</v>
      </c>
    </row>
    <row r="126" spans="1:11" x14ac:dyDescent="0.25">
      <c r="A126" s="39">
        <v>110</v>
      </c>
      <c r="B126" s="17" t="s">
        <v>521</v>
      </c>
      <c r="C126" s="11">
        <v>54.1</v>
      </c>
      <c r="D126" s="16" t="s">
        <v>328</v>
      </c>
      <c r="E126" s="30">
        <v>18.100000000000001</v>
      </c>
      <c r="F126" s="30">
        <v>19.2</v>
      </c>
      <c r="G126" s="26">
        <f t="shared" si="4"/>
        <v>1.0999999999999979</v>
      </c>
      <c r="H126" s="29"/>
      <c r="I126" s="29">
        <f>G9/C246*C126</f>
        <v>6.7292856168274212E-2</v>
      </c>
      <c r="J126" s="26">
        <f t="shared" si="3"/>
        <v>1.1672928561682721</v>
      </c>
      <c r="K126" s="4" t="s">
        <v>702</v>
      </c>
    </row>
    <row r="127" spans="1:11" x14ac:dyDescent="0.25">
      <c r="A127" s="39">
        <v>111</v>
      </c>
      <c r="B127" s="17" t="s">
        <v>373</v>
      </c>
      <c r="C127" s="11">
        <v>54.3</v>
      </c>
      <c r="D127" s="16" t="s">
        <v>328</v>
      </c>
      <c r="E127" s="30">
        <v>10.4</v>
      </c>
      <c r="F127" s="30">
        <v>11.5</v>
      </c>
      <c r="G127" s="26">
        <f t="shared" si="4"/>
        <v>1.0999999999999996</v>
      </c>
      <c r="H127" s="29"/>
      <c r="I127" s="29">
        <f>G9/C246*C127</f>
        <v>6.7541628279802021E-2</v>
      </c>
      <c r="J127" s="26">
        <f t="shared" si="3"/>
        <v>1.1675416282798017</v>
      </c>
      <c r="K127" s="4" t="s">
        <v>702</v>
      </c>
    </row>
    <row r="128" spans="1:11" x14ac:dyDescent="0.25">
      <c r="A128" s="39">
        <v>112</v>
      </c>
      <c r="B128" s="17" t="s">
        <v>374</v>
      </c>
      <c r="C128" s="11">
        <v>52</v>
      </c>
      <c r="D128" s="16" t="s">
        <v>328</v>
      </c>
      <c r="E128" s="30">
        <v>11.8</v>
      </c>
      <c r="F128" s="30">
        <v>12.6</v>
      </c>
      <c r="G128" s="26">
        <f t="shared" si="4"/>
        <v>0.79999999999999893</v>
      </c>
      <c r="H128" s="29"/>
      <c r="I128" s="29">
        <f>G9/C246*C128</f>
        <v>6.468074899723214E-2</v>
      </c>
      <c r="J128" s="26">
        <f t="shared" si="3"/>
        <v>0.86468074899723102</v>
      </c>
      <c r="K128" s="4" t="s">
        <v>702</v>
      </c>
    </row>
    <row r="129" spans="1:11" x14ac:dyDescent="0.25">
      <c r="A129" s="39">
        <v>113</v>
      </c>
      <c r="B129" s="17" t="s">
        <v>375</v>
      </c>
      <c r="C129" s="11">
        <v>46.8</v>
      </c>
      <c r="D129" s="16" t="s">
        <v>328</v>
      </c>
      <c r="E129" s="30">
        <v>14.9</v>
      </c>
      <c r="F129" s="30">
        <v>16</v>
      </c>
      <c r="G129" s="26">
        <f t="shared" si="4"/>
        <v>1.0999999999999996</v>
      </c>
      <c r="H129" s="29"/>
      <c r="I129" s="29">
        <f>G9/C246*C129</f>
        <v>5.821267409750893E-2</v>
      </c>
      <c r="J129" s="26">
        <f t="shared" si="3"/>
        <v>1.1582126740975085</v>
      </c>
      <c r="K129" s="4" t="s">
        <v>702</v>
      </c>
    </row>
    <row r="130" spans="1:11" x14ac:dyDescent="0.25">
      <c r="A130" s="39">
        <v>114</v>
      </c>
      <c r="B130" s="17" t="s">
        <v>376</v>
      </c>
      <c r="C130" s="11">
        <v>73.3</v>
      </c>
      <c r="D130" s="16" t="s">
        <v>328</v>
      </c>
      <c r="E130" s="30">
        <v>10.7</v>
      </c>
      <c r="F130" s="30">
        <v>11.5</v>
      </c>
      <c r="G130" s="26">
        <f t="shared" si="4"/>
        <v>0.80000000000000071</v>
      </c>
      <c r="H130" s="29"/>
      <c r="I130" s="29">
        <f>G9/C246*C130</f>
        <v>9.1174978874944537E-2</v>
      </c>
      <c r="J130" s="26">
        <f t="shared" si="3"/>
        <v>0.89117497887494523</v>
      </c>
      <c r="K130" s="4" t="s">
        <v>702</v>
      </c>
    </row>
    <row r="131" spans="1:11" x14ac:dyDescent="0.25">
      <c r="A131" s="39">
        <v>115</v>
      </c>
      <c r="B131" s="17" t="s">
        <v>377</v>
      </c>
      <c r="C131" s="11">
        <v>54.3</v>
      </c>
      <c r="D131" s="16" t="s">
        <v>328</v>
      </c>
      <c r="E131" s="30">
        <v>12.3</v>
      </c>
      <c r="F131" s="30">
        <v>13.1</v>
      </c>
      <c r="G131" s="26">
        <f t="shared" si="4"/>
        <v>0.79999999999999893</v>
      </c>
      <c r="H131" s="29"/>
      <c r="I131" s="29">
        <f>G9/C246*C131</f>
        <v>6.7541628279802021E-2</v>
      </c>
      <c r="J131" s="26">
        <f t="shared" si="3"/>
        <v>0.86754162827980097</v>
      </c>
      <c r="K131" s="4" t="s">
        <v>702</v>
      </c>
    </row>
    <row r="132" spans="1:11" x14ac:dyDescent="0.25">
      <c r="A132" s="39">
        <v>116</v>
      </c>
      <c r="B132" s="17" t="s">
        <v>378</v>
      </c>
      <c r="C132" s="11">
        <v>51.8</v>
      </c>
      <c r="D132" s="16" t="s">
        <v>328</v>
      </c>
      <c r="E132" s="30">
        <v>10.3</v>
      </c>
      <c r="F132" s="30">
        <v>11.1</v>
      </c>
      <c r="G132" s="26">
        <f t="shared" si="4"/>
        <v>0.79999999999999893</v>
      </c>
      <c r="H132" s="29"/>
      <c r="I132" s="29">
        <f>G9/C246*C132</f>
        <v>6.4431976885704331E-2</v>
      </c>
      <c r="J132" s="26">
        <f t="shared" si="3"/>
        <v>0.86443197688570328</v>
      </c>
      <c r="K132" s="4" t="s">
        <v>702</v>
      </c>
    </row>
    <row r="133" spans="1:11" x14ac:dyDescent="0.25">
      <c r="A133" s="39">
        <v>117</v>
      </c>
      <c r="B133" s="17" t="s">
        <v>379</v>
      </c>
      <c r="C133" s="11">
        <v>47.2</v>
      </c>
      <c r="D133" s="16" t="s">
        <v>328</v>
      </c>
      <c r="E133" s="30">
        <v>14.8</v>
      </c>
      <c r="F133" s="30">
        <v>15.8</v>
      </c>
      <c r="G133" s="26">
        <f t="shared" si="4"/>
        <v>1</v>
      </c>
      <c r="H133" s="29"/>
      <c r="I133" s="29">
        <f>G9/C246*C133</f>
        <v>5.8710218320564569E-2</v>
      </c>
      <c r="J133" s="26">
        <f t="shared" si="3"/>
        <v>1.0587102183205646</v>
      </c>
      <c r="K133" s="4" t="s">
        <v>702</v>
      </c>
    </row>
    <row r="134" spans="1:11" x14ac:dyDescent="0.25">
      <c r="A134" s="39">
        <v>118</v>
      </c>
      <c r="B134" s="17" t="s">
        <v>380</v>
      </c>
      <c r="C134" s="11">
        <v>72.8</v>
      </c>
      <c r="D134" s="16" t="s">
        <v>328</v>
      </c>
      <c r="E134" s="30">
        <v>15.8</v>
      </c>
      <c r="F134" s="30">
        <v>16.600000000000001</v>
      </c>
      <c r="G134" s="26">
        <f t="shared" si="4"/>
        <v>0.80000000000000071</v>
      </c>
      <c r="H134" s="29"/>
      <c r="I134" s="29">
        <f>G9/C246*C134</f>
        <v>9.0553048596124994E-2</v>
      </c>
      <c r="J134" s="26">
        <f t="shared" si="3"/>
        <v>0.89055304859612572</v>
      </c>
      <c r="K134" s="4" t="s">
        <v>702</v>
      </c>
    </row>
    <row r="135" spans="1:11" x14ac:dyDescent="0.25">
      <c r="A135" s="39">
        <v>119</v>
      </c>
      <c r="B135" s="17" t="s">
        <v>381</v>
      </c>
      <c r="C135" s="11">
        <v>54.2</v>
      </c>
      <c r="D135" s="16" t="s">
        <v>328</v>
      </c>
      <c r="E135" s="30">
        <v>17.3</v>
      </c>
      <c r="F135" s="30">
        <v>18.399999999999999</v>
      </c>
      <c r="G135" s="26">
        <f t="shared" si="4"/>
        <v>1.0999999999999979</v>
      </c>
      <c r="H135" s="29"/>
      <c r="I135" s="29">
        <f>G9/C246*C135</f>
        <v>6.7417242224038124E-2</v>
      </c>
      <c r="J135" s="26">
        <f t="shared" si="3"/>
        <v>1.1674172422240361</v>
      </c>
      <c r="K135" s="4" t="s">
        <v>702</v>
      </c>
    </row>
    <row r="136" spans="1:11" x14ac:dyDescent="0.25">
      <c r="A136" s="39">
        <v>120</v>
      </c>
      <c r="B136" s="17" t="s">
        <v>382</v>
      </c>
      <c r="C136" s="11">
        <v>51.9</v>
      </c>
      <c r="D136" s="16" t="s">
        <v>328</v>
      </c>
      <c r="E136" s="30">
        <v>5.0999999999999996</v>
      </c>
      <c r="F136" s="30">
        <v>5.0999999999999996</v>
      </c>
      <c r="G136" s="26">
        <f t="shared" si="4"/>
        <v>0</v>
      </c>
      <c r="H136" s="29">
        <f t="shared" si="5"/>
        <v>0.59329544062522976</v>
      </c>
      <c r="I136" s="29">
        <f>G9/C246*C136</f>
        <v>6.4556362941468243E-2</v>
      </c>
      <c r="J136" s="26">
        <f t="shared" si="3"/>
        <v>0.65785180356669803</v>
      </c>
      <c r="K136" s="4" t="s">
        <v>703</v>
      </c>
    </row>
    <row r="137" spans="1:11" x14ac:dyDescent="0.25">
      <c r="A137" s="39">
        <v>121</v>
      </c>
      <c r="B137" s="17" t="s">
        <v>383</v>
      </c>
      <c r="C137" s="11">
        <v>47.2</v>
      </c>
      <c r="D137" s="16" t="s">
        <v>328</v>
      </c>
      <c r="E137" s="30">
        <v>6.1</v>
      </c>
      <c r="F137" s="30">
        <v>6.2</v>
      </c>
      <c r="G137" s="26">
        <f t="shared" si="4"/>
        <v>0.10000000000000053</v>
      </c>
      <c r="H137" s="29"/>
      <c r="I137" s="29">
        <f>G9/C246*C137</f>
        <v>5.8710218320564569E-2</v>
      </c>
      <c r="J137" s="26">
        <f t="shared" si="3"/>
        <v>0.15871021832056509</v>
      </c>
      <c r="K137" s="4" t="s">
        <v>702</v>
      </c>
    </row>
    <row r="138" spans="1:11" x14ac:dyDescent="0.25">
      <c r="A138" s="39">
        <v>122</v>
      </c>
      <c r="B138" s="17" t="s">
        <v>384</v>
      </c>
      <c r="C138" s="11">
        <v>72.7</v>
      </c>
      <c r="D138" s="16" t="s">
        <v>328</v>
      </c>
      <c r="E138" s="30">
        <v>2.2000000000000002</v>
      </c>
      <c r="F138" s="30">
        <v>2.2000000000000002</v>
      </c>
      <c r="G138" s="26">
        <f t="shared" si="4"/>
        <v>0</v>
      </c>
      <c r="H138" s="29">
        <f t="shared" si="5"/>
        <v>0.8310708773305242</v>
      </c>
      <c r="I138" s="29">
        <f>G9/C246*C138</f>
        <v>9.0428662540361096E-2</v>
      </c>
      <c r="J138" s="26">
        <f t="shared" si="3"/>
        <v>0.92149953987088529</v>
      </c>
      <c r="K138" s="4" t="s">
        <v>703</v>
      </c>
    </row>
    <row r="139" spans="1:11" x14ac:dyDescent="0.25">
      <c r="A139" s="39">
        <v>123</v>
      </c>
      <c r="B139" s="17" t="s">
        <v>385</v>
      </c>
      <c r="C139" s="11">
        <v>54.3</v>
      </c>
      <c r="D139" s="16" t="s">
        <v>328</v>
      </c>
      <c r="E139" s="30">
        <v>4.7</v>
      </c>
      <c r="F139" s="30">
        <v>4.7</v>
      </c>
      <c r="G139" s="26">
        <f t="shared" si="4"/>
        <v>0</v>
      </c>
      <c r="H139" s="29">
        <f t="shared" si="5"/>
        <v>0.62073106793737909</v>
      </c>
      <c r="I139" s="29">
        <f>G9/C246*C139</f>
        <v>6.7541628279802021E-2</v>
      </c>
      <c r="J139" s="26">
        <f t="shared" si="3"/>
        <v>0.68827269621718112</v>
      </c>
      <c r="K139" s="4" t="s">
        <v>703</v>
      </c>
    </row>
    <row r="140" spans="1:11" x14ac:dyDescent="0.25">
      <c r="A140" s="39">
        <v>124</v>
      </c>
      <c r="B140" s="17" t="s">
        <v>386</v>
      </c>
      <c r="C140" s="11">
        <v>52.1</v>
      </c>
      <c r="D140" s="16" t="s">
        <v>328</v>
      </c>
      <c r="E140" s="30">
        <v>9.3000000000000007</v>
      </c>
      <c r="F140" s="30">
        <v>9.8000000000000007</v>
      </c>
      <c r="G140" s="26">
        <f t="shared" si="4"/>
        <v>0.5</v>
      </c>
      <c r="H140" s="29"/>
      <c r="I140" s="29">
        <f>G9/C246*C140</f>
        <v>6.4805135052996052E-2</v>
      </c>
      <c r="J140" s="26">
        <f t="shared" si="3"/>
        <v>0.56480513505299601</v>
      </c>
      <c r="K140" s="4" t="s">
        <v>702</v>
      </c>
    </row>
    <row r="141" spans="1:11" x14ac:dyDescent="0.25">
      <c r="A141" s="39">
        <v>125</v>
      </c>
      <c r="B141" s="17" t="s">
        <v>387</v>
      </c>
      <c r="C141" s="11">
        <v>47.2</v>
      </c>
      <c r="D141" s="16" t="s">
        <v>328</v>
      </c>
      <c r="E141" s="30">
        <v>13.3</v>
      </c>
      <c r="F141" s="30">
        <v>14.1</v>
      </c>
      <c r="G141" s="26">
        <f t="shared" si="4"/>
        <v>0.79999999999999893</v>
      </c>
      <c r="H141" s="29"/>
      <c r="I141" s="29">
        <f>G9/C246*C141</f>
        <v>5.8710218320564569E-2</v>
      </c>
      <c r="J141" s="26">
        <f t="shared" si="3"/>
        <v>0.85871021832056349</v>
      </c>
      <c r="K141" s="4" t="s">
        <v>702</v>
      </c>
    </row>
    <row r="142" spans="1:11" x14ac:dyDescent="0.25">
      <c r="A142" s="39">
        <v>126</v>
      </c>
      <c r="B142" s="17" t="s">
        <v>388</v>
      </c>
      <c r="C142" s="11">
        <v>72.400000000000006</v>
      </c>
      <c r="D142" s="16" t="s">
        <v>328</v>
      </c>
      <c r="E142" s="30">
        <v>10.4</v>
      </c>
      <c r="F142" s="30">
        <v>10.6</v>
      </c>
      <c r="G142" s="26">
        <f t="shared" si="4"/>
        <v>0.19999999999999929</v>
      </c>
      <c r="H142" s="29"/>
      <c r="I142" s="29">
        <f>G9/C246*C142</f>
        <v>9.0055504373069376E-2</v>
      </c>
      <c r="J142" s="26">
        <f t="shared" si="3"/>
        <v>0.29005550437306865</v>
      </c>
      <c r="K142" s="4" t="s">
        <v>702</v>
      </c>
    </row>
    <row r="143" spans="1:11" x14ac:dyDescent="0.25">
      <c r="A143" s="39">
        <v>127</v>
      </c>
      <c r="B143" s="17" t="s">
        <v>389</v>
      </c>
      <c r="C143" s="11">
        <v>54.3</v>
      </c>
      <c r="D143" s="16" t="s">
        <v>328</v>
      </c>
      <c r="E143" s="30">
        <v>11</v>
      </c>
      <c r="F143" s="30">
        <v>11</v>
      </c>
      <c r="G143" s="26">
        <f t="shared" si="4"/>
        <v>0</v>
      </c>
      <c r="H143" s="29">
        <f t="shared" si="5"/>
        <v>0.62073106793737909</v>
      </c>
      <c r="I143" s="29">
        <f>G9/C246*C143</f>
        <v>6.7541628279802021E-2</v>
      </c>
      <c r="J143" s="26">
        <f t="shared" si="3"/>
        <v>0.68827269621718112</v>
      </c>
      <c r="K143" s="4" t="s">
        <v>703</v>
      </c>
    </row>
    <row r="144" spans="1:11" x14ac:dyDescent="0.25">
      <c r="A144" s="39">
        <v>128</v>
      </c>
      <c r="B144" s="17" t="s">
        <v>390</v>
      </c>
      <c r="C144" s="11">
        <v>51.8</v>
      </c>
      <c r="D144" s="16" t="s">
        <v>328</v>
      </c>
      <c r="E144" s="30">
        <v>3.8</v>
      </c>
      <c r="F144" s="30">
        <v>3.8</v>
      </c>
      <c r="G144" s="26">
        <f t="shared" si="4"/>
        <v>0</v>
      </c>
      <c r="H144" s="29">
        <f t="shared" si="5"/>
        <v>0.59215228948722354</v>
      </c>
      <c r="I144" s="29">
        <f>G9/C246*C144</f>
        <v>6.4431976885704331E-2</v>
      </c>
      <c r="J144" s="26">
        <f t="shared" si="3"/>
        <v>0.65658426637292788</v>
      </c>
      <c r="K144" s="4" t="s">
        <v>703</v>
      </c>
    </row>
    <row r="145" spans="1:11" x14ac:dyDescent="0.25">
      <c r="A145" s="39">
        <v>129</v>
      </c>
      <c r="B145" s="17" t="s">
        <v>391</v>
      </c>
      <c r="C145" s="11">
        <v>48</v>
      </c>
      <c r="D145" s="16" t="s">
        <v>328</v>
      </c>
      <c r="E145" s="30">
        <v>4.7</v>
      </c>
      <c r="F145" s="30">
        <v>4.7</v>
      </c>
      <c r="G145" s="26">
        <f t="shared" si="4"/>
        <v>0</v>
      </c>
      <c r="H145" s="29">
        <f t="shared" si="5"/>
        <v>0.54871254624298704</v>
      </c>
      <c r="I145" s="29">
        <f>G9/C246*C145</f>
        <v>5.9705306766675827E-2</v>
      </c>
      <c r="J145" s="26">
        <f t="shared" si="3"/>
        <v>0.60841785300966289</v>
      </c>
      <c r="K145" s="4" t="s">
        <v>703</v>
      </c>
    </row>
    <row r="146" spans="1:11" x14ac:dyDescent="0.25">
      <c r="A146" s="39">
        <v>130</v>
      </c>
      <c r="B146" s="17" t="s">
        <v>392</v>
      </c>
      <c r="C146" s="11">
        <v>73</v>
      </c>
      <c r="D146" s="16" t="s">
        <v>328</v>
      </c>
      <c r="E146" s="30">
        <v>13.5</v>
      </c>
      <c r="F146" s="30">
        <v>13.5</v>
      </c>
      <c r="G146" s="26">
        <f t="shared" si="4"/>
        <v>0</v>
      </c>
      <c r="H146" s="29">
        <f t="shared" si="5"/>
        <v>0.83450033074454277</v>
      </c>
      <c r="I146" s="29">
        <f>G9/C246*C146</f>
        <v>9.0801820707652817E-2</v>
      </c>
      <c r="J146" s="26">
        <f t="shared" ref="J146:J209" si="6">G146+I146+H146</f>
        <v>0.92530215145219563</v>
      </c>
      <c r="K146" s="4" t="s">
        <v>703</v>
      </c>
    </row>
    <row r="147" spans="1:11" x14ac:dyDescent="0.25">
      <c r="A147" s="39">
        <v>131</v>
      </c>
      <c r="B147" s="17" t="s">
        <v>393</v>
      </c>
      <c r="C147" s="11">
        <v>54.8</v>
      </c>
      <c r="D147" s="16" t="s">
        <v>328</v>
      </c>
      <c r="E147" s="30">
        <v>6.7</v>
      </c>
      <c r="F147" s="30">
        <v>6.7</v>
      </c>
      <c r="G147" s="26">
        <f>F147-E147</f>
        <v>0</v>
      </c>
      <c r="H147" s="29">
        <f t="shared" si="5"/>
        <v>0.62644682362741022</v>
      </c>
      <c r="I147" s="29">
        <f>G9/C246*C147</f>
        <v>6.8163558558621565E-2</v>
      </c>
      <c r="J147" s="26">
        <f t="shared" si="6"/>
        <v>0.69461038218603177</v>
      </c>
      <c r="K147" s="4" t="s">
        <v>703</v>
      </c>
    </row>
    <row r="148" spans="1:11" x14ac:dyDescent="0.25">
      <c r="A148" s="39">
        <v>132</v>
      </c>
      <c r="B148" s="17" t="s">
        <v>394</v>
      </c>
      <c r="C148" s="11">
        <v>52.6</v>
      </c>
      <c r="D148" s="16" t="s">
        <v>328</v>
      </c>
      <c r="E148" s="30">
        <v>2.1</v>
      </c>
      <c r="F148" s="30">
        <v>2.1</v>
      </c>
      <c r="G148" s="26">
        <f t="shared" ref="G148:G211" si="7">F148-E148</f>
        <v>0</v>
      </c>
      <c r="H148" s="29">
        <f t="shared" si="5"/>
        <v>0.60129749859127335</v>
      </c>
      <c r="I148" s="29">
        <f>G9/C246*C148</f>
        <v>6.5427065331815595E-2</v>
      </c>
      <c r="J148" s="26">
        <f t="shared" si="6"/>
        <v>0.66672456392308899</v>
      </c>
      <c r="K148" s="4" t="s">
        <v>703</v>
      </c>
    </row>
    <row r="149" spans="1:11" x14ac:dyDescent="0.25">
      <c r="A149" s="39">
        <v>133</v>
      </c>
      <c r="B149" s="17" t="s">
        <v>395</v>
      </c>
      <c r="C149" s="11">
        <v>47.6</v>
      </c>
      <c r="D149" s="16" t="s">
        <v>328</v>
      </c>
      <c r="E149" s="30">
        <v>8.6</v>
      </c>
      <c r="F149" s="30">
        <v>8.6</v>
      </c>
      <c r="G149" s="26">
        <f>F149-E149</f>
        <v>0</v>
      </c>
      <c r="H149" s="29">
        <f t="shared" si="5"/>
        <v>0.54413994169096214</v>
      </c>
      <c r="I149" s="29">
        <f>G9/C246*C149</f>
        <v>5.9207762543620195E-2</v>
      </c>
      <c r="J149" s="26">
        <f t="shared" si="6"/>
        <v>0.60334770423458228</v>
      </c>
      <c r="K149" s="57" t="s">
        <v>703</v>
      </c>
    </row>
    <row r="150" spans="1:11" x14ac:dyDescent="0.25">
      <c r="A150" s="39">
        <v>134</v>
      </c>
      <c r="B150" s="17" t="s">
        <v>396</v>
      </c>
      <c r="C150" s="11">
        <v>73</v>
      </c>
      <c r="D150" s="16" t="s">
        <v>328</v>
      </c>
      <c r="E150" s="30">
        <v>9.1</v>
      </c>
      <c r="F150" s="30">
        <v>9.1</v>
      </c>
      <c r="G150" s="26">
        <f>F150-E150</f>
        <v>0</v>
      </c>
      <c r="H150" s="29">
        <f t="shared" si="5"/>
        <v>0.83450033074454277</v>
      </c>
      <c r="I150" s="29">
        <f>G9/C246*C150</f>
        <v>9.0801820707652817E-2</v>
      </c>
      <c r="J150" s="26">
        <f t="shared" si="6"/>
        <v>0.92530215145219563</v>
      </c>
      <c r="K150" s="57" t="s">
        <v>703</v>
      </c>
    </row>
    <row r="151" spans="1:11" x14ac:dyDescent="0.25">
      <c r="A151" s="39">
        <v>135</v>
      </c>
      <c r="B151" s="17" t="s">
        <v>397</v>
      </c>
      <c r="C151" s="11">
        <v>54.9</v>
      </c>
      <c r="D151" s="16" t="s">
        <v>328</v>
      </c>
      <c r="E151" s="30">
        <v>12.7</v>
      </c>
      <c r="F151" s="30">
        <v>13.4</v>
      </c>
      <c r="G151" s="26">
        <f t="shared" si="7"/>
        <v>0.70000000000000107</v>
      </c>
      <c r="H151" s="29"/>
      <c r="I151" s="29">
        <f>G9/C246*C151</f>
        <v>6.8287944614385476E-2</v>
      </c>
      <c r="J151" s="26">
        <f t="shared" si="6"/>
        <v>0.76828794461438654</v>
      </c>
      <c r="K151" s="57" t="s">
        <v>702</v>
      </c>
    </row>
    <row r="152" spans="1:11" x14ac:dyDescent="0.25">
      <c r="A152" s="39">
        <v>136</v>
      </c>
      <c r="B152" s="17" t="s">
        <v>398</v>
      </c>
      <c r="C152" s="11">
        <v>52.3</v>
      </c>
      <c r="D152" s="16" t="s">
        <v>328</v>
      </c>
      <c r="E152" s="30">
        <v>8.1</v>
      </c>
      <c r="F152" s="30">
        <v>8.3000000000000007</v>
      </c>
      <c r="G152" s="26">
        <f t="shared" si="7"/>
        <v>0.20000000000000107</v>
      </c>
      <c r="H152" s="29"/>
      <c r="I152" s="29">
        <f>G9/C246*C152</f>
        <v>6.5053907164523861E-2</v>
      </c>
      <c r="J152" s="26">
        <f t="shared" si="6"/>
        <v>0.26505390716452493</v>
      </c>
      <c r="K152" s="57" t="s">
        <v>702</v>
      </c>
    </row>
    <row r="153" spans="1:11" x14ac:dyDescent="0.25">
      <c r="A153" s="39">
        <v>137</v>
      </c>
      <c r="B153" s="17" t="s">
        <v>399</v>
      </c>
      <c r="C153" s="11">
        <v>47.6</v>
      </c>
      <c r="D153" s="16" t="s">
        <v>328</v>
      </c>
      <c r="E153" s="30">
        <v>15.1</v>
      </c>
      <c r="F153" s="30">
        <v>16.100000000000001</v>
      </c>
      <c r="G153" s="26">
        <f t="shared" si="7"/>
        <v>1.0000000000000018</v>
      </c>
      <c r="H153" s="29"/>
      <c r="I153" s="29">
        <f>G9/C246*C153</f>
        <v>5.9207762543620195E-2</v>
      </c>
      <c r="J153" s="26">
        <f t="shared" si="6"/>
        <v>1.059207762543622</v>
      </c>
      <c r="K153" s="57" t="s">
        <v>702</v>
      </c>
    </row>
    <row r="154" spans="1:11" x14ac:dyDescent="0.25">
      <c r="A154" s="39">
        <v>138</v>
      </c>
      <c r="B154" s="17" t="s">
        <v>400</v>
      </c>
      <c r="C154" s="11">
        <v>72.8</v>
      </c>
      <c r="D154" s="16" t="s">
        <v>328</v>
      </c>
      <c r="E154" s="30">
        <v>14.6</v>
      </c>
      <c r="F154" s="30">
        <v>15.6</v>
      </c>
      <c r="G154" s="26">
        <f t="shared" si="7"/>
        <v>1</v>
      </c>
      <c r="H154" s="29"/>
      <c r="I154" s="29">
        <f>G9/C246*C154</f>
        <v>9.0553048596124994E-2</v>
      </c>
      <c r="J154" s="26">
        <f t="shared" si="6"/>
        <v>1.090553048596125</v>
      </c>
      <c r="K154" s="57" t="s">
        <v>702</v>
      </c>
    </row>
    <row r="155" spans="1:11" x14ac:dyDescent="0.25">
      <c r="A155" s="39">
        <v>139</v>
      </c>
      <c r="B155" s="17" t="s">
        <v>401</v>
      </c>
      <c r="C155" s="11">
        <v>54.9</v>
      </c>
      <c r="D155" s="16" t="s">
        <v>328</v>
      </c>
      <c r="E155" s="30">
        <v>7.2</v>
      </c>
      <c r="F155" s="30">
        <v>7.8</v>
      </c>
      <c r="G155" s="26">
        <f t="shared" si="7"/>
        <v>0.59999999999999964</v>
      </c>
      <c r="H155" s="29"/>
      <c r="I155" s="29">
        <f>G9/C246*C155</f>
        <v>6.8287944614385476E-2</v>
      </c>
      <c r="J155" s="26">
        <f t="shared" si="6"/>
        <v>0.66828794461438512</v>
      </c>
      <c r="K155" s="4" t="s">
        <v>702</v>
      </c>
    </row>
    <row r="156" spans="1:11" x14ac:dyDescent="0.25">
      <c r="A156" s="39">
        <v>140</v>
      </c>
      <c r="B156" s="17" t="s">
        <v>402</v>
      </c>
      <c r="C156" s="11">
        <v>52.4</v>
      </c>
      <c r="D156" s="16" t="s">
        <v>328</v>
      </c>
      <c r="E156" s="30">
        <v>4.0999999999999996</v>
      </c>
      <c r="F156" s="30">
        <v>4.5</v>
      </c>
      <c r="G156" s="26">
        <f t="shared" si="7"/>
        <v>0.40000000000000036</v>
      </c>
      <c r="H156" s="29"/>
      <c r="I156" s="29">
        <f>G9/C246*C156</f>
        <v>6.5178293220287772E-2</v>
      </c>
      <c r="J156" s="26">
        <f t="shared" si="6"/>
        <v>0.46517829322028814</v>
      </c>
      <c r="K156" s="4" t="s">
        <v>702</v>
      </c>
    </row>
    <row r="157" spans="1:11" x14ac:dyDescent="0.25">
      <c r="A157" s="39">
        <v>141</v>
      </c>
      <c r="B157" s="17" t="s">
        <v>403</v>
      </c>
      <c r="C157" s="11">
        <v>47.2</v>
      </c>
      <c r="D157" s="16" t="s">
        <v>328</v>
      </c>
      <c r="E157" s="30">
        <v>7.9</v>
      </c>
      <c r="F157" s="30">
        <v>8.5</v>
      </c>
      <c r="G157" s="26">
        <f t="shared" si="7"/>
        <v>0.59999999999999964</v>
      </c>
      <c r="H157" s="29"/>
      <c r="I157" s="29">
        <f>G9/C246*C157</f>
        <v>5.8710218320564569E-2</v>
      </c>
      <c r="J157" s="26">
        <f t="shared" si="6"/>
        <v>0.6587102183205642</v>
      </c>
      <c r="K157" s="4" t="s">
        <v>702</v>
      </c>
    </row>
    <row r="158" spans="1:11" x14ac:dyDescent="0.25">
      <c r="A158" s="39">
        <v>142</v>
      </c>
      <c r="B158" s="17" t="s">
        <v>404</v>
      </c>
      <c r="C158" s="11">
        <v>72.5</v>
      </c>
      <c r="D158" s="16" t="s">
        <v>328</v>
      </c>
      <c r="E158" s="30">
        <v>11.1</v>
      </c>
      <c r="F158" s="30">
        <v>11.9</v>
      </c>
      <c r="G158" s="26">
        <f t="shared" si="7"/>
        <v>0.80000000000000071</v>
      </c>
      <c r="H158" s="29"/>
      <c r="I158" s="29">
        <f>G9/C246*C158</f>
        <v>9.0179890428833273E-2</v>
      </c>
      <c r="J158" s="26">
        <f t="shared" si="6"/>
        <v>0.89017989042883394</v>
      </c>
      <c r="K158" s="4" t="s">
        <v>702</v>
      </c>
    </row>
    <row r="159" spans="1:11" x14ac:dyDescent="0.25">
      <c r="A159" s="39">
        <v>143</v>
      </c>
      <c r="B159" s="17" t="s">
        <v>405</v>
      </c>
      <c r="C159" s="11">
        <v>54.8</v>
      </c>
      <c r="D159" s="16" t="s">
        <v>328</v>
      </c>
      <c r="E159" s="30">
        <v>7.3</v>
      </c>
      <c r="F159" s="30">
        <v>7.6</v>
      </c>
      <c r="G159" s="26">
        <f t="shared" si="7"/>
        <v>0.29999999999999982</v>
      </c>
      <c r="H159" s="29"/>
      <c r="I159" s="29">
        <f>G9/C246*C159</f>
        <v>6.8163558558621565E-2</v>
      </c>
      <c r="J159" s="26">
        <f t="shared" si="6"/>
        <v>0.36816355855862137</v>
      </c>
      <c r="K159" s="4" t="s">
        <v>702</v>
      </c>
    </row>
    <row r="160" spans="1:11" x14ac:dyDescent="0.25">
      <c r="A160" s="39">
        <v>144</v>
      </c>
      <c r="B160" s="17" t="s">
        <v>406</v>
      </c>
      <c r="C160" s="11">
        <v>51.9</v>
      </c>
      <c r="D160" s="16" t="s">
        <v>328</v>
      </c>
      <c r="E160" s="30">
        <v>5.8</v>
      </c>
      <c r="F160" s="30">
        <v>6.1</v>
      </c>
      <c r="G160" s="26">
        <f t="shared" si="7"/>
        <v>0.29999999999999982</v>
      </c>
      <c r="H160" s="29"/>
      <c r="I160" s="29">
        <f>G9/C246*C160</f>
        <v>6.4556362941468243E-2</v>
      </c>
      <c r="J160" s="26">
        <f t="shared" si="6"/>
        <v>0.36455636294146809</v>
      </c>
      <c r="K160" s="4" t="s">
        <v>702</v>
      </c>
    </row>
    <row r="161" spans="1:11" x14ac:dyDescent="0.25">
      <c r="A161" s="39">
        <v>145</v>
      </c>
      <c r="B161" s="17" t="s">
        <v>407</v>
      </c>
      <c r="C161" s="11">
        <v>47</v>
      </c>
      <c r="D161" s="16" t="s">
        <v>328</v>
      </c>
      <c r="E161" s="30">
        <v>11.3</v>
      </c>
      <c r="F161" s="30">
        <v>11.9</v>
      </c>
      <c r="G161" s="26">
        <f t="shared" si="7"/>
        <v>0.59999999999999964</v>
      </c>
      <c r="H161" s="29"/>
      <c r="I161" s="29">
        <f>G9/C246*C161</f>
        <v>5.8461446209036746E-2</v>
      </c>
      <c r="J161" s="26">
        <f t="shared" si="6"/>
        <v>0.65846144620903635</v>
      </c>
      <c r="K161" s="4" t="s">
        <v>702</v>
      </c>
    </row>
    <row r="162" spans="1:11" x14ac:dyDescent="0.25">
      <c r="A162" s="39">
        <v>146</v>
      </c>
      <c r="B162" s="17" t="s">
        <v>408</v>
      </c>
      <c r="C162" s="11">
        <v>73.2</v>
      </c>
      <c r="D162" s="16" t="s">
        <v>328</v>
      </c>
      <c r="E162" s="30">
        <v>2.4</v>
      </c>
      <c r="F162" s="30">
        <v>2.4</v>
      </c>
      <c r="G162" s="26">
        <f t="shared" si="7"/>
        <v>0</v>
      </c>
      <c r="H162" s="29">
        <f t="shared" ref="H162:H213" si="8">C162*(G$8/E$15)</f>
        <v>0.83678663302055523</v>
      </c>
      <c r="I162" s="29">
        <f>G9/C246*C162</f>
        <v>9.105059281918064E-2</v>
      </c>
      <c r="J162" s="26">
        <f t="shared" si="6"/>
        <v>0.92783722583973582</v>
      </c>
      <c r="K162" s="4" t="s">
        <v>703</v>
      </c>
    </row>
    <row r="163" spans="1:11" x14ac:dyDescent="0.25">
      <c r="A163" s="39">
        <v>147</v>
      </c>
      <c r="B163" s="17" t="s">
        <v>409</v>
      </c>
      <c r="C163" s="11">
        <v>54.7</v>
      </c>
      <c r="D163" s="16" t="s">
        <v>328</v>
      </c>
      <c r="E163" s="30">
        <v>15.6</v>
      </c>
      <c r="F163" s="30">
        <v>16.5</v>
      </c>
      <c r="G163" s="26">
        <f t="shared" si="7"/>
        <v>0.90000000000000036</v>
      </c>
      <c r="H163" s="29"/>
      <c r="I163" s="29">
        <f>G9/C246*C163</f>
        <v>6.8039172502857667E-2</v>
      </c>
      <c r="J163" s="26">
        <f t="shared" si="6"/>
        <v>0.96803917250285798</v>
      </c>
      <c r="K163" s="4" t="s">
        <v>702</v>
      </c>
    </row>
    <row r="164" spans="1:11" x14ac:dyDescent="0.25">
      <c r="A164" s="39">
        <v>148</v>
      </c>
      <c r="B164" s="17" t="s">
        <v>410</v>
      </c>
      <c r="C164" s="11">
        <v>52.4</v>
      </c>
      <c r="D164" s="16" t="s">
        <v>328</v>
      </c>
      <c r="E164" s="30">
        <v>7.9</v>
      </c>
      <c r="F164" s="30">
        <v>8.3000000000000007</v>
      </c>
      <c r="G164" s="26">
        <f t="shared" si="7"/>
        <v>0.40000000000000036</v>
      </c>
      <c r="H164" s="29"/>
      <c r="I164" s="29">
        <f>G9/C246*C164</f>
        <v>6.5178293220287772E-2</v>
      </c>
      <c r="J164" s="26">
        <f t="shared" si="6"/>
        <v>0.46517829322028814</v>
      </c>
      <c r="K164" s="4" t="s">
        <v>702</v>
      </c>
    </row>
    <row r="165" spans="1:11" x14ac:dyDescent="0.25">
      <c r="A165" s="39">
        <v>149</v>
      </c>
      <c r="B165" s="17" t="s">
        <v>411</v>
      </c>
      <c r="C165" s="11">
        <v>47.4</v>
      </c>
      <c r="D165" s="16" t="s">
        <v>328</v>
      </c>
      <c r="E165" s="30">
        <v>8.9</v>
      </c>
      <c r="F165" s="30">
        <v>9.6999999999999993</v>
      </c>
      <c r="G165" s="26">
        <f t="shared" si="7"/>
        <v>0.79999999999999893</v>
      </c>
      <c r="H165" s="29"/>
      <c r="I165" s="29">
        <f>G9/C246*C165</f>
        <v>5.8958990432092379E-2</v>
      </c>
      <c r="J165" s="26">
        <f t="shared" si="6"/>
        <v>0.85895899043209134</v>
      </c>
      <c r="K165" s="4" t="s">
        <v>702</v>
      </c>
    </row>
    <row r="166" spans="1:11" x14ac:dyDescent="0.25">
      <c r="A166" s="39">
        <v>150</v>
      </c>
      <c r="B166" s="17" t="s">
        <v>412</v>
      </c>
      <c r="C166" s="11">
        <v>73.2</v>
      </c>
      <c r="D166" s="16" t="s">
        <v>328</v>
      </c>
      <c r="E166" s="30">
        <v>18.600000000000001</v>
      </c>
      <c r="F166" s="30">
        <v>19.600000000000001</v>
      </c>
      <c r="G166" s="26">
        <f t="shared" si="7"/>
        <v>1</v>
      </c>
      <c r="H166" s="29"/>
      <c r="I166" s="29">
        <f>G9/C246*C166</f>
        <v>9.105059281918064E-2</v>
      </c>
      <c r="J166" s="26">
        <f t="shared" si="6"/>
        <v>1.0910505928191807</v>
      </c>
      <c r="K166" s="4" t="s">
        <v>702</v>
      </c>
    </row>
    <row r="167" spans="1:11" x14ac:dyDescent="0.25">
      <c r="A167" s="39">
        <v>151</v>
      </c>
      <c r="B167" s="17" t="s">
        <v>526</v>
      </c>
      <c r="C167" s="11">
        <v>39.299999999999997</v>
      </c>
      <c r="D167" s="16" t="s">
        <v>328</v>
      </c>
      <c r="E167" s="30">
        <v>11.7</v>
      </c>
      <c r="F167" s="30">
        <v>12.4</v>
      </c>
      <c r="G167" s="26">
        <f t="shared" si="7"/>
        <v>0.70000000000000107</v>
      </c>
      <c r="H167" s="29"/>
      <c r="I167" s="29">
        <f>G9/C246*C167</f>
        <v>4.8883719915215833E-2</v>
      </c>
      <c r="J167" s="26">
        <f t="shared" si="6"/>
        <v>0.74888371991521685</v>
      </c>
      <c r="K167" s="4" t="s">
        <v>702</v>
      </c>
    </row>
    <row r="168" spans="1:11" x14ac:dyDescent="0.25">
      <c r="A168" s="39">
        <v>152</v>
      </c>
      <c r="B168" s="17" t="s">
        <v>527</v>
      </c>
      <c r="C168" s="11">
        <v>67.099999999999994</v>
      </c>
      <c r="D168" s="16" t="s">
        <v>328</v>
      </c>
      <c r="E168" s="30">
        <v>12.9</v>
      </c>
      <c r="F168" s="30">
        <v>13.6</v>
      </c>
      <c r="G168" s="26">
        <f t="shared" si="7"/>
        <v>0.69999999999999929</v>
      </c>
      <c r="H168" s="29"/>
      <c r="I168" s="29">
        <f>G9/C246*C168</f>
        <v>8.3463043417582247E-2</v>
      </c>
      <c r="J168" s="26">
        <f t="shared" si="6"/>
        <v>0.78346304341758155</v>
      </c>
      <c r="K168" s="4" t="s">
        <v>702</v>
      </c>
    </row>
    <row r="169" spans="1:11" x14ac:dyDescent="0.25">
      <c r="A169" s="39">
        <v>153</v>
      </c>
      <c r="B169" s="17" t="s">
        <v>528</v>
      </c>
      <c r="C169" s="11">
        <v>99.4</v>
      </c>
      <c r="D169" s="16" t="s">
        <v>328</v>
      </c>
      <c r="E169" s="30">
        <v>28.7</v>
      </c>
      <c r="F169" s="30">
        <v>30.4</v>
      </c>
      <c r="G169" s="26">
        <f t="shared" si="7"/>
        <v>1.6999999999999993</v>
      </c>
      <c r="H169" s="29"/>
      <c r="I169" s="29">
        <f>G9/C246*C169</f>
        <v>0.12363973942932453</v>
      </c>
      <c r="J169" s="26">
        <f t="shared" si="6"/>
        <v>1.8236397394293238</v>
      </c>
      <c r="K169" s="4" t="s">
        <v>702</v>
      </c>
    </row>
    <row r="170" spans="1:11" x14ac:dyDescent="0.25">
      <c r="A170" s="39">
        <v>154</v>
      </c>
      <c r="B170" s="17" t="s">
        <v>529</v>
      </c>
      <c r="C170" s="11">
        <v>39.6</v>
      </c>
      <c r="D170" s="16" t="s">
        <v>328</v>
      </c>
      <c r="E170" s="30">
        <v>2.8</v>
      </c>
      <c r="F170" s="30">
        <v>2.8</v>
      </c>
      <c r="G170" s="26">
        <f t="shared" si="7"/>
        <v>0</v>
      </c>
      <c r="H170" s="29">
        <f t="shared" si="8"/>
        <v>0.45268785065046435</v>
      </c>
      <c r="I170" s="29">
        <f>G9/C246*C170</f>
        <v>4.925687808250756E-2</v>
      </c>
      <c r="J170" s="26">
        <f t="shared" si="6"/>
        <v>0.50194472873297191</v>
      </c>
      <c r="K170" s="4" t="s">
        <v>703</v>
      </c>
    </row>
    <row r="171" spans="1:11" x14ac:dyDescent="0.25">
      <c r="A171" s="39">
        <v>155</v>
      </c>
      <c r="B171" s="17" t="s">
        <v>530</v>
      </c>
      <c r="C171" s="11">
        <v>67</v>
      </c>
      <c r="D171" s="16" t="s">
        <v>328</v>
      </c>
      <c r="E171" s="30">
        <v>14.7</v>
      </c>
      <c r="F171" s="30">
        <v>15.6</v>
      </c>
      <c r="G171" s="26">
        <f t="shared" si="7"/>
        <v>0.90000000000000036</v>
      </c>
      <c r="H171" s="29"/>
      <c r="I171" s="29">
        <f>G9/C246*C171</f>
        <v>8.3338657361818336E-2</v>
      </c>
      <c r="J171" s="26">
        <f t="shared" si="6"/>
        <v>0.98333865736181869</v>
      </c>
      <c r="K171" s="4" t="s">
        <v>702</v>
      </c>
    </row>
    <row r="172" spans="1:11" x14ac:dyDescent="0.25">
      <c r="A172" s="39">
        <v>156</v>
      </c>
      <c r="B172" s="17" t="s">
        <v>531</v>
      </c>
      <c r="C172" s="11">
        <v>98.8</v>
      </c>
      <c r="D172" s="16" t="s">
        <v>328</v>
      </c>
      <c r="E172" s="30">
        <v>14.3</v>
      </c>
      <c r="F172" s="30">
        <v>15</v>
      </c>
      <c r="G172" s="26">
        <f t="shared" si="7"/>
        <v>0.69999999999999929</v>
      </c>
      <c r="H172" s="29"/>
      <c r="I172" s="29">
        <f>G9/C246*C172</f>
        <v>0.12289342309474108</v>
      </c>
      <c r="J172" s="26">
        <f t="shared" si="6"/>
        <v>0.82289342309474034</v>
      </c>
      <c r="K172" s="4" t="s">
        <v>702</v>
      </c>
    </row>
    <row r="173" spans="1:11" x14ac:dyDescent="0.25">
      <c r="A173" s="39">
        <v>157</v>
      </c>
      <c r="B173" s="17" t="s">
        <v>532</v>
      </c>
      <c r="C173" s="11">
        <v>39.4</v>
      </c>
      <c r="D173" s="16" t="s">
        <v>328</v>
      </c>
      <c r="E173" s="30">
        <v>7</v>
      </c>
      <c r="F173" s="30">
        <v>7.4</v>
      </c>
      <c r="G173" s="26">
        <f t="shared" si="7"/>
        <v>0.40000000000000036</v>
      </c>
      <c r="H173" s="29"/>
      <c r="I173" s="29">
        <f>G9/C246*C173</f>
        <v>4.9008105970979737E-2</v>
      </c>
      <c r="J173" s="26">
        <f t="shared" si="6"/>
        <v>0.44900810597098006</v>
      </c>
      <c r="K173" s="4" t="s">
        <v>702</v>
      </c>
    </row>
    <row r="174" spans="1:11" x14ac:dyDescent="0.25">
      <c r="A174" s="39">
        <v>158</v>
      </c>
      <c r="B174" s="17" t="s">
        <v>533</v>
      </c>
      <c r="C174" s="11">
        <v>67.5</v>
      </c>
      <c r="D174" s="16" t="s">
        <v>328</v>
      </c>
      <c r="E174" s="30">
        <v>8.4</v>
      </c>
      <c r="F174" s="30">
        <v>8.5</v>
      </c>
      <c r="G174" s="26">
        <f t="shared" si="7"/>
        <v>9.9999999999999645E-2</v>
      </c>
      <c r="H174" s="29"/>
      <c r="I174" s="29">
        <f>G9/C246*C174</f>
        <v>8.3960587640637879E-2</v>
      </c>
      <c r="J174" s="26">
        <f t="shared" si="6"/>
        <v>0.18396058764063752</v>
      </c>
      <c r="K174" s="4" t="s">
        <v>702</v>
      </c>
    </row>
    <row r="175" spans="1:11" x14ac:dyDescent="0.25">
      <c r="A175" s="39">
        <v>159</v>
      </c>
      <c r="B175" s="17" t="s">
        <v>534</v>
      </c>
      <c r="C175" s="11">
        <v>99.1</v>
      </c>
      <c r="D175" s="16" t="s">
        <v>328</v>
      </c>
      <c r="E175" s="30">
        <v>11.7</v>
      </c>
      <c r="F175" s="30">
        <v>12.6</v>
      </c>
      <c r="G175" s="26">
        <f t="shared" si="7"/>
        <v>0.90000000000000036</v>
      </c>
      <c r="H175" s="29"/>
      <c r="I175" s="29">
        <f>G9/C246*C175</f>
        <v>0.1232665812620328</v>
      </c>
      <c r="J175" s="26">
        <f t="shared" si="6"/>
        <v>1.0232665812620332</v>
      </c>
      <c r="K175" s="4" t="s">
        <v>702</v>
      </c>
    </row>
    <row r="176" spans="1:11" x14ac:dyDescent="0.25">
      <c r="A176" s="39">
        <v>160</v>
      </c>
      <c r="B176" s="17" t="s">
        <v>535</v>
      </c>
      <c r="C176" s="11">
        <v>40.1</v>
      </c>
      <c r="D176" s="16" t="s">
        <v>328</v>
      </c>
      <c r="E176" s="30">
        <v>8.6999999999999993</v>
      </c>
      <c r="F176" s="30">
        <v>9.1999999999999993</v>
      </c>
      <c r="G176" s="26">
        <f t="shared" si="7"/>
        <v>0.5</v>
      </c>
      <c r="H176" s="29"/>
      <c r="I176" s="29">
        <f>G9/C246*C176</f>
        <v>4.9878808361327097E-2</v>
      </c>
      <c r="J176" s="26">
        <f t="shared" si="6"/>
        <v>0.54987880836132708</v>
      </c>
      <c r="K176" s="4" t="s">
        <v>702</v>
      </c>
    </row>
    <row r="177" spans="1:11" x14ac:dyDescent="0.25">
      <c r="A177" s="39">
        <v>161</v>
      </c>
      <c r="B177" s="17" t="s">
        <v>536</v>
      </c>
      <c r="C177" s="11">
        <v>67.099999999999994</v>
      </c>
      <c r="D177" s="16" t="s">
        <v>328</v>
      </c>
      <c r="E177" s="30">
        <v>5.0999999999999996</v>
      </c>
      <c r="F177" s="30">
        <v>6.2</v>
      </c>
      <c r="G177" s="26">
        <f t="shared" si="7"/>
        <v>1.1000000000000005</v>
      </c>
      <c r="H177" s="29"/>
      <c r="I177" s="29">
        <f>G9/C246*C177</f>
        <v>8.3463043417582247E-2</v>
      </c>
      <c r="J177" s="26">
        <f t="shared" si="6"/>
        <v>1.1834630434175828</v>
      </c>
      <c r="K177" s="4" t="s">
        <v>702</v>
      </c>
    </row>
    <row r="178" spans="1:11" x14ac:dyDescent="0.25">
      <c r="A178" s="39">
        <v>162</v>
      </c>
      <c r="B178" s="17" t="s">
        <v>537</v>
      </c>
      <c r="C178" s="11">
        <v>99.1</v>
      </c>
      <c r="D178" s="16" t="s">
        <v>328</v>
      </c>
      <c r="E178" s="30">
        <v>23.1</v>
      </c>
      <c r="F178" s="30">
        <v>24.1</v>
      </c>
      <c r="G178" s="26">
        <f t="shared" si="7"/>
        <v>1</v>
      </c>
      <c r="H178" s="29"/>
      <c r="I178" s="29">
        <f>G9/C246*C178</f>
        <v>0.1232665812620328</v>
      </c>
      <c r="J178" s="26">
        <f t="shared" si="6"/>
        <v>1.1232665812620328</v>
      </c>
      <c r="K178" s="4" t="s">
        <v>702</v>
      </c>
    </row>
    <row r="179" spans="1:11" x14ac:dyDescent="0.25">
      <c r="A179" s="39">
        <v>163</v>
      </c>
      <c r="B179" s="17" t="s">
        <v>538</v>
      </c>
      <c r="C179" s="11">
        <v>39.4</v>
      </c>
      <c r="D179" s="16" t="s">
        <v>328</v>
      </c>
      <c r="E179" s="30">
        <v>7.1</v>
      </c>
      <c r="F179" s="30">
        <v>7.5</v>
      </c>
      <c r="G179" s="26">
        <f t="shared" si="7"/>
        <v>0.40000000000000036</v>
      </c>
      <c r="H179" s="29"/>
      <c r="I179" s="29">
        <f>G9/C246*C179</f>
        <v>4.9008105970979737E-2</v>
      </c>
      <c r="J179" s="26">
        <f t="shared" si="6"/>
        <v>0.44900810597098006</v>
      </c>
      <c r="K179" s="4" t="s">
        <v>702</v>
      </c>
    </row>
    <row r="180" spans="1:11" x14ac:dyDescent="0.25">
      <c r="A180" s="39">
        <v>164</v>
      </c>
      <c r="B180" s="17" t="s">
        <v>539</v>
      </c>
      <c r="C180" s="11">
        <v>67.2</v>
      </c>
      <c r="D180" s="16" t="s">
        <v>328</v>
      </c>
      <c r="E180" s="30">
        <v>0.7</v>
      </c>
      <c r="F180" s="30">
        <v>0.7</v>
      </c>
      <c r="G180" s="26">
        <f t="shared" si="7"/>
        <v>0</v>
      </c>
      <c r="H180" s="29">
        <f t="shared" si="8"/>
        <v>0.76819756474018186</v>
      </c>
      <c r="I180" s="29">
        <f>G9/C246*C180</f>
        <v>8.3587429473346159E-2</v>
      </c>
      <c r="J180" s="26">
        <f t="shared" si="6"/>
        <v>0.85178499421352805</v>
      </c>
      <c r="K180" s="4" t="s">
        <v>703</v>
      </c>
    </row>
    <row r="181" spans="1:11" x14ac:dyDescent="0.25">
      <c r="A181" s="39">
        <v>165</v>
      </c>
      <c r="B181" s="17" t="s">
        <v>540</v>
      </c>
      <c r="C181" s="11">
        <v>99.5</v>
      </c>
      <c r="D181" s="16" t="s">
        <v>328</v>
      </c>
      <c r="E181" s="30">
        <v>24.7</v>
      </c>
      <c r="F181" s="30">
        <v>26.1</v>
      </c>
      <c r="G181" s="26">
        <f t="shared" si="7"/>
        <v>1.4000000000000021</v>
      </c>
      <c r="H181" s="29"/>
      <c r="I181" s="29">
        <f>G9/C246*C181</f>
        <v>0.12376412548508843</v>
      </c>
      <c r="J181" s="26">
        <f t="shared" si="6"/>
        <v>1.5237641254850907</v>
      </c>
      <c r="K181" s="4" t="s">
        <v>702</v>
      </c>
    </row>
    <row r="182" spans="1:11" x14ac:dyDescent="0.25">
      <c r="A182" s="39">
        <v>166</v>
      </c>
      <c r="B182" s="17" t="s">
        <v>541</v>
      </c>
      <c r="C182" s="11">
        <v>39.4</v>
      </c>
      <c r="D182" s="16" t="s">
        <v>328</v>
      </c>
      <c r="E182" s="30">
        <v>8.1999999999999993</v>
      </c>
      <c r="F182" s="30">
        <v>8.9</v>
      </c>
      <c r="G182" s="26">
        <f t="shared" si="7"/>
        <v>0.70000000000000107</v>
      </c>
      <c r="H182" s="29"/>
      <c r="I182" s="29">
        <f>G9/C246*C182</f>
        <v>4.9008105970979737E-2</v>
      </c>
      <c r="J182" s="26">
        <f t="shared" si="6"/>
        <v>0.74900810597098078</v>
      </c>
      <c r="K182" s="4" t="s">
        <v>702</v>
      </c>
    </row>
    <row r="183" spans="1:11" x14ac:dyDescent="0.25">
      <c r="A183" s="39">
        <v>167</v>
      </c>
      <c r="B183" s="17" t="s">
        <v>542</v>
      </c>
      <c r="C183" s="11">
        <v>67.3</v>
      </c>
      <c r="D183" s="16" t="s">
        <v>328</v>
      </c>
      <c r="E183" s="30">
        <v>13.3</v>
      </c>
      <c r="F183" s="30">
        <v>14.2</v>
      </c>
      <c r="G183" s="26">
        <f t="shared" si="7"/>
        <v>0.89999999999999858</v>
      </c>
      <c r="H183" s="29"/>
      <c r="I183" s="29">
        <f>G9/C246*C183</f>
        <v>8.3711815529110056E-2</v>
      </c>
      <c r="J183" s="26">
        <f t="shared" si="6"/>
        <v>0.98371181552910869</v>
      </c>
      <c r="K183" s="4" t="s">
        <v>702</v>
      </c>
    </row>
    <row r="184" spans="1:11" x14ac:dyDescent="0.25">
      <c r="A184" s="39">
        <v>168</v>
      </c>
      <c r="B184" s="17" t="s">
        <v>543</v>
      </c>
      <c r="C184" s="11">
        <v>99.4</v>
      </c>
      <c r="D184" s="16" t="s">
        <v>328</v>
      </c>
      <c r="E184" s="30">
        <v>8.6</v>
      </c>
      <c r="F184" s="30">
        <v>9.3000000000000007</v>
      </c>
      <c r="G184" s="26">
        <f t="shared" si="7"/>
        <v>0.70000000000000107</v>
      </c>
      <c r="H184" s="29"/>
      <c r="I184" s="29">
        <f>G9/C246*C184</f>
        <v>0.12363973942932453</v>
      </c>
      <c r="J184" s="26">
        <f t="shared" si="6"/>
        <v>0.82363973942932556</v>
      </c>
      <c r="K184" s="4" t="s">
        <v>702</v>
      </c>
    </row>
    <row r="185" spans="1:11" x14ac:dyDescent="0.25">
      <c r="A185" s="39">
        <v>169</v>
      </c>
      <c r="B185" s="17" t="s">
        <v>544</v>
      </c>
      <c r="C185" s="11">
        <v>39.5</v>
      </c>
      <c r="D185" s="16" t="s">
        <v>328</v>
      </c>
      <c r="E185" s="30">
        <v>1</v>
      </c>
      <c r="F185" s="30">
        <v>1</v>
      </c>
      <c r="G185" s="26">
        <f t="shared" si="7"/>
        <v>0</v>
      </c>
      <c r="H185" s="29">
        <f t="shared" si="8"/>
        <v>0.45154469951245807</v>
      </c>
      <c r="I185" s="29">
        <f>G9/C246*C185</f>
        <v>4.9132492026743649E-2</v>
      </c>
      <c r="J185" s="26">
        <f t="shared" si="6"/>
        <v>0.50067719153920176</v>
      </c>
      <c r="K185" s="4" t="s">
        <v>703</v>
      </c>
    </row>
    <row r="186" spans="1:11" x14ac:dyDescent="0.25">
      <c r="A186" s="39">
        <v>170</v>
      </c>
      <c r="B186" s="17" t="s">
        <v>545</v>
      </c>
      <c r="C186" s="11">
        <v>67.400000000000006</v>
      </c>
      <c r="D186" s="16" t="s">
        <v>328</v>
      </c>
      <c r="E186" s="30">
        <v>4.7</v>
      </c>
      <c r="F186" s="30">
        <v>5.3</v>
      </c>
      <c r="G186" s="26">
        <f t="shared" si="7"/>
        <v>0.59999999999999964</v>
      </c>
      <c r="H186" s="29"/>
      <c r="I186" s="29">
        <f>G9/C246*C186</f>
        <v>8.3836201584873982E-2</v>
      </c>
      <c r="J186" s="26">
        <f t="shared" si="6"/>
        <v>0.68383620158487357</v>
      </c>
      <c r="K186" s="4" t="s">
        <v>702</v>
      </c>
    </row>
    <row r="187" spans="1:11" x14ac:dyDescent="0.25">
      <c r="A187" s="39">
        <v>171</v>
      </c>
      <c r="B187" s="17" t="s">
        <v>546</v>
      </c>
      <c r="C187" s="11">
        <v>99.5</v>
      </c>
      <c r="D187" s="16" t="s">
        <v>328</v>
      </c>
      <c r="E187" s="30">
        <v>20.8</v>
      </c>
      <c r="F187" s="30">
        <v>22.1</v>
      </c>
      <c r="G187" s="26">
        <f t="shared" si="7"/>
        <v>1.3000000000000007</v>
      </c>
      <c r="H187" s="29"/>
      <c r="I187" s="29">
        <f>G9/C246*C187</f>
        <v>0.12376412548508843</v>
      </c>
      <c r="J187" s="26">
        <f t="shared" si="6"/>
        <v>1.4237641254850892</v>
      </c>
      <c r="K187" s="4" t="s">
        <v>702</v>
      </c>
    </row>
    <row r="188" spans="1:11" x14ac:dyDescent="0.25">
      <c r="A188" s="39">
        <v>172</v>
      </c>
      <c r="B188" s="17" t="s">
        <v>547</v>
      </c>
      <c r="C188" s="11">
        <v>39.5</v>
      </c>
      <c r="D188" s="16" t="s">
        <v>328</v>
      </c>
      <c r="E188" s="30">
        <v>9.9</v>
      </c>
      <c r="F188" s="30">
        <v>10.5</v>
      </c>
      <c r="G188" s="26">
        <f t="shared" si="7"/>
        <v>0.59999999999999964</v>
      </c>
      <c r="H188" s="29"/>
      <c r="I188" s="29">
        <f>G9/C246*C188</f>
        <v>4.9132492026743649E-2</v>
      </c>
      <c r="J188" s="26">
        <f t="shared" si="6"/>
        <v>0.64913249202674328</v>
      </c>
      <c r="K188" s="4" t="s">
        <v>702</v>
      </c>
    </row>
    <row r="189" spans="1:11" x14ac:dyDescent="0.25">
      <c r="A189" s="39">
        <v>173</v>
      </c>
      <c r="B189" s="17" t="s">
        <v>548</v>
      </c>
      <c r="C189" s="11">
        <v>67.8</v>
      </c>
      <c r="D189" s="16" t="s">
        <v>328</v>
      </c>
      <c r="E189" s="30">
        <v>15.3</v>
      </c>
      <c r="F189" s="30">
        <v>16.399999999999999</v>
      </c>
      <c r="G189" s="26">
        <f t="shared" si="7"/>
        <v>1.0999999999999979</v>
      </c>
      <c r="H189" s="29"/>
      <c r="I189" s="29">
        <f>G9/C246*C189</f>
        <v>8.43337458079296E-2</v>
      </c>
      <c r="J189" s="26">
        <f t="shared" si="6"/>
        <v>1.1843337458079275</v>
      </c>
      <c r="K189" s="4" t="s">
        <v>702</v>
      </c>
    </row>
    <row r="190" spans="1:11" x14ac:dyDescent="0.25">
      <c r="A190" s="39">
        <v>174</v>
      </c>
      <c r="B190" s="17" t="s">
        <v>549</v>
      </c>
      <c r="C190" s="11">
        <v>99.3</v>
      </c>
      <c r="D190" s="16" t="s">
        <v>328</v>
      </c>
      <c r="E190" s="30">
        <v>22.9</v>
      </c>
      <c r="F190" s="30">
        <v>24.4</v>
      </c>
      <c r="G190" s="26">
        <f t="shared" si="7"/>
        <v>1.5</v>
      </c>
      <c r="H190" s="29"/>
      <c r="I190" s="29">
        <f>G9/C246*C190</f>
        <v>0.12351535337356061</v>
      </c>
      <c r="J190" s="26">
        <f t="shared" si="6"/>
        <v>1.6235153533735607</v>
      </c>
      <c r="K190" s="4" t="s">
        <v>702</v>
      </c>
    </row>
    <row r="191" spans="1:11" x14ac:dyDescent="0.25">
      <c r="A191" s="39">
        <v>175</v>
      </c>
      <c r="B191" s="17" t="s">
        <v>550</v>
      </c>
      <c r="C191" s="11">
        <v>39.6</v>
      </c>
      <c r="D191" s="16" t="s">
        <v>328</v>
      </c>
      <c r="E191" s="30">
        <v>10.8</v>
      </c>
      <c r="F191" s="30">
        <v>11.7</v>
      </c>
      <c r="G191" s="26">
        <f t="shared" si="7"/>
        <v>0.89999999999999858</v>
      </c>
      <c r="H191" s="29"/>
      <c r="I191" s="29">
        <f>G9/C246*C191</f>
        <v>4.925687808250756E-2</v>
      </c>
      <c r="J191" s="26">
        <f t="shared" si="6"/>
        <v>0.94925687808250614</v>
      </c>
      <c r="K191" s="4" t="s">
        <v>702</v>
      </c>
    </row>
    <row r="192" spans="1:11" x14ac:dyDescent="0.25">
      <c r="A192" s="39">
        <v>176</v>
      </c>
      <c r="B192" s="17" t="s">
        <v>615</v>
      </c>
      <c r="C192" s="11">
        <v>68.099999999999994</v>
      </c>
      <c r="D192" s="16" t="s">
        <v>328</v>
      </c>
      <c r="E192" s="30">
        <v>10.3</v>
      </c>
      <c r="F192" s="30">
        <v>10.9</v>
      </c>
      <c r="G192" s="26">
        <f t="shared" si="7"/>
        <v>0.59999999999999964</v>
      </c>
      <c r="H192" s="29"/>
      <c r="I192" s="29">
        <f>G9/C246*C192</f>
        <v>8.470690397522132E-2</v>
      </c>
      <c r="J192" s="26">
        <f t="shared" si="6"/>
        <v>0.68470690397522094</v>
      </c>
      <c r="K192" s="4" t="s">
        <v>702</v>
      </c>
    </row>
    <row r="193" spans="1:11" x14ac:dyDescent="0.25">
      <c r="A193" s="39">
        <v>177</v>
      </c>
      <c r="B193" s="17" t="s">
        <v>551</v>
      </c>
      <c r="C193" s="11">
        <v>99.4</v>
      </c>
      <c r="D193" s="16" t="s">
        <v>328</v>
      </c>
      <c r="E193" s="30">
        <v>8</v>
      </c>
      <c r="F193" s="30">
        <v>8.6</v>
      </c>
      <c r="G193" s="26">
        <f t="shared" si="7"/>
        <v>0.59999999999999964</v>
      </c>
      <c r="H193" s="29"/>
      <c r="I193" s="29">
        <f>G9/C246*C193</f>
        <v>0.12363973942932453</v>
      </c>
      <c r="J193" s="26">
        <f t="shared" si="6"/>
        <v>0.72363973942932414</v>
      </c>
      <c r="K193" s="4" t="s">
        <v>702</v>
      </c>
    </row>
    <row r="194" spans="1:11" x14ac:dyDescent="0.25">
      <c r="A194" s="39">
        <v>178</v>
      </c>
      <c r="B194" s="17" t="s">
        <v>413</v>
      </c>
      <c r="C194" s="11">
        <v>42.3</v>
      </c>
      <c r="D194" s="16" t="s">
        <v>328</v>
      </c>
      <c r="E194" s="30">
        <v>1.2</v>
      </c>
      <c r="F194" s="30">
        <v>1.3</v>
      </c>
      <c r="G194" s="26">
        <v>0</v>
      </c>
      <c r="H194" s="29"/>
      <c r="I194" s="29">
        <f>G9/C246*C194</f>
        <v>5.2615301588133066E-2</v>
      </c>
      <c r="J194" s="26">
        <f t="shared" si="6"/>
        <v>5.2615301588133066E-2</v>
      </c>
      <c r="K194" s="4" t="s">
        <v>702</v>
      </c>
    </row>
    <row r="195" spans="1:11" x14ac:dyDescent="0.25">
      <c r="A195" s="39">
        <v>179</v>
      </c>
      <c r="B195" s="17" t="s">
        <v>414</v>
      </c>
      <c r="C195" s="11">
        <v>68.900000000000006</v>
      </c>
      <c r="D195" s="16" t="s">
        <v>328</v>
      </c>
      <c r="E195" s="30">
        <v>8</v>
      </c>
      <c r="F195" s="30">
        <v>8.1</v>
      </c>
      <c r="G195" s="26">
        <f t="shared" si="7"/>
        <v>9.9999999999999645E-2</v>
      </c>
      <c r="H195" s="29"/>
      <c r="I195" s="29">
        <f>G9/C246*C195</f>
        <v>8.5701992421332598E-2</v>
      </c>
      <c r="J195" s="26">
        <f t="shared" si="6"/>
        <v>0.18570199242133223</v>
      </c>
      <c r="K195" s="4" t="s">
        <v>702</v>
      </c>
    </row>
    <row r="196" spans="1:11" x14ac:dyDescent="0.25">
      <c r="A196" s="39">
        <v>180</v>
      </c>
      <c r="B196" s="17" t="s">
        <v>415</v>
      </c>
      <c r="C196" s="11">
        <v>99.3</v>
      </c>
      <c r="D196" s="16" t="s">
        <v>328</v>
      </c>
      <c r="E196" s="30">
        <v>26.3</v>
      </c>
      <c r="F196" s="30">
        <v>27.8</v>
      </c>
      <c r="G196" s="26">
        <f t="shared" si="7"/>
        <v>1.5</v>
      </c>
      <c r="H196" s="29"/>
      <c r="I196" s="29">
        <f>G9/C246*C196</f>
        <v>0.12351535337356061</v>
      </c>
      <c r="J196" s="26">
        <f t="shared" si="6"/>
        <v>1.6235153533735607</v>
      </c>
      <c r="K196" s="57" t="s">
        <v>702</v>
      </c>
    </row>
    <row r="197" spans="1:11" x14ac:dyDescent="0.25">
      <c r="A197" s="39">
        <v>181</v>
      </c>
      <c r="B197" s="17" t="s">
        <v>416</v>
      </c>
      <c r="C197" s="11">
        <v>42.4</v>
      </c>
      <c r="D197" s="16" t="s">
        <v>328</v>
      </c>
      <c r="E197" s="30">
        <v>10.3</v>
      </c>
      <c r="F197" s="30">
        <v>11</v>
      </c>
      <c r="G197" s="26">
        <f t="shared" si="7"/>
        <v>0.69999999999999929</v>
      </c>
      <c r="H197" s="29"/>
      <c r="I197" s="29">
        <f>G9/C246*C197</f>
        <v>5.2739687643896978E-2</v>
      </c>
      <c r="J197" s="26">
        <f t="shared" si="6"/>
        <v>0.75273968764389632</v>
      </c>
      <c r="K197" s="57" t="s">
        <v>702</v>
      </c>
    </row>
    <row r="198" spans="1:11" x14ac:dyDescent="0.25">
      <c r="A198" s="39">
        <v>182</v>
      </c>
      <c r="B198" s="17" t="s">
        <v>417</v>
      </c>
      <c r="C198" s="11">
        <v>69.3</v>
      </c>
      <c r="D198" s="16" t="s">
        <v>328</v>
      </c>
      <c r="E198" s="30">
        <v>5.8</v>
      </c>
      <c r="F198" s="30">
        <v>6</v>
      </c>
      <c r="G198" s="26">
        <f t="shared" si="7"/>
        <v>0.20000000000000018</v>
      </c>
      <c r="H198" s="29"/>
      <c r="I198" s="29">
        <f>G9/C246*C198</f>
        <v>8.6199536644388217E-2</v>
      </c>
      <c r="J198" s="26">
        <f t="shared" si="6"/>
        <v>0.28619953664438841</v>
      </c>
      <c r="K198" s="57" t="s">
        <v>702</v>
      </c>
    </row>
    <row r="199" spans="1:11" x14ac:dyDescent="0.25">
      <c r="A199" s="39">
        <v>183</v>
      </c>
      <c r="B199" s="17" t="s">
        <v>418</v>
      </c>
      <c r="C199" s="11">
        <v>99.3</v>
      </c>
      <c r="D199" s="16" t="s">
        <v>328</v>
      </c>
      <c r="E199" s="30">
        <v>14</v>
      </c>
      <c r="F199" s="30">
        <v>15.3</v>
      </c>
      <c r="G199" s="26">
        <f t="shared" si="7"/>
        <v>1.3000000000000007</v>
      </c>
      <c r="H199" s="29"/>
      <c r="I199" s="29">
        <f>G9/C246*C199</f>
        <v>0.12351535337356061</v>
      </c>
      <c r="J199" s="26">
        <f t="shared" si="6"/>
        <v>1.4235153533735614</v>
      </c>
      <c r="K199" s="57" t="s">
        <v>702</v>
      </c>
    </row>
    <row r="200" spans="1:11" x14ac:dyDescent="0.25">
      <c r="A200" s="39">
        <v>184</v>
      </c>
      <c r="B200" s="17" t="s">
        <v>419</v>
      </c>
      <c r="C200" s="11">
        <v>42.3</v>
      </c>
      <c r="D200" s="16" t="s">
        <v>328</v>
      </c>
      <c r="E200" s="30">
        <v>4.8</v>
      </c>
      <c r="F200" s="30">
        <v>5.4</v>
      </c>
      <c r="G200" s="26">
        <f t="shared" si="7"/>
        <v>0.60000000000000053</v>
      </c>
      <c r="H200" s="29"/>
      <c r="I200" s="29">
        <f>G9/C246*C200</f>
        <v>5.2615301588133066E-2</v>
      </c>
      <c r="J200" s="26">
        <f t="shared" si="6"/>
        <v>0.65261530158813363</v>
      </c>
      <c r="K200" s="57" t="s">
        <v>702</v>
      </c>
    </row>
    <row r="201" spans="1:11" x14ac:dyDescent="0.25">
      <c r="A201" s="39">
        <v>185</v>
      </c>
      <c r="B201" s="17" t="s">
        <v>420</v>
      </c>
      <c r="C201" s="11">
        <v>68.599999999999994</v>
      </c>
      <c r="D201" s="16" t="s">
        <v>328</v>
      </c>
      <c r="E201" s="30">
        <v>9.4</v>
      </c>
      <c r="F201" s="30">
        <v>9.6</v>
      </c>
      <c r="G201" s="26">
        <f t="shared" si="7"/>
        <v>0.19999999999999929</v>
      </c>
      <c r="H201" s="29"/>
      <c r="I201" s="29">
        <f>G9/C246*C201</f>
        <v>8.5328834254040864E-2</v>
      </c>
      <c r="J201" s="26">
        <f t="shared" si="6"/>
        <v>0.28532883425404015</v>
      </c>
      <c r="K201" s="57" t="s">
        <v>702</v>
      </c>
    </row>
    <row r="202" spans="1:11" x14ac:dyDescent="0.25">
      <c r="A202" s="39">
        <v>186</v>
      </c>
      <c r="B202" s="17" t="s">
        <v>421</v>
      </c>
      <c r="C202" s="11">
        <v>99.4</v>
      </c>
      <c r="D202" s="16" t="s">
        <v>328</v>
      </c>
      <c r="E202" s="30">
        <v>23.5</v>
      </c>
      <c r="F202" s="30">
        <v>24.7</v>
      </c>
      <c r="G202" s="26">
        <f t="shared" si="7"/>
        <v>1.1999999999999993</v>
      </c>
      <c r="H202" s="29"/>
      <c r="I202" s="29">
        <f>G9/C246*C202</f>
        <v>0.12363973942932453</v>
      </c>
      <c r="J202" s="26">
        <f t="shared" si="6"/>
        <v>1.3236397394293238</v>
      </c>
      <c r="K202" s="57" t="s">
        <v>702</v>
      </c>
    </row>
    <row r="203" spans="1:11" x14ac:dyDescent="0.25">
      <c r="A203" s="39">
        <v>187</v>
      </c>
      <c r="B203" s="17" t="s">
        <v>422</v>
      </c>
      <c r="C203" s="11">
        <v>42.4</v>
      </c>
      <c r="D203" s="16" t="s">
        <v>328</v>
      </c>
      <c r="E203" s="30">
        <v>7.5</v>
      </c>
      <c r="F203" s="30">
        <v>8.3000000000000007</v>
      </c>
      <c r="G203" s="26">
        <f t="shared" si="7"/>
        <v>0.80000000000000071</v>
      </c>
      <c r="H203" s="29"/>
      <c r="I203" s="29">
        <f>G9/C246*C203</f>
        <v>5.2739687643896978E-2</v>
      </c>
      <c r="J203" s="26">
        <f t="shared" si="6"/>
        <v>0.85273968764389774</v>
      </c>
      <c r="K203" s="57" t="s">
        <v>702</v>
      </c>
    </row>
    <row r="204" spans="1:11" x14ac:dyDescent="0.25">
      <c r="A204" s="39">
        <v>188</v>
      </c>
      <c r="B204" s="17" t="s">
        <v>423</v>
      </c>
      <c r="C204" s="11">
        <v>69.3</v>
      </c>
      <c r="D204" s="16" t="s">
        <v>328</v>
      </c>
      <c r="E204" s="30">
        <v>12.8</v>
      </c>
      <c r="F204" s="30">
        <v>13.6</v>
      </c>
      <c r="G204" s="26">
        <f t="shared" si="7"/>
        <v>0.79999999999999893</v>
      </c>
      <c r="H204" s="29"/>
      <c r="I204" s="29">
        <f>G9/C246*C204</f>
        <v>8.6199536644388217E-2</v>
      </c>
      <c r="J204" s="26">
        <f t="shared" si="6"/>
        <v>0.88619953664438711</v>
      </c>
      <c r="K204" s="57" t="s">
        <v>702</v>
      </c>
    </row>
    <row r="205" spans="1:11" x14ac:dyDescent="0.25">
      <c r="A205" s="39">
        <v>189</v>
      </c>
      <c r="B205" s="17" t="s">
        <v>424</v>
      </c>
      <c r="C205" s="11">
        <v>99.1</v>
      </c>
      <c r="D205" s="16" t="s">
        <v>328</v>
      </c>
      <c r="E205" s="30">
        <v>5.0999999999999996</v>
      </c>
      <c r="F205" s="30">
        <v>5.3</v>
      </c>
      <c r="G205" s="26">
        <f t="shared" si="7"/>
        <v>0.20000000000000018</v>
      </c>
      <c r="H205" s="29"/>
      <c r="I205" s="29">
        <f>G9/C246*C205</f>
        <v>0.1232665812620328</v>
      </c>
      <c r="J205" s="26">
        <f t="shared" si="6"/>
        <v>0.323266581262033</v>
      </c>
      <c r="K205" s="4" t="s">
        <v>702</v>
      </c>
    </row>
    <row r="206" spans="1:11" x14ac:dyDescent="0.25">
      <c r="A206" s="39">
        <v>190</v>
      </c>
      <c r="B206" s="17" t="s">
        <v>425</v>
      </c>
      <c r="C206" s="11">
        <v>42.6</v>
      </c>
      <c r="D206" s="16" t="s">
        <v>328</v>
      </c>
      <c r="E206" s="30">
        <v>8.1999999999999993</v>
      </c>
      <c r="F206" s="30">
        <v>8.1999999999999993</v>
      </c>
      <c r="G206" s="26">
        <f t="shared" si="7"/>
        <v>0</v>
      </c>
      <c r="H206" s="29">
        <f t="shared" si="8"/>
        <v>0.48698238479065104</v>
      </c>
      <c r="I206" s="29">
        <f>G9/C246*C206</f>
        <v>5.2988459755424801E-2</v>
      </c>
      <c r="J206" s="26">
        <f t="shared" si="6"/>
        <v>0.5399708445460758</v>
      </c>
      <c r="K206" s="57" t="s">
        <v>703</v>
      </c>
    </row>
    <row r="207" spans="1:11" x14ac:dyDescent="0.25">
      <c r="A207" s="39">
        <v>191</v>
      </c>
      <c r="B207" s="17" t="s">
        <v>426</v>
      </c>
      <c r="C207" s="11">
        <v>69.2</v>
      </c>
      <c r="D207" s="16" t="s">
        <v>328</v>
      </c>
      <c r="E207" s="30">
        <v>14.3</v>
      </c>
      <c r="F207" s="30">
        <v>15.2</v>
      </c>
      <c r="G207" s="26">
        <f t="shared" si="7"/>
        <v>0.89999999999999858</v>
      </c>
      <c r="H207" s="29"/>
      <c r="I207" s="29">
        <f>G9/C246*C207</f>
        <v>8.6075150588624319E-2</v>
      </c>
      <c r="J207" s="26">
        <f t="shared" si="6"/>
        <v>0.98607515058862294</v>
      </c>
      <c r="K207" s="57" t="s">
        <v>702</v>
      </c>
    </row>
    <row r="208" spans="1:11" x14ac:dyDescent="0.25">
      <c r="A208" s="39">
        <v>192</v>
      </c>
      <c r="B208" s="17" t="s">
        <v>427</v>
      </c>
      <c r="C208" s="11">
        <v>99</v>
      </c>
      <c r="D208" s="16" t="s">
        <v>328</v>
      </c>
      <c r="E208" s="30">
        <v>7.4</v>
      </c>
      <c r="F208" s="30">
        <v>7.5</v>
      </c>
      <c r="G208" s="26">
        <f t="shared" si="7"/>
        <v>9.9999999999999645E-2</v>
      </c>
      <c r="H208" s="29"/>
      <c r="I208" s="29">
        <f>G9/C246*C208</f>
        <v>0.12314219520626889</v>
      </c>
      <c r="J208" s="26">
        <f t="shared" si="6"/>
        <v>0.22314219520626855</v>
      </c>
      <c r="K208" s="57" t="s">
        <v>702</v>
      </c>
    </row>
    <row r="209" spans="1:11" x14ac:dyDescent="0.25">
      <c r="A209" s="39">
        <v>193</v>
      </c>
      <c r="B209" s="17" t="s">
        <v>592</v>
      </c>
      <c r="C209" s="11">
        <v>42.4</v>
      </c>
      <c r="D209" s="16" t="s">
        <v>328</v>
      </c>
      <c r="E209" s="30">
        <v>0.4</v>
      </c>
      <c r="F209" s="30">
        <v>0.4</v>
      </c>
      <c r="G209" s="26">
        <f t="shared" si="7"/>
        <v>0</v>
      </c>
      <c r="H209" s="29">
        <f t="shared" si="8"/>
        <v>0.48469608251463853</v>
      </c>
      <c r="I209" s="29">
        <f>G9/C246*C209</f>
        <v>5.2739687643896978E-2</v>
      </c>
      <c r="J209" s="26">
        <f t="shared" si="6"/>
        <v>0.5374357701585355</v>
      </c>
      <c r="K209" s="4" t="s">
        <v>703</v>
      </c>
    </row>
    <row r="210" spans="1:11" x14ac:dyDescent="0.25">
      <c r="A210" s="39">
        <v>194</v>
      </c>
      <c r="B210" s="17" t="s">
        <v>593</v>
      </c>
      <c r="C210" s="11">
        <v>68.8</v>
      </c>
      <c r="D210" s="16" t="s">
        <v>328</v>
      </c>
      <c r="E210" s="30">
        <v>5.3</v>
      </c>
      <c r="F210" s="30">
        <v>10.199999999999999</v>
      </c>
      <c r="G210" s="26">
        <f t="shared" si="7"/>
        <v>4.8999999999999995</v>
      </c>
      <c r="H210" s="29"/>
      <c r="I210" s="29">
        <f>G9/C246*C210</f>
        <v>8.5577606365568687E-2</v>
      </c>
      <c r="J210" s="26">
        <f t="shared" ref="J210:J245" si="9">G210+I210+H210</f>
        <v>4.9855776063655686</v>
      </c>
      <c r="K210" s="4" t="s">
        <v>702</v>
      </c>
    </row>
    <row r="211" spans="1:11" x14ac:dyDescent="0.25">
      <c r="A211" s="39">
        <v>195</v>
      </c>
      <c r="B211" s="17" t="s">
        <v>594</v>
      </c>
      <c r="C211" s="11">
        <v>100.7</v>
      </c>
      <c r="D211" s="16" t="s">
        <v>328</v>
      </c>
      <c r="E211" s="30">
        <v>13.6</v>
      </c>
      <c r="F211" s="30">
        <v>19.600000000000001</v>
      </c>
      <c r="G211" s="26">
        <f t="shared" si="7"/>
        <v>6.0000000000000018</v>
      </c>
      <c r="H211" s="29"/>
      <c r="I211" s="29">
        <f>G9/C246*C211</f>
        <v>0.12525675815425533</v>
      </c>
      <c r="J211" s="26">
        <f t="shared" si="9"/>
        <v>6.125256758154257</v>
      </c>
      <c r="K211" s="4" t="s">
        <v>702</v>
      </c>
    </row>
    <row r="212" spans="1:11" x14ac:dyDescent="0.25">
      <c r="A212" s="39">
        <v>196</v>
      </c>
      <c r="B212" s="17" t="s">
        <v>428</v>
      </c>
      <c r="C212" s="11">
        <v>42.6</v>
      </c>
      <c r="D212" s="16" t="s">
        <v>328</v>
      </c>
      <c r="E212" s="30">
        <v>13.5</v>
      </c>
      <c r="F212" s="30">
        <v>14.3</v>
      </c>
      <c r="G212" s="26">
        <f t="shared" ref="G212:G245" si="10">F212-E212</f>
        <v>0.80000000000000071</v>
      </c>
      <c r="H212" s="29"/>
      <c r="I212" s="29">
        <f>G9/C246*C212</f>
        <v>5.2988459755424801E-2</v>
      </c>
      <c r="J212" s="26">
        <f t="shared" si="9"/>
        <v>0.85298845975542548</v>
      </c>
      <c r="K212" s="57" t="s">
        <v>702</v>
      </c>
    </row>
    <row r="213" spans="1:11" x14ac:dyDescent="0.25">
      <c r="A213" s="39">
        <v>197</v>
      </c>
      <c r="B213" s="17" t="s">
        <v>429</v>
      </c>
      <c r="C213" s="11">
        <v>69.2</v>
      </c>
      <c r="D213" s="16" t="s">
        <v>328</v>
      </c>
      <c r="E213" s="30">
        <v>13.8</v>
      </c>
      <c r="F213" s="30">
        <v>13.8</v>
      </c>
      <c r="G213" s="26">
        <f t="shared" si="10"/>
        <v>0</v>
      </c>
      <c r="H213" s="29">
        <f t="shared" si="8"/>
        <v>0.79106058750030639</v>
      </c>
      <c r="I213" s="29">
        <f>G9/C246*C213</f>
        <v>8.6075150588624319E-2</v>
      </c>
      <c r="J213" s="26">
        <f t="shared" si="9"/>
        <v>0.87713573808893075</v>
      </c>
      <c r="K213" s="57" t="s">
        <v>703</v>
      </c>
    </row>
    <row r="214" spans="1:11" x14ac:dyDescent="0.25">
      <c r="A214" s="39">
        <v>198</v>
      </c>
      <c r="B214" s="17" t="s">
        <v>430</v>
      </c>
      <c r="C214" s="11">
        <v>99.5</v>
      </c>
      <c r="D214" s="16" t="s">
        <v>328</v>
      </c>
      <c r="E214" s="30">
        <v>15.7</v>
      </c>
      <c r="F214" s="30">
        <v>16.7</v>
      </c>
      <c r="G214" s="26">
        <f t="shared" si="10"/>
        <v>1</v>
      </c>
      <c r="H214" s="29"/>
      <c r="I214" s="29">
        <f>G9/C246*C214</f>
        <v>0.12376412548508843</v>
      </c>
      <c r="J214" s="26">
        <f t="shared" si="9"/>
        <v>1.1237641254850885</v>
      </c>
      <c r="K214" s="57" t="s">
        <v>702</v>
      </c>
    </row>
    <row r="215" spans="1:11" x14ac:dyDescent="0.25">
      <c r="A215" s="39">
        <v>199</v>
      </c>
      <c r="B215" s="17" t="s">
        <v>431</v>
      </c>
      <c r="C215" s="11">
        <v>42.6</v>
      </c>
      <c r="D215" s="16" t="s">
        <v>328</v>
      </c>
      <c r="E215" s="30">
        <v>10.4</v>
      </c>
      <c r="F215" s="30">
        <v>11.1</v>
      </c>
      <c r="G215" s="26">
        <f t="shared" si="10"/>
        <v>0.69999999999999929</v>
      </c>
      <c r="H215" s="29"/>
      <c r="I215" s="29">
        <f>G9/C246*C215</f>
        <v>5.2988459755424801E-2</v>
      </c>
      <c r="J215" s="26">
        <f t="shared" si="9"/>
        <v>0.75298845975542406</v>
      </c>
      <c r="K215" s="57" t="s">
        <v>702</v>
      </c>
    </row>
    <row r="216" spans="1:11" x14ac:dyDescent="0.25">
      <c r="A216" s="39">
        <v>200</v>
      </c>
      <c r="B216" s="17" t="s">
        <v>432</v>
      </c>
      <c r="C216" s="11">
        <v>68.8</v>
      </c>
      <c r="D216" s="16" t="s">
        <v>328</v>
      </c>
      <c r="E216" s="30">
        <v>9.5</v>
      </c>
      <c r="F216" s="30">
        <v>10.5</v>
      </c>
      <c r="G216" s="26">
        <f t="shared" si="10"/>
        <v>1</v>
      </c>
      <c r="H216" s="29"/>
      <c r="I216" s="29">
        <f>G9/C246*C216</f>
        <v>8.5577606365568687E-2</v>
      </c>
      <c r="J216" s="26">
        <f t="shared" si="9"/>
        <v>1.0855776063655687</v>
      </c>
      <c r="K216" s="57" t="s">
        <v>702</v>
      </c>
    </row>
    <row r="217" spans="1:11" x14ac:dyDescent="0.25">
      <c r="A217" s="39">
        <v>201</v>
      </c>
      <c r="B217" s="17" t="s">
        <v>433</v>
      </c>
      <c r="C217" s="11">
        <v>99.3</v>
      </c>
      <c r="D217" s="16" t="s">
        <v>328</v>
      </c>
      <c r="E217" s="30">
        <v>14.2</v>
      </c>
      <c r="F217" s="30">
        <v>15</v>
      </c>
      <c r="G217" s="26">
        <f t="shared" si="10"/>
        <v>0.80000000000000071</v>
      </c>
      <c r="H217" s="29"/>
      <c r="I217" s="29">
        <f>G9/C246*C217</f>
        <v>0.12351535337356061</v>
      </c>
      <c r="J217" s="26">
        <f t="shared" si="9"/>
        <v>0.92351535337356128</v>
      </c>
      <c r="K217" s="57" t="s">
        <v>702</v>
      </c>
    </row>
    <row r="218" spans="1:11" x14ac:dyDescent="0.25">
      <c r="A218" s="39">
        <v>202</v>
      </c>
      <c r="B218" s="17" t="s">
        <v>558</v>
      </c>
      <c r="C218" s="11">
        <v>72.8</v>
      </c>
      <c r="D218" s="16" t="s">
        <v>328</v>
      </c>
      <c r="E218" s="30">
        <v>11.7</v>
      </c>
      <c r="F218" s="30">
        <v>12</v>
      </c>
      <c r="G218" s="26">
        <f t="shared" si="10"/>
        <v>0.30000000000000071</v>
      </c>
      <c r="H218" s="29"/>
      <c r="I218" s="29">
        <f>G9/C246*C218</f>
        <v>9.0553048596124994E-2</v>
      </c>
      <c r="J218" s="26">
        <f t="shared" si="9"/>
        <v>0.39055304859612572</v>
      </c>
      <c r="K218" s="57" t="s">
        <v>702</v>
      </c>
    </row>
    <row r="219" spans="1:11" x14ac:dyDescent="0.25">
      <c r="A219" s="39">
        <v>203</v>
      </c>
      <c r="B219" s="17" t="s">
        <v>559</v>
      </c>
      <c r="C219" s="11">
        <v>72.2</v>
      </c>
      <c r="D219" s="16" t="s">
        <v>328</v>
      </c>
      <c r="E219" s="30">
        <v>9</v>
      </c>
      <c r="F219" s="30">
        <v>9.4</v>
      </c>
      <c r="G219" s="26">
        <f t="shared" si="10"/>
        <v>0.40000000000000036</v>
      </c>
      <c r="H219" s="29"/>
      <c r="I219" s="29">
        <f>G9/C246*C219</f>
        <v>8.9806732261541553E-2</v>
      </c>
      <c r="J219" s="26">
        <f t="shared" si="9"/>
        <v>0.48980673226154192</v>
      </c>
      <c r="K219" s="57" t="s">
        <v>702</v>
      </c>
    </row>
    <row r="220" spans="1:11" x14ac:dyDescent="0.25">
      <c r="A220" s="39">
        <v>204</v>
      </c>
      <c r="B220" s="17" t="s">
        <v>560</v>
      </c>
      <c r="C220" s="11">
        <v>45.9</v>
      </c>
      <c r="D220" s="16" t="s">
        <v>328</v>
      </c>
      <c r="E220" s="30">
        <v>5.5</v>
      </c>
      <c r="F220" s="30">
        <v>5.9</v>
      </c>
      <c r="G220" s="26">
        <f t="shared" si="10"/>
        <v>0.40000000000000036</v>
      </c>
      <c r="H220" s="29"/>
      <c r="I220" s="29">
        <f>G9/C246*C220</f>
        <v>5.7093199595633755E-2</v>
      </c>
      <c r="J220" s="26">
        <f t="shared" si="9"/>
        <v>0.4570931995956341</v>
      </c>
      <c r="K220" s="57" t="s">
        <v>702</v>
      </c>
    </row>
    <row r="221" spans="1:11" x14ac:dyDescent="0.25">
      <c r="A221" s="39">
        <v>205</v>
      </c>
      <c r="B221" s="17" t="s">
        <v>561</v>
      </c>
      <c r="C221" s="11">
        <v>45.2</v>
      </c>
      <c r="D221" s="16" t="s">
        <v>328</v>
      </c>
      <c r="E221" s="30">
        <v>12.5</v>
      </c>
      <c r="F221" s="30">
        <v>13.3</v>
      </c>
      <c r="G221" s="26">
        <f t="shared" si="10"/>
        <v>0.80000000000000071</v>
      </c>
      <c r="H221" s="29"/>
      <c r="I221" s="29">
        <f>G9/C246*C221</f>
        <v>5.6222497205286409E-2</v>
      </c>
      <c r="J221" s="26">
        <f t="shared" si="9"/>
        <v>0.85622249720528709</v>
      </c>
      <c r="K221" s="57" t="s">
        <v>702</v>
      </c>
    </row>
    <row r="222" spans="1:11" x14ac:dyDescent="0.25">
      <c r="A222" s="39">
        <v>206</v>
      </c>
      <c r="B222" s="17" t="s">
        <v>562</v>
      </c>
      <c r="C222" s="11">
        <v>72.400000000000006</v>
      </c>
      <c r="D222" s="16" t="s">
        <v>328</v>
      </c>
      <c r="E222" s="30">
        <v>3</v>
      </c>
      <c r="F222" s="30">
        <v>3</v>
      </c>
      <c r="G222" s="26">
        <f t="shared" si="10"/>
        <v>0</v>
      </c>
      <c r="H222" s="29">
        <f t="shared" ref="H222" si="11">C222*(G$8/E$15)</f>
        <v>0.82764142391650553</v>
      </c>
      <c r="I222" s="29">
        <f>G9/C246*C222</f>
        <v>9.0055504373069376E-2</v>
      </c>
      <c r="J222" s="26">
        <f t="shared" si="9"/>
        <v>0.91769692828957494</v>
      </c>
      <c r="K222" s="57" t="s">
        <v>703</v>
      </c>
    </row>
    <row r="223" spans="1:11" x14ac:dyDescent="0.25">
      <c r="A223" s="39">
        <v>207</v>
      </c>
      <c r="B223" s="17" t="s">
        <v>563</v>
      </c>
      <c r="C223" s="11">
        <v>72.3</v>
      </c>
      <c r="D223" s="16" t="s">
        <v>328</v>
      </c>
      <c r="E223" s="30">
        <v>16.100000000000001</v>
      </c>
      <c r="F223" s="30">
        <v>17.3</v>
      </c>
      <c r="G223" s="26">
        <f t="shared" si="10"/>
        <v>1.1999999999999993</v>
      </c>
      <c r="H223" s="29"/>
      <c r="I223" s="29">
        <f>G9/C246*C223</f>
        <v>8.9931118317305464E-2</v>
      </c>
      <c r="J223" s="26">
        <f t="shared" si="9"/>
        <v>1.2899311183173048</v>
      </c>
      <c r="K223" s="57" t="s">
        <v>702</v>
      </c>
    </row>
    <row r="224" spans="1:11" x14ac:dyDescent="0.25">
      <c r="A224" s="39">
        <v>208</v>
      </c>
      <c r="B224" s="17" t="s">
        <v>564</v>
      </c>
      <c r="C224" s="11">
        <v>45.5</v>
      </c>
      <c r="D224" s="16" t="s">
        <v>328</v>
      </c>
      <c r="E224" s="30">
        <v>9.5</v>
      </c>
      <c r="F224" s="30">
        <v>10.1</v>
      </c>
      <c r="G224" s="26">
        <f t="shared" si="10"/>
        <v>0.59999999999999964</v>
      </c>
      <c r="H224" s="29"/>
      <c r="I224" s="29">
        <f>G9/C246*C224</f>
        <v>5.659565537257813E-2</v>
      </c>
      <c r="J224" s="26">
        <f t="shared" si="9"/>
        <v>0.6565956553725778</v>
      </c>
      <c r="K224" s="57" t="s">
        <v>702</v>
      </c>
    </row>
    <row r="225" spans="1:11" x14ac:dyDescent="0.25">
      <c r="A225" s="39">
        <v>209</v>
      </c>
      <c r="B225" s="17" t="s">
        <v>565</v>
      </c>
      <c r="C225" s="11">
        <v>45.2</v>
      </c>
      <c r="D225" s="16" t="s">
        <v>328</v>
      </c>
      <c r="E225" s="30">
        <v>8.9</v>
      </c>
      <c r="F225" s="30">
        <v>9.4</v>
      </c>
      <c r="G225" s="26">
        <f t="shared" si="10"/>
        <v>0.5</v>
      </c>
      <c r="H225" s="29"/>
      <c r="I225" s="29">
        <f>G9/C246*C225</f>
        <v>5.6222497205286409E-2</v>
      </c>
      <c r="J225" s="26">
        <f t="shared" si="9"/>
        <v>0.55622249720528638</v>
      </c>
      <c r="K225" s="57" t="s">
        <v>702</v>
      </c>
    </row>
    <row r="226" spans="1:11" x14ac:dyDescent="0.25">
      <c r="A226" s="39">
        <v>210</v>
      </c>
      <c r="B226" s="17" t="s">
        <v>566</v>
      </c>
      <c r="C226" s="11">
        <v>72.5</v>
      </c>
      <c r="D226" s="16" t="s">
        <v>328</v>
      </c>
      <c r="E226" s="30">
        <v>5.6</v>
      </c>
      <c r="F226" s="30">
        <v>5.6</v>
      </c>
      <c r="G226" s="26">
        <f t="shared" si="10"/>
        <v>0</v>
      </c>
      <c r="H226" s="29">
        <f t="shared" ref="H226:H228" si="12">C226*(G$8/E$15)</f>
        <v>0.82878457505451164</v>
      </c>
      <c r="I226" s="29">
        <f>G9/C246*C226</f>
        <v>9.0179890428833273E-2</v>
      </c>
      <c r="J226" s="26">
        <f t="shared" si="9"/>
        <v>0.91896446548334487</v>
      </c>
      <c r="K226" s="4" t="s">
        <v>703</v>
      </c>
    </row>
    <row r="227" spans="1:11" x14ac:dyDescent="0.25">
      <c r="A227" s="39">
        <v>211</v>
      </c>
      <c r="B227" s="17" t="s">
        <v>567</v>
      </c>
      <c r="C227" s="11">
        <v>72.2</v>
      </c>
      <c r="D227" s="16" t="s">
        <v>328</v>
      </c>
      <c r="E227" s="30">
        <v>6.7</v>
      </c>
      <c r="F227" s="30">
        <v>7.1</v>
      </c>
      <c r="G227" s="26">
        <f t="shared" si="10"/>
        <v>0.39999999999999947</v>
      </c>
      <c r="H227" s="29"/>
      <c r="I227" s="29">
        <f>G9/C246*C227</f>
        <v>8.9806732261541553E-2</v>
      </c>
      <c r="J227" s="26">
        <f t="shared" si="9"/>
        <v>0.48980673226154103</v>
      </c>
      <c r="K227" s="4" t="s">
        <v>702</v>
      </c>
    </row>
    <row r="228" spans="1:11" x14ac:dyDescent="0.25">
      <c r="A228" s="39">
        <v>212</v>
      </c>
      <c r="B228" s="17" t="s">
        <v>568</v>
      </c>
      <c r="C228" s="11">
        <v>46</v>
      </c>
      <c r="D228" s="16" t="s">
        <v>328</v>
      </c>
      <c r="E228" s="30">
        <v>3.1</v>
      </c>
      <c r="F228" s="30">
        <v>3.1</v>
      </c>
      <c r="G228" s="26">
        <f t="shared" si="10"/>
        <v>0</v>
      </c>
      <c r="H228" s="29">
        <f t="shared" si="12"/>
        <v>0.52584952348286262</v>
      </c>
      <c r="I228" s="29">
        <f>G9/C246*C228</f>
        <v>5.7217585651397666E-2</v>
      </c>
      <c r="J228" s="26">
        <f t="shared" si="9"/>
        <v>0.5830671091342603</v>
      </c>
      <c r="K228" s="4" t="s">
        <v>703</v>
      </c>
    </row>
    <row r="229" spans="1:11" x14ac:dyDescent="0.25">
      <c r="A229" s="39">
        <v>213</v>
      </c>
      <c r="B229" s="17" t="s">
        <v>569</v>
      </c>
      <c r="C229" s="11">
        <v>44.8</v>
      </c>
      <c r="D229" s="16" t="s">
        <v>328</v>
      </c>
      <c r="E229" s="30">
        <v>5.5</v>
      </c>
      <c r="F229" s="30">
        <v>6</v>
      </c>
      <c r="G229" s="26">
        <f t="shared" si="10"/>
        <v>0.5</v>
      </c>
      <c r="H229" s="29"/>
      <c r="I229" s="29">
        <f>G9/C246*C229</f>
        <v>5.572495298223077E-2</v>
      </c>
      <c r="J229" s="26">
        <f t="shared" si="9"/>
        <v>0.55572495298223079</v>
      </c>
      <c r="K229" s="4" t="s">
        <v>702</v>
      </c>
    </row>
    <row r="230" spans="1:11" x14ac:dyDescent="0.25">
      <c r="A230" s="39">
        <v>214</v>
      </c>
      <c r="B230" s="17" t="s">
        <v>570</v>
      </c>
      <c r="C230" s="11">
        <v>73.099999999999994</v>
      </c>
      <c r="D230" s="16" t="s">
        <v>328</v>
      </c>
      <c r="E230" s="30">
        <v>13.8</v>
      </c>
      <c r="F230" s="30">
        <v>14.3</v>
      </c>
      <c r="G230" s="26">
        <f t="shared" si="10"/>
        <v>0.5</v>
      </c>
      <c r="H230" s="29"/>
      <c r="I230" s="29">
        <f>G9/C246*C230</f>
        <v>9.0926206763416714E-2</v>
      </c>
      <c r="J230" s="26">
        <f t="shared" si="9"/>
        <v>0.59092620676341667</v>
      </c>
      <c r="K230" s="4" t="s">
        <v>702</v>
      </c>
    </row>
    <row r="231" spans="1:11" x14ac:dyDescent="0.25">
      <c r="A231" s="39">
        <v>215</v>
      </c>
      <c r="B231" s="17" t="s">
        <v>571</v>
      </c>
      <c r="C231" s="11">
        <v>72.400000000000006</v>
      </c>
      <c r="D231" s="16" t="s">
        <v>328</v>
      </c>
      <c r="E231" s="30">
        <v>1.7</v>
      </c>
      <c r="F231" s="30">
        <v>1.9</v>
      </c>
      <c r="G231" s="26">
        <f t="shared" si="10"/>
        <v>0.19999999999999996</v>
      </c>
      <c r="H231" s="29"/>
      <c r="I231" s="29">
        <f>G9/C246*C231</f>
        <v>9.0055504373069376E-2</v>
      </c>
      <c r="J231" s="26">
        <f t="shared" si="9"/>
        <v>0.29005550437306932</v>
      </c>
      <c r="K231" s="4" t="s">
        <v>702</v>
      </c>
    </row>
    <row r="232" spans="1:11" x14ac:dyDescent="0.25">
      <c r="A232" s="39">
        <v>216</v>
      </c>
      <c r="B232" s="17" t="s">
        <v>572</v>
      </c>
      <c r="C232" s="11">
        <v>46</v>
      </c>
      <c r="D232" s="16" t="s">
        <v>328</v>
      </c>
      <c r="E232" s="30">
        <v>10</v>
      </c>
      <c r="F232" s="30">
        <v>10.8</v>
      </c>
      <c r="G232" s="26">
        <f t="shared" si="10"/>
        <v>0.80000000000000071</v>
      </c>
      <c r="H232" s="29"/>
      <c r="I232" s="29">
        <f>G9/C246*C232</f>
        <v>5.7217585651397666E-2</v>
      </c>
      <c r="J232" s="26">
        <f t="shared" si="9"/>
        <v>0.85721758565139838</v>
      </c>
      <c r="K232" s="4" t="s">
        <v>702</v>
      </c>
    </row>
    <row r="233" spans="1:11" x14ac:dyDescent="0.25">
      <c r="A233" s="39">
        <v>217</v>
      </c>
      <c r="B233" s="17" t="s">
        <v>573</v>
      </c>
      <c r="C233" s="11">
        <v>45.4</v>
      </c>
      <c r="D233" s="16" t="s">
        <v>328</v>
      </c>
      <c r="E233" s="30">
        <v>6.5</v>
      </c>
      <c r="F233" s="30">
        <v>6.7</v>
      </c>
      <c r="G233" s="26">
        <f t="shared" si="10"/>
        <v>0.20000000000000018</v>
      </c>
      <c r="H233" s="29"/>
      <c r="I233" s="29">
        <f>G9/C246*C233</f>
        <v>5.6471269316814218E-2</v>
      </c>
      <c r="J233" s="26">
        <f t="shared" si="9"/>
        <v>0.25647126931681441</v>
      </c>
      <c r="K233" s="4" t="s">
        <v>702</v>
      </c>
    </row>
    <row r="234" spans="1:11" x14ac:dyDescent="0.25">
      <c r="A234" s="39">
        <v>218</v>
      </c>
      <c r="B234" s="17" t="s">
        <v>574</v>
      </c>
      <c r="C234" s="11">
        <v>73</v>
      </c>
      <c r="D234" s="16" t="s">
        <v>328</v>
      </c>
      <c r="E234" s="30">
        <v>6.3</v>
      </c>
      <c r="F234" s="30">
        <v>6.7</v>
      </c>
      <c r="G234" s="26">
        <f t="shared" si="10"/>
        <v>0.40000000000000036</v>
      </c>
      <c r="H234" s="29"/>
      <c r="I234" s="29">
        <f>G9/C246*C234</f>
        <v>9.0801820707652817E-2</v>
      </c>
      <c r="J234" s="26">
        <f t="shared" si="9"/>
        <v>0.49080182070765316</v>
      </c>
      <c r="K234" s="4" t="s">
        <v>702</v>
      </c>
    </row>
    <row r="235" spans="1:11" x14ac:dyDescent="0.25">
      <c r="A235" s="39">
        <v>219</v>
      </c>
      <c r="B235" s="17" t="s">
        <v>575</v>
      </c>
      <c r="C235" s="11">
        <v>72.2</v>
      </c>
      <c r="D235" s="16" t="s">
        <v>328</v>
      </c>
      <c r="E235" s="30">
        <v>11.5</v>
      </c>
      <c r="F235" s="30">
        <v>12.1</v>
      </c>
      <c r="G235" s="26">
        <f t="shared" si="10"/>
        <v>0.59999999999999964</v>
      </c>
      <c r="H235" s="29"/>
      <c r="I235" s="29">
        <f>G9/C246*C235</f>
        <v>8.9806732261541553E-2</v>
      </c>
      <c r="J235" s="26">
        <f t="shared" si="9"/>
        <v>0.68980673226154121</v>
      </c>
      <c r="K235" s="4" t="s">
        <v>702</v>
      </c>
    </row>
    <row r="236" spans="1:11" x14ac:dyDescent="0.25">
      <c r="A236" s="39">
        <v>220</v>
      </c>
      <c r="B236" s="17" t="s">
        <v>576</v>
      </c>
      <c r="C236" s="11">
        <v>46.2</v>
      </c>
      <c r="D236" s="16" t="s">
        <v>328</v>
      </c>
      <c r="E236" s="30">
        <v>1.9</v>
      </c>
      <c r="F236" s="30">
        <v>1.9</v>
      </c>
      <c r="G236" s="26">
        <f t="shared" si="10"/>
        <v>0</v>
      </c>
      <c r="H236" s="29">
        <f t="shared" ref="H236" si="13">C236*(G$8/E$15)</f>
        <v>0.52813582575887508</v>
      </c>
      <c r="I236" s="29">
        <f>G9/C246*C236</f>
        <v>5.7466357762925489E-2</v>
      </c>
      <c r="J236" s="26">
        <f t="shared" si="9"/>
        <v>0.5856021835218006</v>
      </c>
      <c r="K236" s="4" t="s">
        <v>703</v>
      </c>
    </row>
    <row r="237" spans="1:11" x14ac:dyDescent="0.25">
      <c r="A237" s="39">
        <v>221</v>
      </c>
      <c r="B237" s="17" t="s">
        <v>577</v>
      </c>
      <c r="C237" s="11">
        <v>45.4</v>
      </c>
      <c r="D237" s="16" t="s">
        <v>328</v>
      </c>
      <c r="E237" s="30">
        <v>10.199999999999999</v>
      </c>
      <c r="F237" s="30">
        <v>11</v>
      </c>
      <c r="G237" s="26">
        <f t="shared" si="10"/>
        <v>0.80000000000000071</v>
      </c>
      <c r="H237" s="29"/>
      <c r="I237" s="29">
        <f>G9/C246*C237</f>
        <v>5.6471269316814218E-2</v>
      </c>
      <c r="J237" s="26">
        <f t="shared" si="9"/>
        <v>0.85647126931681494</v>
      </c>
      <c r="K237" s="4" t="s">
        <v>702</v>
      </c>
    </row>
    <row r="238" spans="1:11" x14ac:dyDescent="0.25">
      <c r="A238" s="39">
        <v>222</v>
      </c>
      <c r="B238" s="17" t="s">
        <v>578</v>
      </c>
      <c r="C238" s="11">
        <v>72.900000000000006</v>
      </c>
      <c r="D238" s="16" t="s">
        <v>328</v>
      </c>
      <c r="E238" s="30">
        <v>9.3000000000000007</v>
      </c>
      <c r="F238" s="30">
        <v>10.4</v>
      </c>
      <c r="G238" s="26">
        <f t="shared" si="10"/>
        <v>1.0999999999999996</v>
      </c>
      <c r="H238" s="29"/>
      <c r="I238" s="29">
        <f>G9/C246*C238</f>
        <v>9.0677434651888919E-2</v>
      </c>
      <c r="J238" s="26">
        <f t="shared" si="9"/>
        <v>1.1906774346518885</v>
      </c>
      <c r="K238" s="4" t="s">
        <v>702</v>
      </c>
    </row>
    <row r="239" spans="1:11" x14ac:dyDescent="0.25">
      <c r="A239" s="39">
        <v>223</v>
      </c>
      <c r="B239" s="17" t="s">
        <v>579</v>
      </c>
      <c r="C239" s="11">
        <v>72.400000000000006</v>
      </c>
      <c r="D239" s="16" t="s">
        <v>328</v>
      </c>
      <c r="E239" s="30">
        <v>19</v>
      </c>
      <c r="F239" s="30">
        <v>20.2</v>
      </c>
      <c r="G239" s="26">
        <f t="shared" si="10"/>
        <v>1.1999999999999993</v>
      </c>
      <c r="H239" s="29"/>
      <c r="I239" s="29">
        <f>G9/C246*C239</f>
        <v>9.0055504373069376E-2</v>
      </c>
      <c r="J239" s="26">
        <f t="shared" si="9"/>
        <v>1.2900555043730686</v>
      </c>
      <c r="K239" s="4" t="s">
        <v>702</v>
      </c>
    </row>
    <row r="240" spans="1:11" x14ac:dyDescent="0.25">
      <c r="A240" s="39">
        <v>224</v>
      </c>
      <c r="B240" s="17" t="s">
        <v>580</v>
      </c>
      <c r="C240" s="11">
        <v>46.1</v>
      </c>
      <c r="D240" s="16" t="s">
        <v>328</v>
      </c>
      <c r="E240" s="30">
        <v>6.6</v>
      </c>
      <c r="F240" s="30">
        <v>7.2</v>
      </c>
      <c r="G240" s="26">
        <f t="shared" si="10"/>
        <v>0.60000000000000053</v>
      </c>
      <c r="H240" s="29"/>
      <c r="I240" s="29">
        <f>G9/C246*C240</f>
        <v>5.7341971707161578E-2</v>
      </c>
      <c r="J240" s="26">
        <f t="shared" si="9"/>
        <v>0.65734197170716213</v>
      </c>
      <c r="K240" s="4" t="s">
        <v>702</v>
      </c>
    </row>
    <row r="241" spans="1:11" x14ac:dyDescent="0.25">
      <c r="A241" s="39">
        <v>225</v>
      </c>
      <c r="B241" s="17" t="s">
        <v>581</v>
      </c>
      <c r="C241" s="11">
        <v>45.6</v>
      </c>
      <c r="D241" s="16" t="s">
        <v>328</v>
      </c>
      <c r="E241" s="30">
        <v>9.5</v>
      </c>
      <c r="F241" s="30">
        <v>9.9</v>
      </c>
      <c r="G241" s="26">
        <f t="shared" si="10"/>
        <v>0.40000000000000036</v>
      </c>
      <c r="H241" s="29"/>
      <c r="I241" s="29">
        <f>G9/C246*C241</f>
        <v>5.6720041428342034E-2</v>
      </c>
      <c r="J241" s="26">
        <f t="shared" si="9"/>
        <v>0.45672004142834238</v>
      </c>
      <c r="K241" s="4" t="s">
        <v>702</v>
      </c>
    </row>
    <row r="242" spans="1:11" x14ac:dyDescent="0.25">
      <c r="A242" s="39">
        <v>226</v>
      </c>
      <c r="B242" s="17" t="s">
        <v>582</v>
      </c>
      <c r="C242" s="11">
        <v>73.2</v>
      </c>
      <c r="D242" s="16" t="s">
        <v>328</v>
      </c>
      <c r="E242" s="30">
        <v>19.100000000000001</v>
      </c>
      <c r="F242" s="30">
        <v>19.600000000000001</v>
      </c>
      <c r="G242" s="26">
        <f t="shared" si="10"/>
        <v>0.5</v>
      </c>
      <c r="H242" s="29"/>
      <c r="I242" s="29">
        <f>G9/C246*C242</f>
        <v>9.105059281918064E-2</v>
      </c>
      <c r="J242" s="26">
        <f t="shared" si="9"/>
        <v>0.5910505928191806</v>
      </c>
      <c r="K242" s="4" t="s">
        <v>702</v>
      </c>
    </row>
    <row r="243" spans="1:11" x14ac:dyDescent="0.25">
      <c r="A243" s="39">
        <v>227</v>
      </c>
      <c r="B243" s="17" t="s">
        <v>583</v>
      </c>
      <c r="C243" s="11">
        <v>72.400000000000006</v>
      </c>
      <c r="D243" s="16" t="s">
        <v>328</v>
      </c>
      <c r="E243" s="30">
        <v>7.5</v>
      </c>
      <c r="F243" s="30">
        <v>7.5</v>
      </c>
      <c r="G243" s="26">
        <f t="shared" si="10"/>
        <v>0</v>
      </c>
      <c r="H243" s="29">
        <f t="shared" ref="H243" si="14">C243*(G$8/E$15)</f>
        <v>0.82764142391650553</v>
      </c>
      <c r="I243" s="29">
        <f>G9/C246*C243</f>
        <v>9.0055504373069376E-2</v>
      </c>
      <c r="J243" s="26">
        <f t="shared" si="9"/>
        <v>0.91769692828957494</v>
      </c>
      <c r="K243" s="4" t="s">
        <v>703</v>
      </c>
    </row>
    <row r="244" spans="1:11" x14ac:dyDescent="0.25">
      <c r="A244" s="39">
        <v>228</v>
      </c>
      <c r="B244" s="17" t="s">
        <v>584</v>
      </c>
      <c r="C244" s="11">
        <v>46.4</v>
      </c>
      <c r="D244" s="16" t="s">
        <v>328</v>
      </c>
      <c r="E244" s="30">
        <v>4.3</v>
      </c>
      <c r="F244" s="30">
        <v>4.4000000000000004</v>
      </c>
      <c r="G244" s="26">
        <f t="shared" si="10"/>
        <v>0.10000000000000053</v>
      </c>
      <c r="H244" s="29"/>
      <c r="I244" s="29">
        <f>G9/C246*C244</f>
        <v>5.7715129874453298E-2</v>
      </c>
      <c r="J244" s="26">
        <f t="shared" si="9"/>
        <v>0.15771512987445382</v>
      </c>
      <c r="K244" s="4" t="s">
        <v>702</v>
      </c>
    </row>
    <row r="245" spans="1:11" x14ac:dyDescent="0.25">
      <c r="A245" s="39">
        <v>229</v>
      </c>
      <c r="B245" s="17" t="s">
        <v>585</v>
      </c>
      <c r="C245" s="11">
        <v>45.5</v>
      </c>
      <c r="D245" s="16" t="s">
        <v>328</v>
      </c>
      <c r="E245" s="30">
        <v>13.2</v>
      </c>
      <c r="F245" s="30">
        <v>13.9</v>
      </c>
      <c r="G245" s="26">
        <f t="shared" si="10"/>
        <v>0.70000000000000107</v>
      </c>
      <c r="H245" s="29"/>
      <c r="I245" s="29">
        <f>G9/C246*C245</f>
        <v>5.659565537257813E-2</v>
      </c>
      <c r="J245" s="26">
        <f t="shared" si="9"/>
        <v>0.75659565537257922</v>
      </c>
      <c r="K245" s="4" t="s">
        <v>702</v>
      </c>
    </row>
    <row r="246" spans="1:11" x14ac:dyDescent="0.25">
      <c r="A246" s="681" t="s">
        <v>3</v>
      </c>
      <c r="B246" s="682"/>
      <c r="C246" s="60">
        <f>SUM(C17:C245)</f>
        <v>14343.799999999996</v>
      </c>
      <c r="D246" s="43"/>
      <c r="E246" s="500"/>
      <c r="F246" s="500"/>
      <c r="G246" s="500">
        <f>SUM(G17:G245)</f>
        <v>139.97999999999996</v>
      </c>
      <c r="H246" s="500">
        <f>SUM(H17:H245)</f>
        <v>23.991312933336605</v>
      </c>
      <c r="I246" s="500">
        <f>SUM(I17:I245)</f>
        <v>17.841687066663422</v>
      </c>
      <c r="J246" s="500">
        <f>SUM(J17:J245)</f>
        <v>181.81300000000013</v>
      </c>
      <c r="K246" s="4"/>
    </row>
  </sheetData>
  <mergeCells count="24">
    <mergeCell ref="A7:D9"/>
    <mergeCell ref="E7:F7"/>
    <mergeCell ref="E8:F8"/>
    <mergeCell ref="E9:F9"/>
    <mergeCell ref="A1:K1"/>
    <mergeCell ref="A2:K2"/>
    <mergeCell ref="A3:G3"/>
    <mergeCell ref="J3:K6"/>
    <mergeCell ref="A4:D4"/>
    <mergeCell ref="E4:F4"/>
    <mergeCell ref="A5:D5"/>
    <mergeCell ref="E5:F5"/>
    <mergeCell ref="A6:D6"/>
    <mergeCell ref="E6:F6"/>
    <mergeCell ref="E10:F10"/>
    <mergeCell ref="A246:B246"/>
    <mergeCell ref="A12:D12"/>
    <mergeCell ref="E12:F12"/>
    <mergeCell ref="A13:B15"/>
    <mergeCell ref="C13:D13"/>
    <mergeCell ref="C14:D14"/>
    <mergeCell ref="C15:D15"/>
    <mergeCell ref="A11:D11"/>
    <mergeCell ref="E11:F11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46"/>
  <sheetViews>
    <sheetView workbookViewId="0">
      <selection activeCell="H4" sqref="H4"/>
    </sheetView>
  </sheetViews>
  <sheetFormatPr defaultRowHeight="15" x14ac:dyDescent="0.25"/>
  <cols>
    <col min="1" max="1" width="9.140625" style="44"/>
    <col min="2" max="2" width="11.85546875" style="44" customWidth="1"/>
    <col min="3" max="4" width="9.140625" style="44"/>
    <col min="5" max="5" width="12.85546875" style="44" customWidth="1"/>
    <col min="6" max="6" width="13" style="44" customWidth="1"/>
    <col min="7" max="7" width="9.140625" style="44"/>
    <col min="8" max="8" width="13.85546875" style="44" customWidth="1"/>
    <col min="9" max="9" width="12" style="44" customWidth="1"/>
    <col min="10" max="10" width="9.85546875" style="44" customWidth="1"/>
    <col min="11" max="11" width="15.28515625" style="44" customWidth="1"/>
    <col min="12" max="16384" width="9.140625" style="44"/>
  </cols>
  <sheetData>
    <row r="1" spans="1:12" ht="20.25" x14ac:dyDescent="0.3">
      <c r="A1" s="684" t="s">
        <v>9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364"/>
    </row>
    <row r="2" spans="1:12" ht="40.5" customHeight="1" x14ac:dyDescent="0.25">
      <c r="A2" s="685" t="s">
        <v>713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7"/>
    </row>
    <row r="3" spans="1:12" ht="18.75" x14ac:dyDescent="0.25">
      <c r="A3" s="686" t="s">
        <v>10</v>
      </c>
      <c r="B3" s="687"/>
      <c r="C3" s="687"/>
      <c r="D3" s="687"/>
      <c r="E3" s="687"/>
      <c r="F3" s="687"/>
      <c r="G3" s="687"/>
      <c r="H3" s="533"/>
      <c r="I3" s="574"/>
      <c r="J3" s="689" t="s">
        <v>12</v>
      </c>
      <c r="K3" s="690"/>
      <c r="L3" s="69"/>
    </row>
    <row r="4" spans="1:12" ht="60" x14ac:dyDescent="0.25">
      <c r="A4" s="695" t="s">
        <v>4</v>
      </c>
      <c r="B4" s="695"/>
      <c r="C4" s="695"/>
      <c r="D4" s="695"/>
      <c r="E4" s="695" t="s">
        <v>5</v>
      </c>
      <c r="F4" s="695"/>
      <c r="G4" s="535" t="s">
        <v>714</v>
      </c>
      <c r="H4" s="536"/>
      <c r="I4" s="537"/>
      <c r="J4" s="691"/>
      <c r="K4" s="692"/>
      <c r="L4" s="69"/>
    </row>
    <row r="5" spans="1:12" ht="19.5" thickBot="1" x14ac:dyDescent="0.3">
      <c r="A5" s="761"/>
      <c r="B5" s="761"/>
      <c r="C5" s="761"/>
      <c r="D5" s="761"/>
      <c r="E5" s="762" t="s">
        <v>6</v>
      </c>
      <c r="F5" s="762"/>
      <c r="G5" s="538">
        <f>G6+G10</f>
        <v>76.596999999999994</v>
      </c>
      <c r="H5" s="539"/>
      <c r="I5" s="540"/>
      <c r="J5" s="691"/>
      <c r="K5" s="692"/>
      <c r="L5" s="69"/>
    </row>
    <row r="6" spans="1:12" ht="18.75" x14ac:dyDescent="0.25">
      <c r="A6" s="763" t="s">
        <v>631</v>
      </c>
      <c r="B6" s="764"/>
      <c r="C6" s="764"/>
      <c r="D6" s="765"/>
      <c r="E6" s="780" t="s">
        <v>611</v>
      </c>
      <c r="F6" s="780"/>
      <c r="G6" s="562">
        <f>42.55+34.047</f>
        <v>76.596999999999994</v>
      </c>
      <c r="H6" s="539"/>
      <c r="I6" s="540"/>
      <c r="J6" s="693"/>
      <c r="K6" s="694"/>
      <c r="L6" s="69"/>
    </row>
    <row r="7" spans="1:12" ht="18.75" x14ac:dyDescent="0.25">
      <c r="A7" s="752" t="s">
        <v>632</v>
      </c>
      <c r="B7" s="723"/>
      <c r="C7" s="723"/>
      <c r="D7" s="724"/>
      <c r="E7" s="734" t="s">
        <v>691</v>
      </c>
      <c r="F7" s="736"/>
      <c r="G7" s="542">
        <f>G246</f>
        <v>69.184999999999974</v>
      </c>
      <c r="H7" s="543"/>
      <c r="I7" s="540"/>
      <c r="J7" s="76" t="s">
        <v>599</v>
      </c>
      <c r="K7" s="75"/>
      <c r="L7" s="69"/>
    </row>
    <row r="8" spans="1:12" ht="25.5" customHeight="1" x14ac:dyDescent="0.25">
      <c r="A8" s="753"/>
      <c r="B8" s="754"/>
      <c r="C8" s="754"/>
      <c r="D8" s="755"/>
      <c r="E8" s="734" t="s">
        <v>706</v>
      </c>
      <c r="F8" s="736"/>
      <c r="G8" s="544">
        <f>IF((E15*G7)/(E13-E15)&gt;=(G6-G7),(G6-G7),(E15*G7)/(E13-E15))</f>
        <v>7.4120000000000203</v>
      </c>
      <c r="H8" s="543"/>
      <c r="I8" s="540"/>
      <c r="J8" s="76" t="s">
        <v>600</v>
      </c>
      <c r="K8" s="75"/>
      <c r="L8" s="69"/>
    </row>
    <row r="9" spans="1:12" ht="15.75" thickBot="1" x14ac:dyDescent="0.3">
      <c r="A9" s="756"/>
      <c r="B9" s="757"/>
      <c r="C9" s="757"/>
      <c r="D9" s="758"/>
      <c r="E9" s="759" t="s">
        <v>612</v>
      </c>
      <c r="F9" s="760"/>
      <c r="G9" s="545">
        <f>G6-G7-G8</f>
        <v>0</v>
      </c>
      <c r="H9" s="546"/>
      <c r="I9" s="540"/>
      <c r="J9" s="76" t="s">
        <v>683</v>
      </c>
      <c r="K9" s="76"/>
      <c r="L9" s="365"/>
    </row>
    <row r="10" spans="1:12" ht="18.75" hidden="1" x14ac:dyDescent="0.25">
      <c r="A10" s="566"/>
      <c r="B10" s="567"/>
      <c r="C10" s="567"/>
      <c r="D10" s="568"/>
      <c r="E10" s="767"/>
      <c r="F10" s="768"/>
      <c r="G10" s="558"/>
      <c r="H10" s="546"/>
      <c r="I10" s="540"/>
      <c r="J10" s="76"/>
      <c r="K10" s="75"/>
      <c r="L10" s="69"/>
    </row>
    <row r="11" spans="1:12" hidden="1" x14ac:dyDescent="0.25">
      <c r="A11" s="696"/>
      <c r="B11" s="696"/>
      <c r="C11" s="696"/>
      <c r="D11" s="696"/>
      <c r="E11" s="686"/>
      <c r="F11" s="688"/>
      <c r="G11" s="542"/>
      <c r="H11" s="543"/>
      <c r="I11" s="540"/>
    </row>
    <row r="12" spans="1:12" ht="15.75" hidden="1" thickBot="1" x14ac:dyDescent="0.3">
      <c r="A12" s="715"/>
      <c r="B12" s="715"/>
      <c r="C12" s="769"/>
      <c r="D12" s="769"/>
      <c r="E12" s="770"/>
      <c r="F12" s="717"/>
      <c r="G12" s="547"/>
      <c r="H12" s="548"/>
      <c r="I12" s="540"/>
    </row>
    <row r="13" spans="1:12" ht="22.5" customHeight="1" x14ac:dyDescent="0.25">
      <c r="A13" s="771" t="s">
        <v>693</v>
      </c>
      <c r="B13" s="771"/>
      <c r="C13" s="781" t="s">
        <v>694</v>
      </c>
      <c r="D13" s="780"/>
      <c r="E13" s="549">
        <f>C246</f>
        <v>14343.799999999996</v>
      </c>
      <c r="F13" s="550"/>
      <c r="G13" s="551"/>
      <c r="H13" s="551"/>
      <c r="I13" s="540"/>
      <c r="J13" s="76"/>
      <c r="K13" s="76"/>
      <c r="L13" s="365"/>
    </row>
    <row r="14" spans="1:12" ht="20.25" customHeight="1" x14ac:dyDescent="0.25">
      <c r="A14" s="772"/>
      <c r="B14" s="772"/>
      <c r="C14" s="782" t="s">
        <v>695</v>
      </c>
      <c r="D14" s="695"/>
      <c r="E14" s="552">
        <v>4897</v>
      </c>
      <c r="F14" s="550"/>
      <c r="G14" s="551"/>
      <c r="H14" s="551"/>
      <c r="I14" s="540"/>
      <c r="J14" s="76"/>
      <c r="K14" s="76"/>
      <c r="L14" s="365"/>
    </row>
    <row r="15" spans="1:12" ht="36.75" customHeight="1" thickBot="1" x14ac:dyDescent="0.3">
      <c r="A15" s="773"/>
      <c r="B15" s="773"/>
      <c r="C15" s="799" t="s">
        <v>696</v>
      </c>
      <c r="D15" s="800"/>
      <c r="E15" s="553">
        <f>C21+C46+C47+C53+C54+C71+C95+C87+C94+C112+C120+C125+C136+C138+C139+C144+C145+C148+C162+C170+C180+C185+C206+C209+C213+C222+C226+C228+C236+C243+C30+C37+C39+C40+C41+C57+C69+C78+C88+C108+C109+C110+C111+C121+C137+C152+C164+C80</f>
        <v>2797.6</v>
      </c>
      <c r="F15" s="4"/>
      <c r="G15" s="80"/>
      <c r="H15" s="80"/>
      <c r="I15" s="4"/>
      <c r="J15" s="4"/>
      <c r="K15" s="6"/>
      <c r="L15" s="4"/>
    </row>
    <row r="16" spans="1:12" ht="48.75" customHeight="1" x14ac:dyDescent="0.25">
      <c r="A16" s="1" t="s">
        <v>0</v>
      </c>
      <c r="B16" s="83" t="s">
        <v>1</v>
      </c>
      <c r="C16" s="554" t="s">
        <v>2</v>
      </c>
      <c r="D16" s="554" t="s">
        <v>308</v>
      </c>
      <c r="E16" s="555" t="s">
        <v>710</v>
      </c>
      <c r="F16" s="3" t="s">
        <v>710</v>
      </c>
      <c r="G16" s="20" t="s">
        <v>16</v>
      </c>
      <c r="H16" s="556" t="s">
        <v>698</v>
      </c>
      <c r="I16" s="84" t="s">
        <v>8</v>
      </c>
      <c r="J16" s="85" t="s">
        <v>17</v>
      </c>
      <c r="K16" s="4"/>
      <c r="L16" s="366"/>
    </row>
    <row r="17" spans="1:12" x14ac:dyDescent="0.25">
      <c r="A17" s="7">
        <v>1</v>
      </c>
      <c r="B17" s="17" t="s">
        <v>332</v>
      </c>
      <c r="C17" s="11">
        <v>94</v>
      </c>
      <c r="D17" s="16" t="s">
        <v>328</v>
      </c>
      <c r="E17" s="30">
        <v>26.7</v>
      </c>
      <c r="F17" s="30">
        <v>27.5</v>
      </c>
      <c r="G17" s="21">
        <f>F17-E17</f>
        <v>0.80000000000000071</v>
      </c>
      <c r="H17" s="557"/>
      <c r="I17" s="29">
        <f>G9/C246*C17</f>
        <v>0</v>
      </c>
      <c r="J17" s="26">
        <f>G17+I17+H17</f>
        <v>0.80000000000000071</v>
      </c>
      <c r="K17" s="4" t="s">
        <v>702</v>
      </c>
      <c r="L17" s="366"/>
    </row>
    <row r="18" spans="1:12" x14ac:dyDescent="0.25">
      <c r="A18" s="7">
        <v>2</v>
      </c>
      <c r="B18" s="17" t="s">
        <v>333</v>
      </c>
      <c r="C18" s="13">
        <v>52.6</v>
      </c>
      <c r="D18" s="16" t="s">
        <v>328</v>
      </c>
      <c r="E18" s="30">
        <v>9</v>
      </c>
      <c r="F18" s="30">
        <v>9.3000000000000007</v>
      </c>
      <c r="G18" s="21">
        <f>F18-E18</f>
        <v>0.30000000000000071</v>
      </c>
      <c r="H18" s="557"/>
      <c r="I18" s="29">
        <f>G9/C246*C18</f>
        <v>0</v>
      </c>
      <c r="J18" s="26">
        <f t="shared" ref="J18:J81" si="0">G18+I18+H18</f>
        <v>0.30000000000000071</v>
      </c>
      <c r="K18" s="4" t="s">
        <v>702</v>
      </c>
      <c r="L18" s="366"/>
    </row>
    <row r="19" spans="1:12" x14ac:dyDescent="0.25">
      <c r="A19" s="7">
        <v>3</v>
      </c>
      <c r="B19" s="17" t="s">
        <v>334</v>
      </c>
      <c r="C19" s="13">
        <v>64.8</v>
      </c>
      <c r="D19" s="16" t="s">
        <v>328</v>
      </c>
      <c r="E19" s="30">
        <v>19.399999999999999</v>
      </c>
      <c r="F19" s="30">
        <v>19.8</v>
      </c>
      <c r="G19" s="21">
        <f t="shared" ref="G19:G82" si="1">F19-E19</f>
        <v>0.40000000000000213</v>
      </c>
      <c r="H19" s="557"/>
      <c r="I19" s="29">
        <f>G9/C246*C19</f>
        <v>0</v>
      </c>
      <c r="J19" s="26">
        <f t="shared" si="0"/>
        <v>0.40000000000000213</v>
      </c>
      <c r="K19" s="4" t="s">
        <v>702</v>
      </c>
      <c r="L19" s="366"/>
    </row>
    <row r="20" spans="1:12" x14ac:dyDescent="0.25">
      <c r="A20" s="7">
        <v>4</v>
      </c>
      <c r="B20" s="17" t="s">
        <v>335</v>
      </c>
      <c r="C20" s="13">
        <v>94.3</v>
      </c>
      <c r="D20" s="16" t="s">
        <v>328</v>
      </c>
      <c r="E20" s="30">
        <v>20.6</v>
      </c>
      <c r="F20" s="30">
        <v>21.1</v>
      </c>
      <c r="G20" s="21">
        <f t="shared" si="1"/>
        <v>0.5</v>
      </c>
      <c r="H20" s="557"/>
      <c r="I20" s="29">
        <f>G9/C246*C20</f>
        <v>0</v>
      </c>
      <c r="J20" s="26">
        <f t="shared" si="0"/>
        <v>0.5</v>
      </c>
      <c r="K20" s="4" t="s">
        <v>702</v>
      </c>
      <c r="L20" s="366"/>
    </row>
    <row r="21" spans="1:12" x14ac:dyDescent="0.25">
      <c r="A21" s="7">
        <v>5</v>
      </c>
      <c r="B21" s="17" t="s">
        <v>336</v>
      </c>
      <c r="C21" s="11">
        <v>52.8</v>
      </c>
      <c r="D21" s="16" t="s">
        <v>328</v>
      </c>
      <c r="E21" s="30">
        <v>0</v>
      </c>
      <c r="F21" s="30">
        <v>0</v>
      </c>
      <c r="G21" s="21">
        <f t="shared" si="1"/>
        <v>0</v>
      </c>
      <c r="H21" s="557">
        <v>0.13988904775521913</v>
      </c>
      <c r="I21" s="29">
        <f>G9/C246*C21</f>
        <v>0</v>
      </c>
      <c r="J21" s="26">
        <f t="shared" si="0"/>
        <v>0.13988904775521913</v>
      </c>
      <c r="K21" s="4" t="s">
        <v>703</v>
      </c>
      <c r="L21" s="366"/>
    </row>
    <row r="22" spans="1:12" x14ac:dyDescent="0.25">
      <c r="A22" s="7">
        <v>6</v>
      </c>
      <c r="B22" s="17" t="s">
        <v>337</v>
      </c>
      <c r="C22" s="11">
        <v>64.8</v>
      </c>
      <c r="D22" s="16" t="s">
        <v>328</v>
      </c>
      <c r="E22" s="30">
        <v>10.8</v>
      </c>
      <c r="F22" s="30">
        <v>11.1</v>
      </c>
      <c r="G22" s="21">
        <f t="shared" si="1"/>
        <v>0.29999999999999893</v>
      </c>
      <c r="H22" s="557"/>
      <c r="I22" s="29">
        <f>G9/C246*C22</f>
        <v>0</v>
      </c>
      <c r="J22" s="26">
        <f t="shared" si="0"/>
        <v>0.29999999999999893</v>
      </c>
      <c r="K22" s="4" t="s">
        <v>702</v>
      </c>
      <c r="L22" s="366"/>
    </row>
    <row r="23" spans="1:12" x14ac:dyDescent="0.25">
      <c r="A23" s="7">
        <v>7</v>
      </c>
      <c r="B23" s="17" t="s">
        <v>338</v>
      </c>
      <c r="C23" s="11">
        <v>94.1</v>
      </c>
      <c r="D23" s="16" t="s">
        <v>328</v>
      </c>
      <c r="E23" s="30">
        <v>17</v>
      </c>
      <c r="F23" s="30">
        <v>17.399999999999999</v>
      </c>
      <c r="G23" s="21">
        <f t="shared" si="1"/>
        <v>0.39999999999999858</v>
      </c>
      <c r="H23" s="557"/>
      <c r="I23" s="29">
        <f>G9/C246*C23</f>
        <v>0</v>
      </c>
      <c r="J23" s="26">
        <f t="shared" si="0"/>
        <v>0.39999999999999858</v>
      </c>
      <c r="K23" s="4" t="s">
        <v>702</v>
      </c>
      <c r="L23" s="366"/>
    </row>
    <row r="24" spans="1:12" x14ac:dyDescent="0.25">
      <c r="A24" s="7">
        <v>8</v>
      </c>
      <c r="B24" s="17" t="s">
        <v>339</v>
      </c>
      <c r="C24" s="11">
        <v>52.9</v>
      </c>
      <c r="D24" s="16" t="s">
        <v>328</v>
      </c>
      <c r="E24" s="30">
        <v>10.3</v>
      </c>
      <c r="F24" s="30">
        <v>10.4</v>
      </c>
      <c r="G24" s="21">
        <f t="shared" si="1"/>
        <v>9.9999999999999645E-2</v>
      </c>
      <c r="H24" s="557"/>
      <c r="I24" s="29">
        <f>G9/C246*C24</f>
        <v>0</v>
      </c>
      <c r="J24" s="26">
        <f t="shared" si="0"/>
        <v>9.9999999999999645E-2</v>
      </c>
      <c r="K24" s="4" t="s">
        <v>702</v>
      </c>
      <c r="L24" s="366"/>
    </row>
    <row r="25" spans="1:12" x14ac:dyDescent="0.25">
      <c r="A25" s="7">
        <v>9</v>
      </c>
      <c r="B25" s="17" t="s">
        <v>340</v>
      </c>
      <c r="C25" s="11">
        <v>65.2</v>
      </c>
      <c r="D25" s="16" t="s">
        <v>328</v>
      </c>
      <c r="E25" s="30">
        <v>14.2</v>
      </c>
      <c r="F25" s="30">
        <v>14.3</v>
      </c>
      <c r="G25" s="21">
        <f t="shared" si="1"/>
        <v>0.10000000000000142</v>
      </c>
      <c r="H25" s="557"/>
      <c r="I25" s="29">
        <f>G9/C246*C25</f>
        <v>0</v>
      </c>
      <c r="J25" s="26">
        <f t="shared" si="0"/>
        <v>0.10000000000000142</v>
      </c>
      <c r="K25" s="4" t="s">
        <v>702</v>
      </c>
      <c r="L25" s="366"/>
    </row>
    <row r="26" spans="1:12" x14ac:dyDescent="0.25">
      <c r="A26" s="7">
        <v>10</v>
      </c>
      <c r="B26" s="17" t="s">
        <v>341</v>
      </c>
      <c r="C26" s="11">
        <v>94</v>
      </c>
      <c r="D26" s="16" t="s">
        <v>328</v>
      </c>
      <c r="E26" s="30">
        <v>20.3</v>
      </c>
      <c r="F26" s="30">
        <v>20.7</v>
      </c>
      <c r="G26" s="21">
        <f t="shared" si="1"/>
        <v>0.39999999999999858</v>
      </c>
      <c r="H26" s="557"/>
      <c r="I26" s="29">
        <f>G9/C246*C26</f>
        <v>0</v>
      </c>
      <c r="J26" s="26">
        <f t="shared" si="0"/>
        <v>0.39999999999999858</v>
      </c>
      <c r="K26" s="4" t="s">
        <v>702</v>
      </c>
      <c r="L26" s="366"/>
    </row>
    <row r="27" spans="1:12" x14ac:dyDescent="0.25">
      <c r="A27" s="7">
        <v>11</v>
      </c>
      <c r="B27" s="17" t="s">
        <v>342</v>
      </c>
      <c r="C27" s="11">
        <v>52.8</v>
      </c>
      <c r="D27" s="16" t="s">
        <v>328</v>
      </c>
      <c r="E27" s="30">
        <v>4.9000000000000004</v>
      </c>
      <c r="F27" s="30">
        <v>5</v>
      </c>
      <c r="G27" s="21">
        <f t="shared" si="1"/>
        <v>9.9999999999999645E-2</v>
      </c>
      <c r="H27" s="557"/>
      <c r="I27" s="29">
        <f>G9/C246*C27</f>
        <v>0</v>
      </c>
      <c r="J27" s="26">
        <f t="shared" si="0"/>
        <v>9.9999999999999645E-2</v>
      </c>
      <c r="K27" s="4" t="s">
        <v>702</v>
      </c>
      <c r="L27" s="366"/>
    </row>
    <row r="28" spans="1:12" x14ac:dyDescent="0.25">
      <c r="A28" s="7">
        <v>12</v>
      </c>
      <c r="B28" s="17" t="s">
        <v>343</v>
      </c>
      <c r="C28" s="11">
        <v>65.3</v>
      </c>
      <c r="D28" s="16" t="s">
        <v>328</v>
      </c>
      <c r="E28" s="30">
        <v>10.8</v>
      </c>
      <c r="F28" s="30">
        <v>11.3</v>
      </c>
      <c r="G28" s="21">
        <f t="shared" si="1"/>
        <v>0.5</v>
      </c>
      <c r="H28" s="557"/>
      <c r="I28" s="29">
        <f>G9/C246*C28</f>
        <v>0</v>
      </c>
      <c r="J28" s="26">
        <f t="shared" si="0"/>
        <v>0.5</v>
      </c>
      <c r="K28" s="4" t="s">
        <v>702</v>
      </c>
      <c r="L28" s="366"/>
    </row>
    <row r="29" spans="1:12" x14ac:dyDescent="0.25">
      <c r="A29" s="7">
        <v>13</v>
      </c>
      <c r="B29" s="17" t="s">
        <v>344</v>
      </c>
      <c r="C29" s="11">
        <v>94.2</v>
      </c>
      <c r="D29" s="16" t="s">
        <v>328</v>
      </c>
      <c r="E29" s="30">
        <v>19.8</v>
      </c>
      <c r="F29" s="30">
        <v>19.899999999999999</v>
      </c>
      <c r="G29" s="21">
        <f t="shared" si="1"/>
        <v>9.9999999999997868E-2</v>
      </c>
      <c r="H29" s="557"/>
      <c r="I29" s="29">
        <f>G9/C246*C29</f>
        <v>0</v>
      </c>
      <c r="J29" s="26">
        <f t="shared" si="0"/>
        <v>9.9999999999997868E-2</v>
      </c>
      <c r="K29" s="4" t="s">
        <v>702</v>
      </c>
      <c r="L29" s="366"/>
    </row>
    <row r="30" spans="1:12" x14ac:dyDescent="0.25">
      <c r="A30" s="7">
        <v>14</v>
      </c>
      <c r="B30" s="17" t="s">
        <v>345</v>
      </c>
      <c r="C30" s="11">
        <v>52.9</v>
      </c>
      <c r="D30" s="16" t="s">
        <v>328</v>
      </c>
      <c r="E30" s="30">
        <v>4.2</v>
      </c>
      <c r="F30" s="30">
        <v>4.2</v>
      </c>
      <c r="G30" s="21">
        <f t="shared" si="1"/>
        <v>0</v>
      </c>
      <c r="H30" s="557">
        <v>0.14015398913354341</v>
      </c>
      <c r="I30" s="29">
        <f>G9/C246*C30</f>
        <v>0</v>
      </c>
      <c r="J30" s="26">
        <f t="shared" si="0"/>
        <v>0.14015398913354341</v>
      </c>
      <c r="K30" s="4" t="s">
        <v>703</v>
      </c>
      <c r="L30" s="366"/>
    </row>
    <row r="31" spans="1:12" x14ac:dyDescent="0.25">
      <c r="A31" s="7">
        <v>15</v>
      </c>
      <c r="B31" s="17" t="s">
        <v>346</v>
      </c>
      <c r="C31" s="11">
        <v>64.900000000000006</v>
      </c>
      <c r="D31" s="16" t="s">
        <v>328</v>
      </c>
      <c r="E31" s="30">
        <v>19.2</v>
      </c>
      <c r="F31" s="30">
        <v>19.8</v>
      </c>
      <c r="G31" s="21">
        <f t="shared" si="1"/>
        <v>0.60000000000000142</v>
      </c>
      <c r="H31" s="557"/>
      <c r="I31" s="29">
        <f>G9/C246*C31</f>
        <v>0</v>
      </c>
      <c r="J31" s="26">
        <f t="shared" si="0"/>
        <v>0.60000000000000142</v>
      </c>
      <c r="K31" s="4" t="s">
        <v>702</v>
      </c>
      <c r="L31" s="366"/>
    </row>
    <row r="32" spans="1:12" x14ac:dyDescent="0.25">
      <c r="A32" s="7">
        <v>16</v>
      </c>
      <c r="B32" s="17" t="s">
        <v>347</v>
      </c>
      <c r="C32" s="11">
        <v>93.9</v>
      </c>
      <c r="D32" s="16" t="s">
        <v>328</v>
      </c>
      <c r="E32" s="30">
        <v>13.5</v>
      </c>
      <c r="F32" s="30">
        <v>13.5</v>
      </c>
      <c r="G32" s="21">
        <f>F32-E32+0.7</f>
        <v>0.7</v>
      </c>
      <c r="H32" s="557"/>
      <c r="I32" s="29">
        <f>G9/C246*C32</f>
        <v>0</v>
      </c>
      <c r="J32" s="26">
        <f t="shared" si="0"/>
        <v>0.7</v>
      </c>
      <c r="K32" s="4" t="s">
        <v>702</v>
      </c>
      <c r="L32" s="366"/>
    </row>
    <row r="33" spans="1:12" x14ac:dyDescent="0.25">
      <c r="A33" s="7">
        <v>17</v>
      </c>
      <c r="B33" s="17" t="s">
        <v>348</v>
      </c>
      <c r="C33" s="11">
        <v>53</v>
      </c>
      <c r="D33" s="16" t="s">
        <v>328</v>
      </c>
      <c r="E33" s="30">
        <v>8.5</v>
      </c>
      <c r="F33" s="30">
        <v>8.5</v>
      </c>
      <c r="G33" s="21">
        <f>F33-E33+0.4</f>
        <v>0.4</v>
      </c>
      <c r="H33" s="557"/>
      <c r="I33" s="29">
        <f>G9/C246*C33</f>
        <v>0</v>
      </c>
      <c r="J33" s="26">
        <f t="shared" si="0"/>
        <v>0.4</v>
      </c>
      <c r="K33" s="4" t="s">
        <v>702</v>
      </c>
      <c r="L33" s="366"/>
    </row>
    <row r="34" spans="1:12" x14ac:dyDescent="0.25">
      <c r="A34" s="7">
        <v>18</v>
      </c>
      <c r="B34" s="17" t="s">
        <v>595</v>
      </c>
      <c r="C34" s="11">
        <v>64.8</v>
      </c>
      <c r="D34" s="16" t="s">
        <v>328</v>
      </c>
      <c r="E34" s="30">
        <v>15.7</v>
      </c>
      <c r="F34" s="30">
        <v>15.7</v>
      </c>
      <c r="G34" s="21">
        <f>F34-E34+0.68</f>
        <v>0.68</v>
      </c>
      <c r="H34" s="557"/>
      <c r="I34" s="29">
        <f>G9/C246*C34</f>
        <v>0</v>
      </c>
      <c r="J34" s="26">
        <f t="shared" si="0"/>
        <v>0.68</v>
      </c>
      <c r="K34" s="4" t="s">
        <v>702</v>
      </c>
      <c r="L34" s="366"/>
    </row>
    <row r="35" spans="1:12" x14ac:dyDescent="0.25">
      <c r="A35" s="7">
        <v>19</v>
      </c>
      <c r="B35" s="17" t="s">
        <v>349</v>
      </c>
      <c r="C35" s="11">
        <v>93.9</v>
      </c>
      <c r="D35" s="16" t="s">
        <v>328</v>
      </c>
      <c r="E35" s="30">
        <v>15.9</v>
      </c>
      <c r="F35" s="30">
        <v>17.7</v>
      </c>
      <c r="G35" s="21">
        <f t="shared" si="1"/>
        <v>1.7999999999999989</v>
      </c>
      <c r="H35" s="557"/>
      <c r="I35" s="29">
        <f>G9/C246*C35</f>
        <v>0</v>
      </c>
      <c r="J35" s="26">
        <f t="shared" si="0"/>
        <v>1.7999999999999989</v>
      </c>
      <c r="K35" s="4" t="s">
        <v>702</v>
      </c>
      <c r="L35" s="366"/>
    </row>
    <row r="36" spans="1:12" x14ac:dyDescent="0.25">
      <c r="A36" s="7">
        <v>20</v>
      </c>
      <c r="B36" s="17" t="s">
        <v>350</v>
      </c>
      <c r="C36" s="11">
        <v>52.8</v>
      </c>
      <c r="D36" s="16" t="s">
        <v>328</v>
      </c>
      <c r="E36" s="30">
        <v>8.3000000000000007</v>
      </c>
      <c r="F36" s="30">
        <v>8.6999999999999993</v>
      </c>
      <c r="G36" s="21">
        <f t="shared" si="1"/>
        <v>0.39999999999999858</v>
      </c>
      <c r="H36" s="557"/>
      <c r="I36" s="29">
        <f>G9/C246*C36</f>
        <v>0</v>
      </c>
      <c r="J36" s="26">
        <f t="shared" si="0"/>
        <v>0.39999999999999858</v>
      </c>
      <c r="K36" s="4" t="s">
        <v>702</v>
      </c>
      <c r="L36" s="366"/>
    </row>
    <row r="37" spans="1:12" x14ac:dyDescent="0.25">
      <c r="A37" s="7">
        <v>21</v>
      </c>
      <c r="B37" s="17" t="s">
        <v>351</v>
      </c>
      <c r="C37" s="11">
        <v>65</v>
      </c>
      <c r="D37" s="16" t="s">
        <v>328</v>
      </c>
      <c r="E37" s="30">
        <v>8.5</v>
      </c>
      <c r="F37" s="30">
        <v>8.5</v>
      </c>
      <c r="G37" s="21">
        <f t="shared" si="1"/>
        <v>0</v>
      </c>
      <c r="H37" s="557">
        <v>0.17221189591078115</v>
      </c>
      <c r="I37" s="29">
        <f>G9/C246*C37</f>
        <v>0</v>
      </c>
      <c r="J37" s="26">
        <f t="shared" si="0"/>
        <v>0.17221189591078115</v>
      </c>
      <c r="K37" s="4" t="s">
        <v>703</v>
      </c>
      <c r="L37" s="366"/>
    </row>
    <row r="38" spans="1:12" x14ac:dyDescent="0.25">
      <c r="A38" s="7">
        <v>22</v>
      </c>
      <c r="B38" s="17" t="s">
        <v>352</v>
      </c>
      <c r="C38" s="11">
        <v>94.3</v>
      </c>
      <c r="D38" s="16" t="s">
        <v>328</v>
      </c>
      <c r="E38" s="30">
        <v>27</v>
      </c>
      <c r="F38" s="30">
        <v>27.9</v>
      </c>
      <c r="G38" s="21">
        <f t="shared" si="1"/>
        <v>0.89999999999999858</v>
      </c>
      <c r="H38" s="557"/>
      <c r="I38" s="29">
        <f>G9/C246*C38</f>
        <v>0</v>
      </c>
      <c r="J38" s="26">
        <f t="shared" si="0"/>
        <v>0.89999999999999858</v>
      </c>
      <c r="K38" s="4" t="s">
        <v>702</v>
      </c>
      <c r="L38" s="366"/>
    </row>
    <row r="39" spans="1:12" x14ac:dyDescent="0.25">
      <c r="A39" s="7">
        <v>23</v>
      </c>
      <c r="B39" s="17" t="s">
        <v>353</v>
      </c>
      <c r="C39" s="11">
        <v>52.9</v>
      </c>
      <c r="D39" s="16" t="s">
        <v>328</v>
      </c>
      <c r="E39" s="30">
        <v>4.2</v>
      </c>
      <c r="F39" s="30">
        <v>4.2</v>
      </c>
      <c r="G39" s="21">
        <f t="shared" si="1"/>
        <v>0</v>
      </c>
      <c r="H39" s="557">
        <v>0.14015398913354341</v>
      </c>
      <c r="I39" s="29">
        <f>G9/C246*C39</f>
        <v>0</v>
      </c>
      <c r="J39" s="26">
        <f t="shared" si="0"/>
        <v>0.14015398913354341</v>
      </c>
      <c r="K39" s="4" t="s">
        <v>703</v>
      </c>
      <c r="L39" s="366"/>
    </row>
    <row r="40" spans="1:12" x14ac:dyDescent="0.25">
      <c r="A40" s="7">
        <v>24</v>
      </c>
      <c r="B40" s="17" t="s">
        <v>354</v>
      </c>
      <c r="C40" s="11">
        <v>65.3</v>
      </c>
      <c r="D40" s="16" t="s">
        <v>328</v>
      </c>
      <c r="E40" s="30">
        <v>5.9</v>
      </c>
      <c r="F40" s="30">
        <v>5.9</v>
      </c>
      <c r="G40" s="21">
        <f t="shared" si="1"/>
        <v>0</v>
      </c>
      <c r="H40" s="557">
        <v>0.17300672004575396</v>
      </c>
      <c r="I40" s="29">
        <f>G9/C246*C40</f>
        <v>0</v>
      </c>
      <c r="J40" s="26">
        <f t="shared" si="0"/>
        <v>0.17300672004575396</v>
      </c>
      <c r="K40" s="4" t="s">
        <v>703</v>
      </c>
      <c r="L40" s="366"/>
    </row>
    <row r="41" spans="1:12" x14ac:dyDescent="0.25">
      <c r="A41" s="7">
        <v>25</v>
      </c>
      <c r="B41" s="17" t="s">
        <v>355</v>
      </c>
      <c r="C41" s="11">
        <v>94.1</v>
      </c>
      <c r="D41" s="16" t="s">
        <v>328</v>
      </c>
      <c r="E41" s="30">
        <v>7.2</v>
      </c>
      <c r="F41" s="30">
        <v>7.2</v>
      </c>
      <c r="G41" s="21">
        <f t="shared" si="1"/>
        <v>0</v>
      </c>
      <c r="H41" s="557">
        <v>0.24930983700314621</v>
      </c>
      <c r="I41" s="29">
        <f>G9/C246*C41</f>
        <v>0</v>
      </c>
      <c r="J41" s="26">
        <f t="shared" si="0"/>
        <v>0.24930983700314621</v>
      </c>
      <c r="K41" s="4" t="s">
        <v>703</v>
      </c>
      <c r="L41" s="366"/>
    </row>
    <row r="42" spans="1:12" x14ac:dyDescent="0.25">
      <c r="A42" s="7">
        <v>26</v>
      </c>
      <c r="B42" s="17" t="s">
        <v>356</v>
      </c>
      <c r="C42" s="11">
        <v>53</v>
      </c>
      <c r="D42" s="16" t="s">
        <v>328</v>
      </c>
      <c r="E42" s="30">
        <v>9.3000000000000007</v>
      </c>
      <c r="F42" s="30">
        <v>9.5</v>
      </c>
      <c r="G42" s="21">
        <f t="shared" si="1"/>
        <v>0.19999999999999929</v>
      </c>
      <c r="H42" s="557"/>
      <c r="I42" s="29">
        <f>G9/C246*C42</f>
        <v>0</v>
      </c>
      <c r="J42" s="26">
        <f t="shared" si="0"/>
        <v>0.19999999999999929</v>
      </c>
      <c r="K42" s="4" t="s">
        <v>702</v>
      </c>
      <c r="L42" s="366"/>
    </row>
    <row r="43" spans="1:12" x14ac:dyDescent="0.25">
      <c r="A43" s="7">
        <v>27</v>
      </c>
      <c r="B43" s="17" t="s">
        <v>357</v>
      </c>
      <c r="C43" s="11">
        <v>65.3</v>
      </c>
      <c r="D43" s="16" t="s">
        <v>328</v>
      </c>
      <c r="E43" s="30">
        <v>11.4</v>
      </c>
      <c r="F43" s="30">
        <v>11.7</v>
      </c>
      <c r="G43" s="21">
        <f t="shared" si="1"/>
        <v>0.29999999999999893</v>
      </c>
      <c r="H43" s="557"/>
      <c r="I43" s="29">
        <f>G9/C246*C43</f>
        <v>0</v>
      </c>
      <c r="J43" s="26">
        <f t="shared" si="0"/>
        <v>0.29999999999999893</v>
      </c>
      <c r="K43" s="4" t="s">
        <v>702</v>
      </c>
      <c r="L43" s="366"/>
    </row>
    <row r="44" spans="1:12" x14ac:dyDescent="0.25">
      <c r="A44" s="7">
        <v>28</v>
      </c>
      <c r="B44" s="17" t="s">
        <v>358</v>
      </c>
      <c r="C44" s="11">
        <v>93.5</v>
      </c>
      <c r="D44" s="16" t="s">
        <v>328</v>
      </c>
      <c r="E44" s="30">
        <v>18.399999999999999</v>
      </c>
      <c r="F44" s="30">
        <v>20.399999999999999</v>
      </c>
      <c r="G44" s="21">
        <f t="shared" si="1"/>
        <v>2</v>
      </c>
      <c r="H44" s="557"/>
      <c r="I44" s="29">
        <f>G9/C246*C44</f>
        <v>0</v>
      </c>
      <c r="J44" s="26">
        <f t="shared" si="0"/>
        <v>2</v>
      </c>
      <c r="K44" s="4" t="s">
        <v>702</v>
      </c>
      <c r="L44" s="366"/>
    </row>
    <row r="45" spans="1:12" x14ac:dyDescent="0.25">
      <c r="A45" s="7">
        <v>29</v>
      </c>
      <c r="B45" s="17" t="s">
        <v>359</v>
      </c>
      <c r="C45" s="11">
        <v>52.8</v>
      </c>
      <c r="D45" s="16" t="s">
        <v>328</v>
      </c>
      <c r="E45" s="30">
        <v>11.2</v>
      </c>
      <c r="F45" s="30">
        <v>11.5</v>
      </c>
      <c r="G45" s="21">
        <f t="shared" si="1"/>
        <v>0.30000000000000071</v>
      </c>
      <c r="H45" s="557"/>
      <c r="I45" s="29">
        <f>G9/C246*C45</f>
        <v>0</v>
      </c>
      <c r="J45" s="26">
        <f t="shared" si="0"/>
        <v>0.30000000000000071</v>
      </c>
      <c r="K45" s="4" t="s">
        <v>702</v>
      </c>
      <c r="L45" s="366"/>
    </row>
    <row r="46" spans="1:12" x14ac:dyDescent="0.25">
      <c r="A46" s="7">
        <v>30</v>
      </c>
      <c r="B46" s="17" t="s">
        <v>360</v>
      </c>
      <c r="C46" s="11">
        <v>65.400000000000006</v>
      </c>
      <c r="D46" s="16" t="s">
        <v>328</v>
      </c>
      <c r="E46" s="30">
        <v>5.2</v>
      </c>
      <c r="F46" s="30">
        <v>5.2</v>
      </c>
      <c r="G46" s="21">
        <f t="shared" si="1"/>
        <v>0</v>
      </c>
      <c r="H46" s="557">
        <v>0.17327166142407827</v>
      </c>
      <c r="I46" s="29">
        <f>G9/C246*C46</f>
        <v>0</v>
      </c>
      <c r="J46" s="26">
        <f t="shared" si="0"/>
        <v>0.17327166142407827</v>
      </c>
      <c r="K46" s="4" t="s">
        <v>703</v>
      </c>
      <c r="L46" s="366"/>
    </row>
    <row r="47" spans="1:12" x14ac:dyDescent="0.25">
      <c r="A47" s="7">
        <v>31</v>
      </c>
      <c r="B47" s="17" t="s">
        <v>361</v>
      </c>
      <c r="C47" s="11">
        <v>93.9</v>
      </c>
      <c r="D47" s="16" t="s">
        <v>328</v>
      </c>
      <c r="E47" s="30">
        <v>7.6</v>
      </c>
      <c r="F47" s="30">
        <v>7.6</v>
      </c>
      <c r="G47" s="21">
        <f t="shared" si="1"/>
        <v>0</v>
      </c>
      <c r="H47" s="557">
        <v>0.24877995424649771</v>
      </c>
      <c r="I47" s="29">
        <f>G9/C246*C47</f>
        <v>0</v>
      </c>
      <c r="J47" s="26">
        <f t="shared" si="0"/>
        <v>0.24877995424649771</v>
      </c>
      <c r="K47" s="4" t="s">
        <v>703</v>
      </c>
      <c r="L47" s="366"/>
    </row>
    <row r="48" spans="1:12" x14ac:dyDescent="0.25">
      <c r="A48" s="7">
        <v>32</v>
      </c>
      <c r="B48" s="17" t="s">
        <v>363</v>
      </c>
      <c r="C48" s="11">
        <v>53</v>
      </c>
      <c r="D48" s="16" t="s">
        <v>328</v>
      </c>
      <c r="E48" s="30">
        <v>12.5</v>
      </c>
      <c r="F48" s="30">
        <v>12.8</v>
      </c>
      <c r="G48" s="21">
        <f t="shared" si="1"/>
        <v>0.30000000000000071</v>
      </c>
      <c r="H48" s="557"/>
      <c r="I48" s="29">
        <f>G9/C246*C48</f>
        <v>0</v>
      </c>
      <c r="J48" s="26">
        <f t="shared" si="0"/>
        <v>0.30000000000000071</v>
      </c>
      <c r="K48" s="4" t="s">
        <v>702</v>
      </c>
      <c r="L48" s="366"/>
    </row>
    <row r="49" spans="1:12" x14ac:dyDescent="0.25">
      <c r="A49" s="7">
        <v>33</v>
      </c>
      <c r="B49" s="17" t="s">
        <v>364</v>
      </c>
      <c r="C49" s="11">
        <v>65.3</v>
      </c>
      <c r="D49" s="16" t="s">
        <v>328</v>
      </c>
      <c r="E49" s="30">
        <v>15.5</v>
      </c>
      <c r="F49" s="30">
        <v>16</v>
      </c>
      <c r="G49" s="21">
        <f t="shared" si="1"/>
        <v>0.5</v>
      </c>
      <c r="H49" s="557"/>
      <c r="I49" s="29">
        <f>G9/C246*C49</f>
        <v>0</v>
      </c>
      <c r="J49" s="26">
        <f t="shared" si="0"/>
        <v>0.5</v>
      </c>
      <c r="K49" s="4" t="s">
        <v>702</v>
      </c>
      <c r="L49" s="366"/>
    </row>
    <row r="50" spans="1:12" x14ac:dyDescent="0.25">
      <c r="A50" s="7">
        <v>34</v>
      </c>
      <c r="B50" s="17" t="s">
        <v>362</v>
      </c>
      <c r="C50" s="11">
        <v>94</v>
      </c>
      <c r="D50" s="16" t="s">
        <v>328</v>
      </c>
      <c r="E50" s="30">
        <v>22.4</v>
      </c>
      <c r="F50" s="30">
        <v>22.9</v>
      </c>
      <c r="G50" s="21">
        <f t="shared" si="1"/>
        <v>0.5</v>
      </c>
      <c r="H50" s="557"/>
      <c r="I50" s="29">
        <f>G9/C246*C50</f>
        <v>0</v>
      </c>
      <c r="J50" s="26">
        <f t="shared" si="0"/>
        <v>0.5</v>
      </c>
      <c r="K50" s="4" t="s">
        <v>702</v>
      </c>
      <c r="L50" s="366"/>
    </row>
    <row r="51" spans="1:12" x14ac:dyDescent="0.25">
      <c r="A51" s="7">
        <v>35</v>
      </c>
      <c r="B51" s="17" t="s">
        <v>365</v>
      </c>
      <c r="C51" s="11">
        <v>52.8</v>
      </c>
      <c r="D51" s="16" t="s">
        <v>328</v>
      </c>
      <c r="E51" s="30">
        <v>10.4</v>
      </c>
      <c r="F51" s="30">
        <v>10.5</v>
      </c>
      <c r="G51" s="21">
        <f t="shared" si="1"/>
        <v>9.9999999999999645E-2</v>
      </c>
      <c r="H51" s="557"/>
      <c r="I51" s="29">
        <f>G9/C246*C51</f>
        <v>0</v>
      </c>
      <c r="J51" s="26">
        <f t="shared" si="0"/>
        <v>9.9999999999999645E-2</v>
      </c>
      <c r="K51" s="4" t="s">
        <v>702</v>
      </c>
      <c r="L51" s="366"/>
    </row>
    <row r="52" spans="1:12" x14ac:dyDescent="0.25">
      <c r="A52" s="7">
        <v>36</v>
      </c>
      <c r="B52" s="17" t="s">
        <v>366</v>
      </c>
      <c r="C52" s="11">
        <v>64.900000000000006</v>
      </c>
      <c r="D52" s="16" t="s">
        <v>328</v>
      </c>
      <c r="E52" s="30">
        <v>8.6</v>
      </c>
      <c r="F52" s="30">
        <v>8.8000000000000007</v>
      </c>
      <c r="G52" s="21">
        <f t="shared" si="1"/>
        <v>0.20000000000000107</v>
      </c>
      <c r="H52" s="557"/>
      <c r="I52" s="29">
        <f>G9/C246*C52</f>
        <v>0</v>
      </c>
      <c r="J52" s="26">
        <f t="shared" si="0"/>
        <v>0.20000000000000107</v>
      </c>
      <c r="K52" s="4" t="s">
        <v>702</v>
      </c>
      <c r="L52" s="366"/>
    </row>
    <row r="53" spans="1:12" x14ac:dyDescent="0.25">
      <c r="A53" s="7">
        <v>37</v>
      </c>
      <c r="B53" s="17" t="s">
        <v>367</v>
      </c>
      <c r="C53" s="11">
        <v>94.1</v>
      </c>
      <c r="D53" s="16" t="s">
        <v>328</v>
      </c>
      <c r="E53" s="30">
        <v>5.4</v>
      </c>
      <c r="F53" s="30">
        <v>5.4</v>
      </c>
      <c r="G53" s="21">
        <f t="shared" si="1"/>
        <v>0</v>
      </c>
      <c r="H53" s="557">
        <v>0.24930983700314621</v>
      </c>
      <c r="I53" s="29">
        <f>G9/C246*C53</f>
        <v>0</v>
      </c>
      <c r="J53" s="26">
        <f t="shared" si="0"/>
        <v>0.24930983700314621</v>
      </c>
      <c r="K53" s="4" t="s">
        <v>703</v>
      </c>
      <c r="L53" s="366"/>
    </row>
    <row r="54" spans="1:12" x14ac:dyDescent="0.25">
      <c r="A54" s="7">
        <v>38</v>
      </c>
      <c r="B54" s="17" t="s">
        <v>368</v>
      </c>
      <c r="C54" s="11">
        <v>52.7</v>
      </c>
      <c r="D54" s="16" t="s">
        <v>328</v>
      </c>
      <c r="E54" s="30">
        <v>7.4</v>
      </c>
      <c r="F54" s="30">
        <v>7.4</v>
      </c>
      <c r="G54" s="21">
        <f t="shared" si="1"/>
        <v>0</v>
      </c>
      <c r="H54" s="557">
        <v>0.13962410637689487</v>
      </c>
      <c r="I54" s="29">
        <f>G9/C246*C54</f>
        <v>0</v>
      </c>
      <c r="J54" s="26">
        <f t="shared" si="0"/>
        <v>0.13962410637689487</v>
      </c>
      <c r="K54" s="4" t="s">
        <v>703</v>
      </c>
      <c r="L54" s="366"/>
    </row>
    <row r="55" spans="1:12" x14ac:dyDescent="0.25">
      <c r="A55" s="7">
        <v>39</v>
      </c>
      <c r="B55" s="17" t="s">
        <v>369</v>
      </c>
      <c r="C55" s="11">
        <v>65.2</v>
      </c>
      <c r="D55" s="16" t="s">
        <v>328</v>
      </c>
      <c r="E55" s="30">
        <v>8.4</v>
      </c>
      <c r="F55" s="30">
        <v>8.5</v>
      </c>
      <c r="G55" s="21">
        <f t="shared" si="1"/>
        <v>9.9999999999999645E-2</v>
      </c>
      <c r="H55" s="557"/>
      <c r="I55" s="29">
        <f>G9/C246*C55</f>
        <v>0</v>
      </c>
      <c r="J55" s="26">
        <f t="shared" si="0"/>
        <v>9.9999999999999645E-2</v>
      </c>
      <c r="K55" s="4" t="s">
        <v>702</v>
      </c>
      <c r="L55" s="366"/>
    </row>
    <row r="56" spans="1:12" x14ac:dyDescent="0.25">
      <c r="A56" s="7">
        <v>40</v>
      </c>
      <c r="B56" s="17" t="s">
        <v>370</v>
      </c>
      <c r="C56" s="11">
        <v>94</v>
      </c>
      <c r="D56" s="16" t="s">
        <v>328</v>
      </c>
      <c r="E56" s="30">
        <v>19.899999999999999</v>
      </c>
      <c r="F56" s="30">
        <v>20.399999999999999</v>
      </c>
      <c r="G56" s="21">
        <f t="shared" si="1"/>
        <v>0.5</v>
      </c>
      <c r="H56" s="557"/>
      <c r="I56" s="29">
        <f>G9/C246*C56</f>
        <v>0</v>
      </c>
      <c r="J56" s="26">
        <f t="shared" si="0"/>
        <v>0.5</v>
      </c>
      <c r="K56" s="4" t="s">
        <v>702</v>
      </c>
      <c r="L56" s="366"/>
    </row>
    <row r="57" spans="1:12" x14ac:dyDescent="0.25">
      <c r="A57" s="7">
        <v>41</v>
      </c>
      <c r="B57" s="17" t="s">
        <v>371</v>
      </c>
      <c r="C57" s="11">
        <v>52.8</v>
      </c>
      <c r="D57" s="16" t="s">
        <v>328</v>
      </c>
      <c r="E57" s="30">
        <v>3.7</v>
      </c>
      <c r="F57" s="30">
        <v>3.7</v>
      </c>
      <c r="G57" s="21">
        <f t="shared" si="1"/>
        <v>0</v>
      </c>
      <c r="H57" s="557">
        <v>0.13988904775521913</v>
      </c>
      <c r="I57" s="29">
        <f>G9/C246*C57</f>
        <v>0</v>
      </c>
      <c r="J57" s="26">
        <f t="shared" si="0"/>
        <v>0.13988904775521913</v>
      </c>
      <c r="K57" s="4" t="s">
        <v>703</v>
      </c>
      <c r="L57" s="366"/>
    </row>
    <row r="58" spans="1:12" x14ac:dyDescent="0.25">
      <c r="A58" s="7">
        <v>42</v>
      </c>
      <c r="B58" s="17" t="s">
        <v>372</v>
      </c>
      <c r="C58" s="11">
        <v>65.3</v>
      </c>
      <c r="D58" s="16" t="s">
        <v>328</v>
      </c>
      <c r="E58" s="30">
        <v>14.6</v>
      </c>
      <c r="F58" s="30">
        <v>14.9</v>
      </c>
      <c r="G58" s="21">
        <f t="shared" si="1"/>
        <v>0.30000000000000071</v>
      </c>
      <c r="H58" s="557"/>
      <c r="I58" s="29">
        <f>G9/C246*C58</f>
        <v>0</v>
      </c>
      <c r="J58" s="26">
        <f t="shared" si="0"/>
        <v>0.30000000000000071</v>
      </c>
      <c r="K58" s="4" t="s">
        <v>702</v>
      </c>
      <c r="L58" s="366"/>
    </row>
    <row r="59" spans="1:12" x14ac:dyDescent="0.25">
      <c r="A59" s="7">
        <v>43</v>
      </c>
      <c r="B59" s="17" t="s">
        <v>455</v>
      </c>
      <c r="C59" s="11">
        <v>69.099999999999994</v>
      </c>
      <c r="D59" s="16" t="s">
        <v>328</v>
      </c>
      <c r="E59" s="30">
        <v>17.8</v>
      </c>
      <c r="F59" s="30">
        <v>18.3</v>
      </c>
      <c r="G59" s="21">
        <f t="shared" si="1"/>
        <v>0.5</v>
      </c>
      <c r="H59" s="557"/>
      <c r="I59" s="29">
        <f>G9/C246*C59</f>
        <v>0</v>
      </c>
      <c r="J59" s="26">
        <f t="shared" si="0"/>
        <v>0.5</v>
      </c>
      <c r="K59" s="4" t="s">
        <v>702</v>
      </c>
      <c r="L59" s="366"/>
    </row>
    <row r="60" spans="1:12" x14ac:dyDescent="0.25">
      <c r="A60" s="7">
        <v>44</v>
      </c>
      <c r="B60" s="17" t="s">
        <v>456</v>
      </c>
      <c r="C60" s="11">
        <v>42.6</v>
      </c>
      <c r="D60" s="16" t="s">
        <v>328</v>
      </c>
      <c r="E60" s="30">
        <v>14.2</v>
      </c>
      <c r="F60" s="30">
        <v>14.7</v>
      </c>
      <c r="G60" s="21">
        <f t="shared" si="1"/>
        <v>0.5</v>
      </c>
      <c r="H60" s="557"/>
      <c r="I60" s="29">
        <f>G9/C246*C60</f>
        <v>0</v>
      </c>
      <c r="J60" s="26">
        <f t="shared" si="0"/>
        <v>0.5</v>
      </c>
      <c r="K60" s="4" t="s">
        <v>702</v>
      </c>
      <c r="L60" s="366"/>
    </row>
    <row r="61" spans="1:12" x14ac:dyDescent="0.25">
      <c r="A61" s="7">
        <v>45</v>
      </c>
      <c r="B61" s="17" t="s">
        <v>457</v>
      </c>
      <c r="C61" s="11">
        <v>55.5</v>
      </c>
      <c r="D61" s="16" t="s">
        <v>328</v>
      </c>
      <c r="E61" s="30">
        <v>15.4</v>
      </c>
      <c r="F61" s="30">
        <v>15.8</v>
      </c>
      <c r="G61" s="21">
        <f t="shared" si="1"/>
        <v>0.40000000000000036</v>
      </c>
      <c r="H61" s="557"/>
      <c r="I61" s="29">
        <f>G9/C246*C61</f>
        <v>0</v>
      </c>
      <c r="J61" s="26">
        <f t="shared" si="0"/>
        <v>0.40000000000000036</v>
      </c>
      <c r="K61" s="4" t="s">
        <v>702</v>
      </c>
      <c r="L61" s="366"/>
    </row>
    <row r="62" spans="1:12" x14ac:dyDescent="0.25">
      <c r="A62" s="7">
        <v>46</v>
      </c>
      <c r="B62" s="17" t="s">
        <v>458</v>
      </c>
      <c r="C62" s="11">
        <v>58.9</v>
      </c>
      <c r="D62" s="16" t="s">
        <v>328</v>
      </c>
      <c r="E62" s="30">
        <v>20.7</v>
      </c>
      <c r="F62" s="30">
        <v>21.4</v>
      </c>
      <c r="G62" s="21">
        <f t="shared" si="1"/>
        <v>0.69999999999999929</v>
      </c>
      <c r="H62" s="557"/>
      <c r="I62" s="29">
        <f>G9/C246*C62</f>
        <v>0</v>
      </c>
      <c r="J62" s="26">
        <f t="shared" si="0"/>
        <v>0.69999999999999929</v>
      </c>
      <c r="K62" s="4" t="s">
        <v>702</v>
      </c>
      <c r="L62" s="366"/>
    </row>
    <row r="63" spans="1:12" x14ac:dyDescent="0.25">
      <c r="A63" s="7">
        <v>47</v>
      </c>
      <c r="B63" s="17" t="s">
        <v>459</v>
      </c>
      <c r="C63" s="11">
        <v>62.3</v>
      </c>
      <c r="D63" s="16" t="s">
        <v>328</v>
      </c>
      <c r="E63" s="30">
        <v>19.399999999999999</v>
      </c>
      <c r="F63" s="30">
        <v>20.100000000000001</v>
      </c>
      <c r="G63" s="21">
        <f t="shared" si="1"/>
        <v>0.70000000000000284</v>
      </c>
      <c r="H63" s="557"/>
      <c r="I63" s="29">
        <f>G9/C246*C63</f>
        <v>0</v>
      </c>
      <c r="J63" s="26">
        <f t="shared" si="0"/>
        <v>0.70000000000000284</v>
      </c>
      <c r="K63" s="4" t="s">
        <v>702</v>
      </c>
      <c r="L63" s="366"/>
    </row>
    <row r="64" spans="1:12" x14ac:dyDescent="0.25">
      <c r="A64" s="7">
        <v>48</v>
      </c>
      <c r="B64" s="17" t="s">
        <v>460</v>
      </c>
      <c r="C64" s="11">
        <v>68.7</v>
      </c>
      <c r="D64" s="16" t="s">
        <v>328</v>
      </c>
      <c r="E64" s="30">
        <v>14.1</v>
      </c>
      <c r="F64" s="30">
        <v>14.6</v>
      </c>
      <c r="G64" s="21">
        <f t="shared" si="1"/>
        <v>0.5</v>
      </c>
      <c r="H64" s="557"/>
      <c r="I64" s="29">
        <f>G9/C246*C64</f>
        <v>0</v>
      </c>
      <c r="J64" s="26">
        <f t="shared" si="0"/>
        <v>0.5</v>
      </c>
      <c r="K64" s="4" t="s">
        <v>702</v>
      </c>
      <c r="L64" s="366"/>
    </row>
    <row r="65" spans="1:12" x14ac:dyDescent="0.25">
      <c r="A65" s="7">
        <v>49</v>
      </c>
      <c r="B65" s="17" t="s">
        <v>461</v>
      </c>
      <c r="C65" s="11">
        <v>42.7</v>
      </c>
      <c r="D65" s="16" t="s">
        <v>328</v>
      </c>
      <c r="E65" s="30">
        <v>3.1</v>
      </c>
      <c r="F65" s="30">
        <v>3.2</v>
      </c>
      <c r="G65" s="21">
        <f t="shared" si="1"/>
        <v>0.10000000000000009</v>
      </c>
      <c r="H65" s="557"/>
      <c r="I65" s="29">
        <f>G9/C246*C65</f>
        <v>0</v>
      </c>
      <c r="J65" s="26">
        <f t="shared" si="0"/>
        <v>0.10000000000000009</v>
      </c>
      <c r="K65" s="4" t="s">
        <v>702</v>
      </c>
      <c r="L65" s="366"/>
    </row>
    <row r="66" spans="1:12" x14ac:dyDescent="0.25">
      <c r="A66" s="7">
        <v>50</v>
      </c>
      <c r="B66" s="17" t="s">
        <v>462</v>
      </c>
      <c r="C66" s="11">
        <v>55</v>
      </c>
      <c r="D66" s="16" t="s">
        <v>328</v>
      </c>
      <c r="E66" s="30">
        <v>13.5</v>
      </c>
      <c r="F66" s="30">
        <v>14</v>
      </c>
      <c r="G66" s="21">
        <f t="shared" si="1"/>
        <v>0.5</v>
      </c>
      <c r="H66" s="557"/>
      <c r="I66" s="29">
        <f>G9/C246*C66</f>
        <v>0</v>
      </c>
      <c r="J66" s="26">
        <f t="shared" si="0"/>
        <v>0.5</v>
      </c>
      <c r="K66" s="4" t="s">
        <v>702</v>
      </c>
      <c r="L66" s="366"/>
    </row>
    <row r="67" spans="1:12" x14ac:dyDescent="0.25">
      <c r="A67" s="7">
        <v>51</v>
      </c>
      <c r="B67" s="17" t="s">
        <v>463</v>
      </c>
      <c r="C67" s="11">
        <v>59</v>
      </c>
      <c r="D67" s="16" t="s">
        <v>328</v>
      </c>
      <c r="E67" s="30">
        <v>8.6999999999999993</v>
      </c>
      <c r="F67" s="30">
        <v>8.9</v>
      </c>
      <c r="G67" s="21">
        <f t="shared" si="1"/>
        <v>0.20000000000000107</v>
      </c>
      <c r="H67" s="557"/>
      <c r="I67" s="29">
        <f>G9/C246*C67</f>
        <v>0</v>
      </c>
      <c r="J67" s="26">
        <f t="shared" si="0"/>
        <v>0.20000000000000107</v>
      </c>
      <c r="K67" s="4" t="s">
        <v>702</v>
      </c>
      <c r="L67" s="366"/>
    </row>
    <row r="68" spans="1:12" x14ac:dyDescent="0.25">
      <c r="A68" s="7">
        <v>52</v>
      </c>
      <c r="B68" s="17" t="s">
        <v>464</v>
      </c>
      <c r="C68" s="11">
        <v>62</v>
      </c>
      <c r="D68" s="16" t="s">
        <v>328</v>
      </c>
      <c r="E68" s="30">
        <v>17.100000000000001</v>
      </c>
      <c r="F68" s="30">
        <v>17.7</v>
      </c>
      <c r="G68" s="21">
        <f t="shared" si="1"/>
        <v>0.59999999999999787</v>
      </c>
      <c r="H68" s="557"/>
      <c r="I68" s="29">
        <f>G9/C246*C68</f>
        <v>0</v>
      </c>
      <c r="J68" s="26">
        <f t="shared" si="0"/>
        <v>0.59999999999999787</v>
      </c>
      <c r="K68" s="4" t="s">
        <v>702</v>
      </c>
      <c r="L68" s="366"/>
    </row>
    <row r="69" spans="1:12" x14ac:dyDescent="0.25">
      <c r="A69" s="7">
        <v>53</v>
      </c>
      <c r="B69" s="17" t="s">
        <v>465</v>
      </c>
      <c r="C69" s="11">
        <v>68.900000000000006</v>
      </c>
      <c r="D69" s="16" t="s">
        <v>328</v>
      </c>
      <c r="E69" s="30">
        <v>3.1</v>
      </c>
      <c r="F69" s="30">
        <v>3.1</v>
      </c>
      <c r="G69" s="21">
        <f t="shared" si="1"/>
        <v>0</v>
      </c>
      <c r="H69" s="557">
        <v>0.18254460966542801</v>
      </c>
      <c r="I69" s="29">
        <f>G9/C246*C69</f>
        <v>0</v>
      </c>
      <c r="J69" s="26">
        <f t="shared" si="0"/>
        <v>0.18254460966542801</v>
      </c>
      <c r="K69" s="4" t="s">
        <v>703</v>
      </c>
      <c r="L69" s="366"/>
    </row>
    <row r="70" spans="1:12" x14ac:dyDescent="0.25">
      <c r="A70" s="7">
        <v>54</v>
      </c>
      <c r="B70" s="17" t="s">
        <v>466</v>
      </c>
      <c r="C70" s="11">
        <v>42.8</v>
      </c>
      <c r="D70" s="16" t="s">
        <v>328</v>
      </c>
      <c r="E70" s="30">
        <v>11</v>
      </c>
      <c r="F70" s="30">
        <v>11.4</v>
      </c>
      <c r="G70" s="21">
        <f t="shared" si="1"/>
        <v>0.40000000000000036</v>
      </c>
      <c r="H70" s="557"/>
      <c r="I70" s="29">
        <f>G9/C246*C70</f>
        <v>0</v>
      </c>
      <c r="J70" s="26">
        <f t="shared" si="0"/>
        <v>0.40000000000000036</v>
      </c>
      <c r="K70" s="4" t="s">
        <v>702</v>
      </c>
      <c r="L70" s="366"/>
    </row>
    <row r="71" spans="1:12" x14ac:dyDescent="0.25">
      <c r="A71" s="7">
        <v>55</v>
      </c>
      <c r="B71" s="17" t="s">
        <v>467</v>
      </c>
      <c r="C71" s="11">
        <v>55.2</v>
      </c>
      <c r="D71" s="16" t="s">
        <v>328</v>
      </c>
      <c r="E71" s="30">
        <v>3.9</v>
      </c>
      <c r="F71" s="30">
        <v>3.9</v>
      </c>
      <c r="G71" s="21">
        <f t="shared" si="1"/>
        <v>0</v>
      </c>
      <c r="H71" s="557">
        <v>0.14624764083500183</v>
      </c>
      <c r="I71" s="29">
        <f>G9/C246*C71</f>
        <v>0</v>
      </c>
      <c r="J71" s="26">
        <f t="shared" si="0"/>
        <v>0.14624764083500183</v>
      </c>
      <c r="K71" s="4" t="s">
        <v>703</v>
      </c>
      <c r="L71" s="366"/>
    </row>
    <row r="72" spans="1:12" x14ac:dyDescent="0.25">
      <c r="A72" s="7">
        <v>56</v>
      </c>
      <c r="B72" s="17" t="s">
        <v>468</v>
      </c>
      <c r="C72" s="11">
        <v>59.3</v>
      </c>
      <c r="D72" s="16" t="s">
        <v>328</v>
      </c>
      <c r="E72" s="30">
        <v>12.4</v>
      </c>
      <c r="F72" s="30">
        <v>12.6</v>
      </c>
      <c r="G72" s="21">
        <f t="shared" si="1"/>
        <v>0.19999999999999929</v>
      </c>
      <c r="H72" s="557"/>
      <c r="I72" s="29">
        <f>G9/C246*C72</f>
        <v>0</v>
      </c>
      <c r="J72" s="26">
        <f t="shared" si="0"/>
        <v>0.19999999999999929</v>
      </c>
      <c r="K72" s="4" t="s">
        <v>702</v>
      </c>
      <c r="L72" s="366"/>
    </row>
    <row r="73" spans="1:12" x14ac:dyDescent="0.25">
      <c r="A73" s="7">
        <v>57</v>
      </c>
      <c r="B73" s="17" t="s">
        <v>469</v>
      </c>
      <c r="C73" s="11">
        <v>62.2</v>
      </c>
      <c r="D73" s="16" t="s">
        <v>328</v>
      </c>
      <c r="E73" s="30">
        <v>19.100000000000001</v>
      </c>
      <c r="F73" s="30">
        <v>19.399999999999999</v>
      </c>
      <c r="G73" s="21">
        <f t="shared" si="1"/>
        <v>0.29999999999999716</v>
      </c>
      <c r="H73" s="557"/>
      <c r="I73" s="29">
        <f>G9/C246*C73</f>
        <v>0</v>
      </c>
      <c r="J73" s="26">
        <f t="shared" si="0"/>
        <v>0.29999999999999716</v>
      </c>
      <c r="K73" s="4" t="s">
        <v>702</v>
      </c>
      <c r="L73" s="366"/>
    </row>
    <row r="74" spans="1:12" x14ac:dyDescent="0.25">
      <c r="A74" s="7">
        <v>58</v>
      </c>
      <c r="B74" s="17" t="s">
        <v>470</v>
      </c>
      <c r="C74" s="11">
        <v>69.099999999999994</v>
      </c>
      <c r="D74" s="16" t="s">
        <v>328</v>
      </c>
      <c r="E74" s="30">
        <v>6.6</v>
      </c>
      <c r="F74" s="30">
        <v>6.7</v>
      </c>
      <c r="G74" s="21">
        <f t="shared" si="1"/>
        <v>0.10000000000000053</v>
      </c>
      <c r="H74" s="557"/>
      <c r="I74" s="29">
        <f>G9/C246*C74</f>
        <v>0</v>
      </c>
      <c r="J74" s="26">
        <f t="shared" si="0"/>
        <v>0.10000000000000053</v>
      </c>
      <c r="K74" s="4" t="s">
        <v>702</v>
      </c>
      <c r="L74" s="366"/>
    </row>
    <row r="75" spans="1:12" x14ac:dyDescent="0.25">
      <c r="A75" s="7">
        <v>59</v>
      </c>
      <c r="B75" s="17" t="s">
        <v>471</v>
      </c>
      <c r="C75" s="11">
        <v>42.5</v>
      </c>
      <c r="D75" s="16" t="s">
        <v>328</v>
      </c>
      <c r="E75" s="30">
        <v>13.3</v>
      </c>
      <c r="F75" s="30">
        <v>13.7</v>
      </c>
      <c r="G75" s="21">
        <f t="shared" si="1"/>
        <v>0.39999999999999858</v>
      </c>
      <c r="H75" s="557"/>
      <c r="I75" s="29">
        <f>G9/C246*C75</f>
        <v>0</v>
      </c>
      <c r="J75" s="26">
        <f t="shared" si="0"/>
        <v>0.39999999999999858</v>
      </c>
      <c r="K75" s="4" t="s">
        <v>702</v>
      </c>
      <c r="L75" s="366"/>
    </row>
    <row r="76" spans="1:12" x14ac:dyDescent="0.25">
      <c r="A76" s="7">
        <v>60</v>
      </c>
      <c r="B76" s="17" t="s">
        <v>472</v>
      </c>
      <c r="C76" s="11">
        <v>55.4</v>
      </c>
      <c r="D76" s="16" t="s">
        <v>328</v>
      </c>
      <c r="E76" s="30">
        <v>11.5</v>
      </c>
      <c r="F76" s="30">
        <v>11.9</v>
      </c>
      <c r="G76" s="21">
        <f t="shared" si="1"/>
        <v>0.40000000000000036</v>
      </c>
      <c r="H76" s="557"/>
      <c r="I76" s="29">
        <f>G9/C246*C76</f>
        <v>0</v>
      </c>
      <c r="J76" s="26">
        <f t="shared" si="0"/>
        <v>0.40000000000000036</v>
      </c>
      <c r="K76" s="4" t="s">
        <v>702</v>
      </c>
      <c r="L76" s="366"/>
    </row>
    <row r="77" spans="1:12" x14ac:dyDescent="0.25">
      <c r="A77" s="7">
        <v>61</v>
      </c>
      <c r="B77" s="17" t="s">
        <v>473</v>
      </c>
      <c r="C77" s="11">
        <v>58.8</v>
      </c>
      <c r="D77" s="16" t="s">
        <v>328</v>
      </c>
      <c r="E77" s="30">
        <v>5.2</v>
      </c>
      <c r="F77" s="30">
        <v>5.3</v>
      </c>
      <c r="G77" s="21">
        <f t="shared" si="1"/>
        <v>9.9999999999999645E-2</v>
      </c>
      <c r="H77" s="557"/>
      <c r="I77" s="29">
        <f>G9/C246*C77</f>
        <v>0</v>
      </c>
      <c r="J77" s="26">
        <f t="shared" si="0"/>
        <v>9.9999999999999645E-2</v>
      </c>
      <c r="K77" s="4" t="s">
        <v>702</v>
      </c>
      <c r="L77" s="366"/>
    </row>
    <row r="78" spans="1:12" x14ac:dyDescent="0.25">
      <c r="A78" s="7">
        <v>62</v>
      </c>
      <c r="B78" s="17" t="s">
        <v>474</v>
      </c>
      <c r="C78" s="11">
        <v>62.1</v>
      </c>
      <c r="D78" s="16" t="s">
        <v>328</v>
      </c>
      <c r="E78" s="30">
        <v>7.6</v>
      </c>
      <c r="F78" s="30">
        <v>7.6</v>
      </c>
      <c r="G78" s="21">
        <f t="shared" si="1"/>
        <v>0</v>
      </c>
      <c r="H78" s="557">
        <v>0.16452859593937708</v>
      </c>
      <c r="I78" s="29">
        <f>G9/C246*C78</f>
        <v>0</v>
      </c>
      <c r="J78" s="26">
        <f t="shared" si="0"/>
        <v>0.16452859593937708</v>
      </c>
      <c r="K78" s="4" t="s">
        <v>703</v>
      </c>
      <c r="L78" s="366"/>
    </row>
    <row r="79" spans="1:12" x14ac:dyDescent="0.25">
      <c r="A79" s="7">
        <v>63</v>
      </c>
      <c r="B79" s="17" t="s">
        <v>475</v>
      </c>
      <c r="C79" s="11">
        <v>69</v>
      </c>
      <c r="D79" s="16" t="s">
        <v>328</v>
      </c>
      <c r="E79" s="30">
        <v>19.399999999999999</v>
      </c>
      <c r="F79" s="30">
        <v>20</v>
      </c>
      <c r="G79" s="21">
        <f t="shared" si="1"/>
        <v>0.60000000000000142</v>
      </c>
      <c r="H79" s="557"/>
      <c r="I79" s="29">
        <f>G9/C246*C79</f>
        <v>0</v>
      </c>
      <c r="J79" s="26">
        <f t="shared" si="0"/>
        <v>0.60000000000000142</v>
      </c>
      <c r="K79" s="4" t="s">
        <v>702</v>
      </c>
      <c r="L79" s="366"/>
    </row>
    <row r="80" spans="1:12" x14ac:dyDescent="0.25">
      <c r="A80" s="7">
        <v>64</v>
      </c>
      <c r="B80" s="17" t="s">
        <v>476</v>
      </c>
      <c r="C80" s="11">
        <v>42.2</v>
      </c>
      <c r="D80" s="16" t="s">
        <v>328</v>
      </c>
      <c r="E80" s="30">
        <v>7.9</v>
      </c>
      <c r="F80" s="30">
        <v>7.8</v>
      </c>
      <c r="G80" s="21">
        <f t="shared" si="1"/>
        <v>-0.10000000000000053</v>
      </c>
      <c r="H80" s="557">
        <v>0.11180526165284561</v>
      </c>
      <c r="I80" s="29">
        <f>G9/C246*C80</f>
        <v>0</v>
      </c>
      <c r="J80" s="26">
        <f t="shared" si="0"/>
        <v>1.1805261652845081E-2</v>
      </c>
      <c r="K80" s="4" t="s">
        <v>703</v>
      </c>
      <c r="L80" s="366"/>
    </row>
    <row r="81" spans="1:12" x14ac:dyDescent="0.25">
      <c r="A81" s="7">
        <v>65</v>
      </c>
      <c r="B81" s="17" t="s">
        <v>477</v>
      </c>
      <c r="C81" s="11">
        <v>55.5</v>
      </c>
      <c r="D81" s="16" t="s">
        <v>328</v>
      </c>
      <c r="E81" s="30">
        <v>9.5</v>
      </c>
      <c r="F81" s="30">
        <v>9.6</v>
      </c>
      <c r="G81" s="21">
        <f t="shared" si="1"/>
        <v>9.9999999999999645E-2</v>
      </c>
      <c r="H81" s="557"/>
      <c r="I81" s="29">
        <f>G9/C246*C81</f>
        <v>0</v>
      </c>
      <c r="J81" s="26">
        <f t="shared" si="0"/>
        <v>9.9999999999999645E-2</v>
      </c>
      <c r="K81" s="4" t="s">
        <v>702</v>
      </c>
      <c r="L81" s="366"/>
    </row>
    <row r="82" spans="1:12" x14ac:dyDescent="0.25">
      <c r="A82" s="7">
        <v>66</v>
      </c>
      <c r="B82" s="17" t="s">
        <v>478</v>
      </c>
      <c r="C82" s="11">
        <v>59.3</v>
      </c>
      <c r="D82" s="16" t="s">
        <v>328</v>
      </c>
      <c r="E82" s="30">
        <v>14.4</v>
      </c>
      <c r="F82" s="30">
        <v>14.7</v>
      </c>
      <c r="G82" s="21">
        <f t="shared" si="1"/>
        <v>0.29999999999999893</v>
      </c>
      <c r="H82" s="557"/>
      <c r="I82" s="29">
        <f>G9/C246*C82</f>
        <v>0</v>
      </c>
      <c r="J82" s="26">
        <f t="shared" ref="J82:J145" si="2">G82+I82+H82</f>
        <v>0.29999999999999893</v>
      </c>
      <c r="K82" s="4" t="s">
        <v>702</v>
      </c>
      <c r="L82" s="366"/>
    </row>
    <row r="83" spans="1:12" x14ac:dyDescent="0.25">
      <c r="A83" s="7">
        <v>67</v>
      </c>
      <c r="B83" s="17" t="s">
        <v>479</v>
      </c>
      <c r="C83" s="11">
        <v>62.6</v>
      </c>
      <c r="D83" s="16" t="s">
        <v>328</v>
      </c>
      <c r="E83" s="30">
        <v>24.3</v>
      </c>
      <c r="F83" s="30">
        <v>25.1</v>
      </c>
      <c r="G83" s="21">
        <f t="shared" ref="G83:G146" si="3">F83-E83</f>
        <v>0.80000000000000071</v>
      </c>
      <c r="H83" s="557"/>
      <c r="I83" s="29">
        <f>G9/C246*C83</f>
        <v>0</v>
      </c>
      <c r="J83" s="26">
        <f t="shared" si="2"/>
        <v>0.80000000000000071</v>
      </c>
      <c r="K83" s="4" t="s">
        <v>702</v>
      </c>
      <c r="L83" s="366"/>
    </row>
    <row r="84" spans="1:12" x14ac:dyDescent="0.25">
      <c r="A84" s="7">
        <v>68</v>
      </c>
      <c r="B84" s="17" t="s">
        <v>480</v>
      </c>
      <c r="C84" s="11">
        <v>69.2</v>
      </c>
      <c r="D84" s="16" t="s">
        <v>328</v>
      </c>
      <c r="E84" s="30">
        <v>14.1</v>
      </c>
      <c r="F84" s="30">
        <v>14.6</v>
      </c>
      <c r="G84" s="21">
        <f t="shared" si="3"/>
        <v>0.5</v>
      </c>
      <c r="H84" s="557"/>
      <c r="I84" s="29">
        <f>G9/C246*C84</f>
        <v>0</v>
      </c>
      <c r="J84" s="26">
        <f t="shared" si="2"/>
        <v>0.5</v>
      </c>
      <c r="K84" s="4" t="s">
        <v>702</v>
      </c>
      <c r="L84" s="366"/>
    </row>
    <row r="85" spans="1:12" x14ac:dyDescent="0.25">
      <c r="A85" s="7">
        <v>69</v>
      </c>
      <c r="B85" s="17" t="s">
        <v>481</v>
      </c>
      <c r="C85" s="11">
        <v>42.3</v>
      </c>
      <c r="D85" s="16" t="s">
        <v>328</v>
      </c>
      <c r="E85" s="30">
        <v>11.1</v>
      </c>
      <c r="F85" s="30">
        <v>11.5</v>
      </c>
      <c r="G85" s="21">
        <f t="shared" si="3"/>
        <v>0.40000000000000036</v>
      </c>
      <c r="H85" s="557"/>
      <c r="I85" s="29">
        <f>G9/C246*C85</f>
        <v>0</v>
      </c>
      <c r="J85" s="26">
        <f t="shared" si="2"/>
        <v>0.40000000000000036</v>
      </c>
      <c r="K85" s="4" t="s">
        <v>702</v>
      </c>
      <c r="L85" s="366"/>
    </row>
    <row r="86" spans="1:12" x14ac:dyDescent="0.25">
      <c r="A86" s="7">
        <v>70</v>
      </c>
      <c r="B86" s="17" t="s">
        <v>482</v>
      </c>
      <c r="C86" s="11">
        <v>54.9</v>
      </c>
      <c r="D86" s="16" t="s">
        <v>328</v>
      </c>
      <c r="E86" s="30">
        <v>16.2</v>
      </c>
      <c r="F86" s="30">
        <v>16.7</v>
      </c>
      <c r="G86" s="21">
        <f t="shared" si="3"/>
        <v>0.5</v>
      </c>
      <c r="H86" s="557"/>
      <c r="I86" s="29">
        <f>G9/C246*C86</f>
        <v>0</v>
      </c>
      <c r="J86" s="26">
        <f t="shared" si="2"/>
        <v>0.5</v>
      </c>
      <c r="K86" s="4" t="s">
        <v>702</v>
      </c>
      <c r="L86" s="366"/>
    </row>
    <row r="87" spans="1:12" x14ac:dyDescent="0.25">
      <c r="A87" s="7">
        <v>71</v>
      </c>
      <c r="B87" s="17" t="s">
        <v>483</v>
      </c>
      <c r="C87" s="11">
        <v>58.9</v>
      </c>
      <c r="D87" s="16" t="s">
        <v>328</v>
      </c>
      <c r="E87" s="30">
        <v>6</v>
      </c>
      <c r="F87" s="30">
        <v>6</v>
      </c>
      <c r="G87" s="21">
        <f t="shared" si="3"/>
        <v>0</v>
      </c>
      <c r="H87" s="557">
        <v>0.15605047183300014</v>
      </c>
      <c r="I87" s="29">
        <f>G9/C246*C87</f>
        <v>0</v>
      </c>
      <c r="J87" s="26">
        <f t="shared" si="2"/>
        <v>0.15605047183300014</v>
      </c>
      <c r="K87" s="4" t="s">
        <v>703</v>
      </c>
      <c r="L87" s="366"/>
    </row>
    <row r="88" spans="1:12" x14ac:dyDescent="0.25">
      <c r="A88" s="7">
        <v>72</v>
      </c>
      <c r="B88" s="17" t="s">
        <v>484</v>
      </c>
      <c r="C88" s="11">
        <v>62.2</v>
      </c>
      <c r="D88" s="16" t="s">
        <v>328</v>
      </c>
      <c r="E88" s="30">
        <v>10.7</v>
      </c>
      <c r="F88" s="30">
        <v>10.7</v>
      </c>
      <c r="G88" s="21">
        <f t="shared" si="3"/>
        <v>0</v>
      </c>
      <c r="H88" s="557">
        <v>0.16479353731770136</v>
      </c>
      <c r="I88" s="29">
        <f>G9/C246*C88</f>
        <v>0</v>
      </c>
      <c r="J88" s="26">
        <f t="shared" si="2"/>
        <v>0.16479353731770136</v>
      </c>
      <c r="K88" s="4" t="s">
        <v>703</v>
      </c>
      <c r="L88" s="366"/>
    </row>
    <row r="89" spans="1:12" x14ac:dyDescent="0.25">
      <c r="A89" s="7">
        <v>73</v>
      </c>
      <c r="B89" s="17" t="s">
        <v>485</v>
      </c>
      <c r="C89" s="11">
        <v>68.8</v>
      </c>
      <c r="D89" s="16" t="s">
        <v>328</v>
      </c>
      <c r="E89" s="30">
        <v>16.7</v>
      </c>
      <c r="F89" s="30">
        <v>17.399999999999999</v>
      </c>
      <c r="G89" s="21">
        <f t="shared" si="3"/>
        <v>0.69999999999999929</v>
      </c>
      <c r="H89" s="557"/>
      <c r="I89" s="29">
        <f>G9/C246*C89</f>
        <v>0</v>
      </c>
      <c r="J89" s="26">
        <f t="shared" si="2"/>
        <v>0.69999999999999929</v>
      </c>
      <c r="K89" s="4" t="s">
        <v>702</v>
      </c>
      <c r="L89" s="366"/>
    </row>
    <row r="90" spans="1:12" x14ac:dyDescent="0.25">
      <c r="A90" s="7">
        <v>74</v>
      </c>
      <c r="B90" s="17" t="s">
        <v>486</v>
      </c>
      <c r="C90" s="11">
        <v>42.7</v>
      </c>
      <c r="D90" s="16" t="s">
        <v>328</v>
      </c>
      <c r="E90" s="30">
        <v>10.4</v>
      </c>
      <c r="F90" s="30">
        <v>10.5</v>
      </c>
      <c r="G90" s="21">
        <f t="shared" si="3"/>
        <v>9.9999999999999645E-2</v>
      </c>
      <c r="H90" s="557"/>
      <c r="I90" s="29">
        <f>G9/C246*C90</f>
        <v>0</v>
      </c>
      <c r="J90" s="26">
        <f t="shared" si="2"/>
        <v>9.9999999999999645E-2</v>
      </c>
      <c r="K90" s="4" t="s">
        <v>702</v>
      </c>
      <c r="L90" s="366"/>
    </row>
    <row r="91" spans="1:12" x14ac:dyDescent="0.25">
      <c r="A91" s="7">
        <v>75</v>
      </c>
      <c r="B91" s="17" t="s">
        <v>487</v>
      </c>
      <c r="C91" s="11">
        <v>54.7</v>
      </c>
      <c r="D91" s="16" t="s">
        <v>328</v>
      </c>
      <c r="E91" s="30">
        <v>11.4</v>
      </c>
      <c r="F91" s="30">
        <v>11.9</v>
      </c>
      <c r="G91" s="21">
        <f t="shared" si="3"/>
        <v>0.5</v>
      </c>
      <c r="H91" s="557"/>
      <c r="I91" s="29">
        <f>G9/C246*C91</f>
        <v>0</v>
      </c>
      <c r="J91" s="26">
        <f t="shared" si="2"/>
        <v>0.5</v>
      </c>
      <c r="K91" s="4" t="s">
        <v>702</v>
      </c>
      <c r="L91" s="366"/>
    </row>
    <row r="92" spans="1:12" x14ac:dyDescent="0.25">
      <c r="A92" s="7">
        <v>76</v>
      </c>
      <c r="B92" s="17" t="s">
        <v>488</v>
      </c>
      <c r="C92" s="11">
        <v>59.4</v>
      </c>
      <c r="D92" s="16" t="s">
        <v>328</v>
      </c>
      <c r="E92" s="30">
        <v>8.6</v>
      </c>
      <c r="F92" s="30">
        <v>8.9</v>
      </c>
      <c r="G92" s="21">
        <f t="shared" si="3"/>
        <v>0.30000000000000071</v>
      </c>
      <c r="H92" s="557"/>
      <c r="I92" s="29">
        <f>G9/C246*C92</f>
        <v>0</v>
      </c>
      <c r="J92" s="26">
        <f t="shared" si="2"/>
        <v>0.30000000000000071</v>
      </c>
      <c r="K92" s="4" t="s">
        <v>702</v>
      </c>
      <c r="L92" s="366"/>
    </row>
    <row r="93" spans="1:12" x14ac:dyDescent="0.25">
      <c r="A93" s="7">
        <v>77</v>
      </c>
      <c r="B93" s="17" t="s">
        <v>489</v>
      </c>
      <c r="C93" s="11">
        <v>62.1</v>
      </c>
      <c r="D93" s="16" t="s">
        <v>328</v>
      </c>
      <c r="E93" s="30">
        <v>18</v>
      </c>
      <c r="F93" s="30">
        <v>18.399999999999999</v>
      </c>
      <c r="G93" s="21">
        <f t="shared" si="3"/>
        <v>0.39999999999999858</v>
      </c>
      <c r="H93" s="557"/>
      <c r="I93" s="29">
        <f>G9/C246*C93</f>
        <v>0</v>
      </c>
      <c r="J93" s="26">
        <f t="shared" si="2"/>
        <v>0.39999999999999858</v>
      </c>
      <c r="K93" s="4" t="s">
        <v>702</v>
      </c>
      <c r="L93" s="366"/>
    </row>
    <row r="94" spans="1:12" x14ac:dyDescent="0.25">
      <c r="A94" s="7">
        <v>78</v>
      </c>
      <c r="B94" s="17" t="s">
        <v>490</v>
      </c>
      <c r="C94" s="11">
        <v>69.099999999999994</v>
      </c>
      <c r="D94" s="16" t="s">
        <v>328</v>
      </c>
      <c r="E94" s="30">
        <v>6.6</v>
      </c>
      <c r="F94" s="30">
        <v>6.6</v>
      </c>
      <c r="G94" s="21">
        <f t="shared" si="3"/>
        <v>0</v>
      </c>
      <c r="H94" s="557">
        <v>0.18307449242207655</v>
      </c>
      <c r="I94" s="29">
        <f>G9/C246*C94</f>
        <v>0</v>
      </c>
      <c r="J94" s="26">
        <f t="shared" si="2"/>
        <v>0.18307449242207655</v>
      </c>
      <c r="K94" s="4" t="s">
        <v>703</v>
      </c>
      <c r="L94" s="366"/>
    </row>
    <row r="95" spans="1:12" x14ac:dyDescent="0.25">
      <c r="A95" s="7">
        <v>79</v>
      </c>
      <c r="B95" s="17" t="s">
        <v>491</v>
      </c>
      <c r="C95" s="11">
        <v>42.1</v>
      </c>
      <c r="D95" s="16" t="s">
        <v>328</v>
      </c>
      <c r="E95" s="30">
        <v>3.4</v>
      </c>
      <c r="F95" s="30">
        <v>3.4</v>
      </c>
      <c r="G95" s="21">
        <f t="shared" si="3"/>
        <v>0</v>
      </c>
      <c r="H95" s="557">
        <v>0.11154032027452133</v>
      </c>
      <c r="I95" s="29">
        <f>G9/C246*C95</f>
        <v>0</v>
      </c>
      <c r="J95" s="26">
        <f t="shared" si="2"/>
        <v>0.11154032027452133</v>
      </c>
      <c r="K95" s="4" t="s">
        <v>703</v>
      </c>
      <c r="L95" s="366"/>
    </row>
    <row r="96" spans="1:12" x14ac:dyDescent="0.25">
      <c r="A96" s="7">
        <v>80</v>
      </c>
      <c r="B96" s="17" t="s">
        <v>492</v>
      </c>
      <c r="C96" s="11">
        <v>55</v>
      </c>
      <c r="D96" s="16" t="s">
        <v>328</v>
      </c>
      <c r="E96" s="30">
        <v>10.199999999999999</v>
      </c>
      <c r="F96" s="30">
        <v>10.3</v>
      </c>
      <c r="G96" s="21">
        <f t="shared" si="3"/>
        <v>0.10000000000000142</v>
      </c>
      <c r="H96" s="557"/>
      <c r="I96" s="29">
        <f>G9/C246*C96</f>
        <v>0</v>
      </c>
      <c r="J96" s="26">
        <f t="shared" si="2"/>
        <v>0.10000000000000142</v>
      </c>
      <c r="K96" s="4" t="s">
        <v>702</v>
      </c>
      <c r="L96" s="366"/>
    </row>
    <row r="97" spans="1:12" x14ac:dyDescent="0.25">
      <c r="A97" s="7">
        <v>81</v>
      </c>
      <c r="B97" s="17" t="s">
        <v>493</v>
      </c>
      <c r="C97" s="11">
        <v>59.3</v>
      </c>
      <c r="D97" s="16" t="s">
        <v>328</v>
      </c>
      <c r="E97" s="30">
        <v>3.9</v>
      </c>
      <c r="F97" s="30">
        <v>4</v>
      </c>
      <c r="G97" s="21">
        <f t="shared" si="3"/>
        <v>0.10000000000000009</v>
      </c>
      <c r="H97" s="557"/>
      <c r="I97" s="29">
        <f>G9/C246*C97</f>
        <v>0</v>
      </c>
      <c r="J97" s="26">
        <f t="shared" si="2"/>
        <v>0.10000000000000009</v>
      </c>
      <c r="K97" s="4" t="s">
        <v>702</v>
      </c>
      <c r="L97" s="366"/>
    </row>
    <row r="98" spans="1:12" x14ac:dyDescent="0.25">
      <c r="A98" s="7">
        <v>82</v>
      </c>
      <c r="B98" s="17" t="s">
        <v>494</v>
      </c>
      <c r="C98" s="11">
        <v>62.6</v>
      </c>
      <c r="D98" s="16" t="s">
        <v>328</v>
      </c>
      <c r="E98" s="30">
        <v>14.1</v>
      </c>
      <c r="F98" s="30">
        <v>14.5</v>
      </c>
      <c r="G98" s="21">
        <f t="shared" si="3"/>
        <v>0.40000000000000036</v>
      </c>
      <c r="H98" s="557"/>
      <c r="I98" s="29">
        <f>G9/C246*C98</f>
        <v>0</v>
      </c>
      <c r="J98" s="26">
        <f t="shared" si="2"/>
        <v>0.40000000000000036</v>
      </c>
      <c r="K98" s="4" t="s">
        <v>702</v>
      </c>
      <c r="L98" s="366"/>
    </row>
    <row r="99" spans="1:12" x14ac:dyDescent="0.25">
      <c r="A99" s="7">
        <v>83</v>
      </c>
      <c r="B99" s="17" t="s">
        <v>495</v>
      </c>
      <c r="C99" s="11">
        <v>68.5</v>
      </c>
      <c r="D99" s="16" t="s">
        <v>328</v>
      </c>
      <c r="E99" s="30">
        <v>3.4</v>
      </c>
      <c r="F99" s="30">
        <v>3.4</v>
      </c>
      <c r="G99" s="21">
        <v>0</v>
      </c>
      <c r="H99" s="557"/>
      <c r="I99" s="29">
        <f>G9/C246*C99</f>
        <v>0</v>
      </c>
      <c r="J99" s="26">
        <f t="shared" si="2"/>
        <v>0</v>
      </c>
      <c r="K99" s="4" t="s">
        <v>702</v>
      </c>
      <c r="L99" s="4"/>
    </row>
    <row r="100" spans="1:12" x14ac:dyDescent="0.25">
      <c r="A100" s="7">
        <v>84</v>
      </c>
      <c r="B100" s="17" t="s">
        <v>496</v>
      </c>
      <c r="C100" s="11">
        <v>42.2</v>
      </c>
      <c r="D100" s="16" t="s">
        <v>328</v>
      </c>
      <c r="E100" s="30">
        <v>6.5</v>
      </c>
      <c r="F100" s="30">
        <v>6.9</v>
      </c>
      <c r="G100" s="21">
        <f t="shared" si="3"/>
        <v>0.40000000000000036</v>
      </c>
      <c r="H100" s="557"/>
      <c r="I100" s="29">
        <f>G9/C246*C100</f>
        <v>0</v>
      </c>
      <c r="J100" s="26">
        <f t="shared" si="2"/>
        <v>0.40000000000000036</v>
      </c>
      <c r="K100" s="4" t="s">
        <v>702</v>
      </c>
      <c r="L100" s="366"/>
    </row>
    <row r="101" spans="1:12" x14ac:dyDescent="0.25">
      <c r="A101" s="7">
        <v>85</v>
      </c>
      <c r="B101" s="109" t="s">
        <v>497</v>
      </c>
      <c r="C101" s="11">
        <v>54.9</v>
      </c>
      <c r="D101" s="16" t="s">
        <v>328</v>
      </c>
      <c r="E101" s="30">
        <v>10.8</v>
      </c>
      <c r="F101" s="30">
        <v>11.1</v>
      </c>
      <c r="G101" s="21">
        <f t="shared" si="3"/>
        <v>0.29999999999999893</v>
      </c>
      <c r="H101" s="557"/>
      <c r="I101" s="29">
        <f>G9/C246*C101</f>
        <v>0</v>
      </c>
      <c r="J101" s="26">
        <f t="shared" si="2"/>
        <v>0.29999999999999893</v>
      </c>
      <c r="K101" s="4" t="s">
        <v>702</v>
      </c>
      <c r="L101" s="366"/>
    </row>
    <row r="102" spans="1:12" x14ac:dyDescent="0.25">
      <c r="A102" s="7">
        <v>86</v>
      </c>
      <c r="B102" s="17" t="s">
        <v>498</v>
      </c>
      <c r="C102" s="11">
        <v>59.2</v>
      </c>
      <c r="D102" s="16" t="s">
        <v>328</v>
      </c>
      <c r="E102" s="30">
        <v>3.6</v>
      </c>
      <c r="F102" s="30">
        <v>3.7</v>
      </c>
      <c r="G102" s="21">
        <f t="shared" si="3"/>
        <v>0.10000000000000009</v>
      </c>
      <c r="H102" s="557"/>
      <c r="I102" s="29">
        <f>G9/C246*C102</f>
        <v>0</v>
      </c>
      <c r="J102" s="26">
        <f t="shared" si="2"/>
        <v>0.10000000000000009</v>
      </c>
      <c r="K102" s="4" t="s">
        <v>702</v>
      </c>
      <c r="L102" s="366"/>
    </row>
    <row r="103" spans="1:12" x14ac:dyDescent="0.25">
      <c r="A103" s="7">
        <v>87</v>
      </c>
      <c r="B103" s="17" t="s">
        <v>499</v>
      </c>
      <c r="C103" s="11">
        <v>62.9</v>
      </c>
      <c r="D103" s="16" t="s">
        <v>328</v>
      </c>
      <c r="E103" s="30">
        <v>18.8</v>
      </c>
      <c r="F103" s="30">
        <v>19.2</v>
      </c>
      <c r="G103" s="21">
        <f t="shared" si="3"/>
        <v>0.39999999999999858</v>
      </c>
      <c r="H103" s="557"/>
      <c r="I103" s="29">
        <f>G9/C246*C103</f>
        <v>0</v>
      </c>
      <c r="J103" s="26">
        <f t="shared" si="2"/>
        <v>0.39999999999999858</v>
      </c>
      <c r="K103" s="4" t="s">
        <v>702</v>
      </c>
      <c r="L103" s="366"/>
    </row>
    <row r="104" spans="1:12" x14ac:dyDescent="0.25">
      <c r="A104" s="7">
        <v>88</v>
      </c>
      <c r="B104" s="17" t="s">
        <v>500</v>
      </c>
      <c r="C104" s="11">
        <v>68.900000000000006</v>
      </c>
      <c r="D104" s="16" t="s">
        <v>328</v>
      </c>
      <c r="E104" s="30">
        <v>17.3</v>
      </c>
      <c r="F104" s="30">
        <v>17.7</v>
      </c>
      <c r="G104" s="21">
        <f t="shared" si="3"/>
        <v>0.39999999999999858</v>
      </c>
      <c r="H104" s="557"/>
      <c r="I104" s="29">
        <f>G9/C246*C104</f>
        <v>0</v>
      </c>
      <c r="J104" s="26">
        <f t="shared" si="2"/>
        <v>0.39999999999999858</v>
      </c>
      <c r="K104" s="4" t="s">
        <v>702</v>
      </c>
      <c r="L104" s="366"/>
    </row>
    <row r="105" spans="1:12" x14ac:dyDescent="0.25">
      <c r="A105" s="7">
        <v>89</v>
      </c>
      <c r="B105" s="17" t="s">
        <v>501</v>
      </c>
      <c r="C105" s="11">
        <v>42.3</v>
      </c>
      <c r="D105" s="16" t="s">
        <v>328</v>
      </c>
      <c r="E105" s="30">
        <v>10.5</v>
      </c>
      <c r="F105" s="30">
        <v>10.8</v>
      </c>
      <c r="G105" s="21">
        <f t="shared" si="3"/>
        <v>0.30000000000000071</v>
      </c>
      <c r="H105" s="557"/>
      <c r="I105" s="29">
        <f>G9/C246*C105</f>
        <v>0</v>
      </c>
      <c r="J105" s="26">
        <f t="shared" si="2"/>
        <v>0.30000000000000071</v>
      </c>
      <c r="K105" s="4" t="s">
        <v>702</v>
      </c>
      <c r="L105" s="366"/>
    </row>
    <row r="106" spans="1:12" x14ac:dyDescent="0.25">
      <c r="A106" s="7">
        <v>90</v>
      </c>
      <c r="B106" s="17" t="s">
        <v>502</v>
      </c>
      <c r="C106" s="11">
        <v>55.4</v>
      </c>
      <c r="D106" s="16" t="s">
        <v>328</v>
      </c>
      <c r="E106" s="30">
        <v>10.5</v>
      </c>
      <c r="F106" s="30">
        <v>10.8</v>
      </c>
      <c r="G106" s="21">
        <f t="shared" si="3"/>
        <v>0.30000000000000071</v>
      </c>
      <c r="H106" s="557"/>
      <c r="I106" s="29">
        <f>G9/C246*C106</f>
        <v>0</v>
      </c>
      <c r="J106" s="26">
        <f t="shared" si="2"/>
        <v>0.30000000000000071</v>
      </c>
      <c r="K106" s="4" t="s">
        <v>702</v>
      </c>
      <c r="L106" s="366"/>
    </row>
    <row r="107" spans="1:12" x14ac:dyDescent="0.25">
      <c r="A107" s="7">
        <v>91</v>
      </c>
      <c r="B107" s="17" t="s">
        <v>503</v>
      </c>
      <c r="C107" s="11">
        <v>59.2</v>
      </c>
      <c r="D107" s="16" t="s">
        <v>328</v>
      </c>
      <c r="E107" s="30">
        <v>8.8000000000000007</v>
      </c>
      <c r="F107" s="30">
        <v>8.9</v>
      </c>
      <c r="G107" s="21">
        <f t="shared" si="3"/>
        <v>9.9999999999999645E-2</v>
      </c>
      <c r="H107" s="557"/>
      <c r="I107" s="29">
        <f>G9/C246*C107</f>
        <v>0</v>
      </c>
      <c r="J107" s="26">
        <f t="shared" si="2"/>
        <v>9.9999999999999645E-2</v>
      </c>
      <c r="K107" s="4" t="s">
        <v>702</v>
      </c>
      <c r="L107" s="366"/>
    </row>
    <row r="108" spans="1:12" x14ac:dyDescent="0.25">
      <c r="A108" s="7">
        <v>92</v>
      </c>
      <c r="B108" s="17" t="s">
        <v>504</v>
      </c>
      <c r="C108" s="11">
        <v>62.6</v>
      </c>
      <c r="D108" s="16" t="s">
        <v>328</v>
      </c>
      <c r="E108" s="30">
        <v>8.6999999999999993</v>
      </c>
      <c r="F108" s="30">
        <v>8.6999999999999993</v>
      </c>
      <c r="G108" s="21">
        <f t="shared" si="3"/>
        <v>0</v>
      </c>
      <c r="H108" s="557">
        <v>0.16585330283099844</v>
      </c>
      <c r="I108" s="29">
        <f>G9/C246*C108</f>
        <v>0</v>
      </c>
      <c r="J108" s="26">
        <f t="shared" si="2"/>
        <v>0.16585330283099844</v>
      </c>
      <c r="K108" s="4" t="s">
        <v>703</v>
      </c>
      <c r="L108" s="366"/>
    </row>
    <row r="109" spans="1:12" x14ac:dyDescent="0.25">
      <c r="A109" s="7">
        <v>93</v>
      </c>
      <c r="B109" s="17" t="s">
        <v>505</v>
      </c>
      <c r="C109" s="11">
        <v>69.099999999999994</v>
      </c>
      <c r="D109" s="16" t="s">
        <v>328</v>
      </c>
      <c r="E109" s="30">
        <v>7.7</v>
      </c>
      <c r="F109" s="30">
        <v>7.7</v>
      </c>
      <c r="G109" s="21">
        <f t="shared" si="3"/>
        <v>0</v>
      </c>
      <c r="H109" s="557">
        <v>0.18307449242207655</v>
      </c>
      <c r="I109" s="29">
        <f>G9/C246*C109</f>
        <v>0</v>
      </c>
      <c r="J109" s="26">
        <f t="shared" si="2"/>
        <v>0.18307449242207655</v>
      </c>
      <c r="K109" s="4" t="s">
        <v>703</v>
      </c>
      <c r="L109" s="366"/>
    </row>
    <row r="110" spans="1:12" x14ac:dyDescent="0.25">
      <c r="A110" s="7">
        <v>94</v>
      </c>
      <c r="B110" s="17" t="s">
        <v>506</v>
      </c>
      <c r="C110" s="11">
        <v>42.4</v>
      </c>
      <c r="D110" s="16" t="s">
        <v>328</v>
      </c>
      <c r="E110" s="30">
        <v>2.9</v>
      </c>
      <c r="F110" s="30">
        <v>2.8</v>
      </c>
      <c r="G110" s="21">
        <f t="shared" si="3"/>
        <v>-0.10000000000000009</v>
      </c>
      <c r="H110" s="557">
        <v>0.11233514440949416</v>
      </c>
      <c r="I110" s="29">
        <f>G9/C246*C110</f>
        <v>0</v>
      </c>
      <c r="J110" s="26">
        <f t="shared" si="2"/>
        <v>1.233514440949407E-2</v>
      </c>
      <c r="K110" s="4" t="s">
        <v>703</v>
      </c>
      <c r="L110" s="366"/>
    </row>
    <row r="111" spans="1:12" x14ac:dyDescent="0.25">
      <c r="A111" s="7">
        <v>95</v>
      </c>
      <c r="B111" s="17" t="s">
        <v>507</v>
      </c>
      <c r="C111" s="11">
        <v>55.1</v>
      </c>
      <c r="D111" s="16" t="s">
        <v>328</v>
      </c>
      <c r="E111" s="30">
        <v>8.9</v>
      </c>
      <c r="F111" s="30">
        <v>8.9</v>
      </c>
      <c r="G111" s="21">
        <f t="shared" si="3"/>
        <v>0</v>
      </c>
      <c r="H111" s="557">
        <v>0.14598269945667755</v>
      </c>
      <c r="I111" s="29">
        <f>G9/C246*C111</f>
        <v>0</v>
      </c>
      <c r="J111" s="26">
        <f t="shared" si="2"/>
        <v>0.14598269945667755</v>
      </c>
      <c r="K111" s="4" t="s">
        <v>703</v>
      </c>
      <c r="L111" s="366"/>
    </row>
    <row r="112" spans="1:12" x14ac:dyDescent="0.25">
      <c r="A112" s="7">
        <v>96</v>
      </c>
      <c r="B112" s="17" t="s">
        <v>508</v>
      </c>
      <c r="C112" s="11">
        <v>59.5</v>
      </c>
      <c r="D112" s="16" t="s">
        <v>328</v>
      </c>
      <c r="E112" s="30">
        <v>2.1</v>
      </c>
      <c r="F112" s="30">
        <v>2.1</v>
      </c>
      <c r="G112" s="21">
        <f t="shared" si="3"/>
        <v>0</v>
      </c>
      <c r="H112" s="557">
        <v>0.15764012010294581</v>
      </c>
      <c r="I112" s="29">
        <f>G9/C246*C112</f>
        <v>0</v>
      </c>
      <c r="J112" s="26">
        <f t="shared" si="2"/>
        <v>0.15764012010294581</v>
      </c>
      <c r="K112" s="4" t="s">
        <v>703</v>
      </c>
      <c r="L112" s="366"/>
    </row>
    <row r="113" spans="1:12" x14ac:dyDescent="0.25">
      <c r="A113" s="7">
        <v>97</v>
      </c>
      <c r="B113" s="17" t="s">
        <v>509</v>
      </c>
      <c r="C113" s="11">
        <v>62.8</v>
      </c>
      <c r="D113" s="16" t="s">
        <v>328</v>
      </c>
      <c r="E113" s="30">
        <v>14</v>
      </c>
      <c r="F113" s="30">
        <v>14.4</v>
      </c>
      <c r="G113" s="21">
        <f t="shared" si="3"/>
        <v>0.40000000000000036</v>
      </c>
      <c r="H113" s="557"/>
      <c r="I113" s="29">
        <f>G9/C246*C113</f>
        <v>0</v>
      </c>
      <c r="J113" s="26">
        <f t="shared" si="2"/>
        <v>0.40000000000000036</v>
      </c>
      <c r="K113" s="4" t="s">
        <v>702</v>
      </c>
      <c r="L113" s="366"/>
    </row>
    <row r="114" spans="1:12" x14ac:dyDescent="0.25">
      <c r="A114" s="7">
        <v>98</v>
      </c>
      <c r="B114" s="17" t="s">
        <v>510</v>
      </c>
      <c r="C114" s="11">
        <v>68.8</v>
      </c>
      <c r="D114" s="16" t="s">
        <v>328</v>
      </c>
      <c r="E114" s="30">
        <v>11.3</v>
      </c>
      <c r="F114" s="30">
        <v>11.6</v>
      </c>
      <c r="G114" s="21">
        <f t="shared" si="3"/>
        <v>0.29999999999999893</v>
      </c>
      <c r="H114" s="557"/>
      <c r="I114" s="29">
        <f>G9/C246*C114</f>
        <v>0</v>
      </c>
      <c r="J114" s="26">
        <f t="shared" si="2"/>
        <v>0.29999999999999893</v>
      </c>
      <c r="K114" s="4" t="s">
        <v>702</v>
      </c>
      <c r="L114" s="366"/>
    </row>
    <row r="115" spans="1:12" x14ac:dyDescent="0.25">
      <c r="A115" s="7">
        <v>99</v>
      </c>
      <c r="B115" s="17" t="s">
        <v>511</v>
      </c>
      <c r="C115" s="11">
        <v>42.2</v>
      </c>
      <c r="D115" s="16" t="s">
        <v>328</v>
      </c>
      <c r="E115" s="30">
        <v>8.6</v>
      </c>
      <c r="F115" s="30">
        <v>8.6999999999999993</v>
      </c>
      <c r="G115" s="21">
        <f t="shared" si="3"/>
        <v>9.9999999999999645E-2</v>
      </c>
      <c r="H115" s="557"/>
      <c r="I115" s="29">
        <f>G9/C246*C115</f>
        <v>0</v>
      </c>
      <c r="J115" s="26">
        <f t="shared" si="2"/>
        <v>9.9999999999999645E-2</v>
      </c>
      <c r="K115" s="4" t="s">
        <v>702</v>
      </c>
      <c r="L115" s="366"/>
    </row>
    <row r="116" spans="1:12" x14ac:dyDescent="0.25">
      <c r="A116" s="7">
        <v>100</v>
      </c>
      <c r="B116" s="17" t="s">
        <v>512</v>
      </c>
      <c r="C116" s="11">
        <v>55.2</v>
      </c>
      <c r="D116" s="16" t="s">
        <v>328</v>
      </c>
      <c r="E116" s="30">
        <v>8.3000000000000007</v>
      </c>
      <c r="F116" s="30">
        <v>8.6</v>
      </c>
      <c r="G116" s="21">
        <f t="shared" si="3"/>
        <v>0.29999999999999893</v>
      </c>
      <c r="H116" s="557"/>
      <c r="I116" s="29">
        <f>G9/C246*C116</f>
        <v>0</v>
      </c>
      <c r="J116" s="26">
        <f t="shared" si="2"/>
        <v>0.29999999999999893</v>
      </c>
      <c r="K116" s="4" t="s">
        <v>702</v>
      </c>
      <c r="L116" s="366"/>
    </row>
    <row r="117" spans="1:12" x14ac:dyDescent="0.25">
      <c r="A117" s="7">
        <v>101</v>
      </c>
      <c r="B117" s="17" t="s">
        <v>513</v>
      </c>
      <c r="C117" s="11">
        <v>58.1</v>
      </c>
      <c r="D117" s="16" t="s">
        <v>328</v>
      </c>
      <c r="E117" s="30">
        <v>7.2</v>
      </c>
      <c r="F117" s="30">
        <v>7.3</v>
      </c>
      <c r="G117" s="21">
        <f t="shared" si="3"/>
        <v>9.9999999999999645E-2</v>
      </c>
      <c r="H117" s="557"/>
      <c r="I117" s="29">
        <f>G9/C246*C117</f>
        <v>0</v>
      </c>
      <c r="J117" s="26">
        <f t="shared" si="2"/>
        <v>9.9999999999999645E-2</v>
      </c>
      <c r="K117" s="4" t="s">
        <v>702</v>
      </c>
      <c r="L117" s="4"/>
    </row>
    <row r="118" spans="1:12" x14ac:dyDescent="0.25">
      <c r="A118" s="7">
        <v>102</v>
      </c>
      <c r="B118" s="17" t="s">
        <v>514</v>
      </c>
      <c r="C118" s="11">
        <v>61.9</v>
      </c>
      <c r="D118" s="16" t="s">
        <v>328</v>
      </c>
      <c r="E118" s="30">
        <v>13.3</v>
      </c>
      <c r="F118" s="30">
        <v>13.5</v>
      </c>
      <c r="G118" s="21">
        <f t="shared" si="3"/>
        <v>0.19999999999999929</v>
      </c>
      <c r="H118" s="557"/>
      <c r="I118" s="29">
        <f>G9/C246*C118</f>
        <v>0</v>
      </c>
      <c r="J118" s="26">
        <f t="shared" si="2"/>
        <v>0.19999999999999929</v>
      </c>
      <c r="K118" s="4" t="s">
        <v>702</v>
      </c>
      <c r="L118" s="366"/>
    </row>
    <row r="119" spans="1:12" x14ac:dyDescent="0.25">
      <c r="A119" s="7">
        <v>103</v>
      </c>
      <c r="B119" s="17" t="s">
        <v>515</v>
      </c>
      <c r="C119" s="11">
        <v>69.3</v>
      </c>
      <c r="D119" s="16" t="s">
        <v>328</v>
      </c>
      <c r="E119" s="30">
        <v>4.8</v>
      </c>
      <c r="F119" s="30">
        <v>5.2</v>
      </c>
      <c r="G119" s="21">
        <f t="shared" si="3"/>
        <v>0.40000000000000036</v>
      </c>
      <c r="H119" s="557"/>
      <c r="I119" s="29">
        <f>G9/C246*C119</f>
        <v>0</v>
      </c>
      <c r="J119" s="26">
        <f t="shared" si="2"/>
        <v>0.40000000000000036</v>
      </c>
      <c r="K119" s="4" t="s">
        <v>702</v>
      </c>
      <c r="L119" s="366"/>
    </row>
    <row r="120" spans="1:12" x14ac:dyDescent="0.25">
      <c r="A120" s="7">
        <v>104</v>
      </c>
      <c r="B120" s="17" t="s">
        <v>516</v>
      </c>
      <c r="C120" s="11">
        <v>42.4</v>
      </c>
      <c r="D120" s="16" t="s">
        <v>328</v>
      </c>
      <c r="E120" s="30">
        <v>0</v>
      </c>
      <c r="F120" s="30">
        <v>0</v>
      </c>
      <c r="G120" s="21">
        <f t="shared" si="3"/>
        <v>0</v>
      </c>
      <c r="H120" s="557">
        <v>0.11233514440949416</v>
      </c>
      <c r="I120" s="29">
        <f>G9/C246*C120</f>
        <v>0</v>
      </c>
      <c r="J120" s="26">
        <f t="shared" si="2"/>
        <v>0.11233514440949416</v>
      </c>
      <c r="K120" s="4" t="s">
        <v>703</v>
      </c>
      <c r="L120" s="366"/>
    </row>
    <row r="121" spans="1:12" x14ac:dyDescent="0.25">
      <c r="A121" s="7">
        <v>105</v>
      </c>
      <c r="B121" s="17" t="s">
        <v>517</v>
      </c>
      <c r="C121" s="11">
        <v>55</v>
      </c>
      <c r="D121" s="16" t="s">
        <v>328</v>
      </c>
      <c r="E121" s="30">
        <v>7.3</v>
      </c>
      <c r="F121" s="30">
        <v>7.3</v>
      </c>
      <c r="G121" s="21">
        <f t="shared" si="3"/>
        <v>0</v>
      </c>
      <c r="H121" s="557">
        <v>0.14571775807835327</v>
      </c>
      <c r="I121" s="29">
        <f>G9/C246*C121</f>
        <v>0</v>
      </c>
      <c r="J121" s="26">
        <f t="shared" si="2"/>
        <v>0.14571775807835327</v>
      </c>
      <c r="K121" s="4" t="s">
        <v>703</v>
      </c>
      <c r="L121" s="366"/>
    </row>
    <row r="122" spans="1:12" x14ac:dyDescent="0.25">
      <c r="A122" s="7">
        <v>106</v>
      </c>
      <c r="B122" s="17" t="s">
        <v>518</v>
      </c>
      <c r="C122" s="11">
        <v>59.2</v>
      </c>
      <c r="D122" s="16" t="s">
        <v>328</v>
      </c>
      <c r="E122" s="30">
        <v>19.7</v>
      </c>
      <c r="F122" s="30">
        <v>20.3</v>
      </c>
      <c r="G122" s="21">
        <f t="shared" si="3"/>
        <v>0.60000000000000142</v>
      </c>
      <c r="H122" s="557"/>
      <c r="I122" s="29">
        <f>G9/C246*C122</f>
        <v>0</v>
      </c>
      <c r="J122" s="26">
        <f t="shared" si="2"/>
        <v>0.60000000000000142</v>
      </c>
      <c r="K122" s="4" t="s">
        <v>702</v>
      </c>
      <c r="L122" s="366"/>
    </row>
    <row r="123" spans="1:12" x14ac:dyDescent="0.25">
      <c r="A123" s="7">
        <v>107</v>
      </c>
      <c r="B123" s="17" t="s">
        <v>519</v>
      </c>
      <c r="C123" s="11">
        <v>62.8</v>
      </c>
      <c r="D123" s="16" t="s">
        <v>328</v>
      </c>
      <c r="E123" s="30">
        <v>17.7</v>
      </c>
      <c r="F123" s="30">
        <v>18.399999999999999</v>
      </c>
      <c r="G123" s="21">
        <f t="shared" si="3"/>
        <v>0.69999999999999929</v>
      </c>
      <c r="H123" s="557"/>
      <c r="I123" s="29">
        <f>G9/C246*C123</f>
        <v>0</v>
      </c>
      <c r="J123" s="26">
        <f t="shared" si="2"/>
        <v>0.69999999999999929</v>
      </c>
      <c r="K123" s="4" t="s">
        <v>702</v>
      </c>
      <c r="L123" s="366"/>
    </row>
    <row r="124" spans="1:12" x14ac:dyDescent="0.25">
      <c r="A124" s="7">
        <v>108</v>
      </c>
      <c r="B124" s="17" t="s">
        <v>514</v>
      </c>
      <c r="C124" s="11">
        <v>68.599999999999994</v>
      </c>
      <c r="D124" s="16" t="s">
        <v>328</v>
      </c>
      <c r="E124" s="30">
        <v>14.9</v>
      </c>
      <c r="F124" s="30">
        <v>15.3</v>
      </c>
      <c r="G124" s="21">
        <f t="shared" si="3"/>
        <v>0.40000000000000036</v>
      </c>
      <c r="H124" s="557"/>
      <c r="I124" s="29">
        <f>G9/C246*C124</f>
        <v>0</v>
      </c>
      <c r="J124" s="26">
        <f t="shared" si="2"/>
        <v>0.40000000000000036</v>
      </c>
      <c r="K124" s="4" t="s">
        <v>702</v>
      </c>
      <c r="L124" s="366"/>
    </row>
    <row r="125" spans="1:12" x14ac:dyDescent="0.25">
      <c r="A125" s="7">
        <v>109</v>
      </c>
      <c r="B125" s="17" t="s">
        <v>520</v>
      </c>
      <c r="C125" s="11">
        <v>42.5</v>
      </c>
      <c r="D125" s="16" t="s">
        <v>328</v>
      </c>
      <c r="E125" s="30">
        <v>4.5999999999999996</v>
      </c>
      <c r="F125" s="30">
        <v>4.5999999999999996</v>
      </c>
      <c r="G125" s="21">
        <f t="shared" si="3"/>
        <v>0</v>
      </c>
      <c r="H125" s="557">
        <v>0.11260008578781844</v>
      </c>
      <c r="I125" s="29">
        <f>G9/C246*C125</f>
        <v>0</v>
      </c>
      <c r="J125" s="26">
        <f t="shared" si="2"/>
        <v>0.11260008578781844</v>
      </c>
      <c r="K125" s="4" t="s">
        <v>703</v>
      </c>
      <c r="L125" s="366"/>
    </row>
    <row r="126" spans="1:12" x14ac:dyDescent="0.25">
      <c r="A126" s="7">
        <v>110</v>
      </c>
      <c r="B126" s="17" t="s">
        <v>521</v>
      </c>
      <c r="C126" s="11">
        <v>54.1</v>
      </c>
      <c r="D126" s="16" t="s">
        <v>328</v>
      </c>
      <c r="E126" s="30">
        <v>19.2</v>
      </c>
      <c r="F126" s="30">
        <v>20</v>
      </c>
      <c r="G126" s="21">
        <f t="shared" si="3"/>
        <v>0.80000000000000071</v>
      </c>
      <c r="H126" s="557"/>
      <c r="I126" s="29">
        <f>G9/C246*C126</f>
        <v>0</v>
      </c>
      <c r="J126" s="26">
        <f t="shared" si="2"/>
        <v>0.80000000000000071</v>
      </c>
      <c r="K126" s="4" t="s">
        <v>702</v>
      </c>
      <c r="L126" s="366"/>
    </row>
    <row r="127" spans="1:12" x14ac:dyDescent="0.25">
      <c r="A127" s="7">
        <v>111</v>
      </c>
      <c r="B127" s="17" t="s">
        <v>373</v>
      </c>
      <c r="C127" s="11">
        <v>54.3</v>
      </c>
      <c r="D127" s="16" t="s">
        <v>328</v>
      </c>
      <c r="E127" s="30">
        <v>11.5</v>
      </c>
      <c r="F127" s="30">
        <v>11.9</v>
      </c>
      <c r="G127" s="21">
        <f t="shared" si="3"/>
        <v>0.40000000000000036</v>
      </c>
      <c r="H127" s="557"/>
      <c r="I127" s="29">
        <f>G9/C246*C127</f>
        <v>0</v>
      </c>
      <c r="J127" s="26">
        <f t="shared" si="2"/>
        <v>0.40000000000000036</v>
      </c>
      <c r="K127" s="4" t="s">
        <v>702</v>
      </c>
      <c r="L127" s="366"/>
    </row>
    <row r="128" spans="1:12" x14ac:dyDescent="0.25">
      <c r="A128" s="7">
        <v>112</v>
      </c>
      <c r="B128" s="17" t="s">
        <v>374</v>
      </c>
      <c r="C128" s="11">
        <v>52</v>
      </c>
      <c r="D128" s="16" t="s">
        <v>328</v>
      </c>
      <c r="E128" s="30">
        <v>12.6</v>
      </c>
      <c r="F128" s="30">
        <v>13</v>
      </c>
      <c r="G128" s="21">
        <f t="shared" si="3"/>
        <v>0.40000000000000036</v>
      </c>
      <c r="H128" s="557"/>
      <c r="I128" s="29">
        <f>G9/C246*C128</f>
        <v>0</v>
      </c>
      <c r="J128" s="26">
        <f t="shared" si="2"/>
        <v>0.40000000000000036</v>
      </c>
      <c r="K128" s="4" t="s">
        <v>702</v>
      </c>
      <c r="L128" s="366"/>
    </row>
    <row r="129" spans="1:12" x14ac:dyDescent="0.25">
      <c r="A129" s="7">
        <v>113</v>
      </c>
      <c r="B129" s="17" t="s">
        <v>375</v>
      </c>
      <c r="C129" s="11">
        <v>46.8</v>
      </c>
      <c r="D129" s="16" t="s">
        <v>328</v>
      </c>
      <c r="E129" s="30">
        <v>16</v>
      </c>
      <c r="F129" s="30">
        <v>16.399999999999999</v>
      </c>
      <c r="G129" s="21">
        <f t="shared" si="3"/>
        <v>0.39999999999999858</v>
      </c>
      <c r="H129" s="557"/>
      <c r="I129" s="29">
        <f>G9/C246*C129</f>
        <v>0</v>
      </c>
      <c r="J129" s="26">
        <f t="shared" si="2"/>
        <v>0.39999999999999858</v>
      </c>
      <c r="K129" s="4" t="s">
        <v>702</v>
      </c>
      <c r="L129" s="366"/>
    </row>
    <row r="130" spans="1:12" x14ac:dyDescent="0.25">
      <c r="A130" s="7">
        <v>114</v>
      </c>
      <c r="B130" s="17" t="s">
        <v>376</v>
      </c>
      <c r="C130" s="11">
        <v>73.3</v>
      </c>
      <c r="D130" s="16" t="s">
        <v>328</v>
      </c>
      <c r="E130" s="30">
        <v>11.5</v>
      </c>
      <c r="F130" s="30">
        <v>11.7</v>
      </c>
      <c r="G130" s="21">
        <f t="shared" si="3"/>
        <v>0.19999999999999929</v>
      </c>
      <c r="H130" s="557"/>
      <c r="I130" s="29">
        <f>G9/C246*C130</f>
        <v>0</v>
      </c>
      <c r="J130" s="26">
        <f t="shared" si="2"/>
        <v>0.19999999999999929</v>
      </c>
      <c r="K130" s="4" t="s">
        <v>702</v>
      </c>
      <c r="L130" s="366"/>
    </row>
    <row r="131" spans="1:12" x14ac:dyDescent="0.25">
      <c r="A131" s="7">
        <v>115</v>
      </c>
      <c r="B131" s="17" t="s">
        <v>377</v>
      </c>
      <c r="C131" s="11">
        <v>54.3</v>
      </c>
      <c r="D131" s="16" t="s">
        <v>328</v>
      </c>
      <c r="E131" s="30">
        <v>13.1</v>
      </c>
      <c r="F131" s="30">
        <v>13.6</v>
      </c>
      <c r="G131" s="21">
        <f t="shared" si="3"/>
        <v>0.5</v>
      </c>
      <c r="H131" s="557"/>
      <c r="I131" s="29">
        <f>G9/C246*C131</f>
        <v>0</v>
      </c>
      <c r="J131" s="26">
        <f t="shared" si="2"/>
        <v>0.5</v>
      </c>
      <c r="K131" s="4" t="s">
        <v>702</v>
      </c>
      <c r="L131" s="366"/>
    </row>
    <row r="132" spans="1:12" x14ac:dyDescent="0.25">
      <c r="A132" s="7">
        <v>116</v>
      </c>
      <c r="B132" s="17" t="s">
        <v>378</v>
      </c>
      <c r="C132" s="11">
        <v>51.8</v>
      </c>
      <c r="D132" s="16" t="s">
        <v>328</v>
      </c>
      <c r="E132" s="30">
        <v>11.1</v>
      </c>
      <c r="F132" s="30">
        <v>11.5</v>
      </c>
      <c r="G132" s="21">
        <f t="shared" si="3"/>
        <v>0.40000000000000036</v>
      </c>
      <c r="H132" s="557"/>
      <c r="I132" s="29">
        <f>G9/C246*C132</f>
        <v>0</v>
      </c>
      <c r="J132" s="26">
        <f t="shared" si="2"/>
        <v>0.40000000000000036</v>
      </c>
      <c r="K132" s="4" t="s">
        <v>702</v>
      </c>
      <c r="L132" s="366"/>
    </row>
    <row r="133" spans="1:12" x14ac:dyDescent="0.25">
      <c r="A133" s="7">
        <v>117</v>
      </c>
      <c r="B133" s="17" t="s">
        <v>379</v>
      </c>
      <c r="C133" s="11">
        <v>47.2</v>
      </c>
      <c r="D133" s="16" t="s">
        <v>328</v>
      </c>
      <c r="E133" s="30">
        <v>15.8</v>
      </c>
      <c r="F133" s="30">
        <v>16.5</v>
      </c>
      <c r="G133" s="21">
        <f t="shared" si="3"/>
        <v>0.69999999999999929</v>
      </c>
      <c r="H133" s="557"/>
      <c r="I133" s="29">
        <f>G9/C246*C133</f>
        <v>0</v>
      </c>
      <c r="J133" s="26">
        <f t="shared" si="2"/>
        <v>0.69999999999999929</v>
      </c>
      <c r="K133" s="4" t="s">
        <v>702</v>
      </c>
      <c r="L133" s="366"/>
    </row>
    <row r="134" spans="1:12" x14ac:dyDescent="0.25">
      <c r="A134" s="7">
        <v>118</v>
      </c>
      <c r="B134" s="17" t="s">
        <v>380</v>
      </c>
      <c r="C134" s="11">
        <v>72.8</v>
      </c>
      <c r="D134" s="16" t="s">
        <v>328</v>
      </c>
      <c r="E134" s="30">
        <v>16.600000000000001</v>
      </c>
      <c r="F134" s="30">
        <v>17.100000000000001</v>
      </c>
      <c r="G134" s="21">
        <f t="shared" si="3"/>
        <v>0.5</v>
      </c>
      <c r="H134" s="557"/>
      <c r="I134" s="29">
        <f>G9/C246*C134</f>
        <v>0</v>
      </c>
      <c r="J134" s="26">
        <f t="shared" si="2"/>
        <v>0.5</v>
      </c>
      <c r="K134" s="4" t="s">
        <v>702</v>
      </c>
      <c r="L134" s="366"/>
    </row>
    <row r="135" spans="1:12" x14ac:dyDescent="0.25">
      <c r="A135" s="7">
        <v>119</v>
      </c>
      <c r="B135" s="17" t="s">
        <v>381</v>
      </c>
      <c r="C135" s="11">
        <v>54.2</v>
      </c>
      <c r="D135" s="16" t="s">
        <v>328</v>
      </c>
      <c r="E135" s="30">
        <v>18.399999999999999</v>
      </c>
      <c r="F135" s="30">
        <v>19</v>
      </c>
      <c r="G135" s="21">
        <f t="shared" si="3"/>
        <v>0.60000000000000142</v>
      </c>
      <c r="H135" s="557"/>
      <c r="I135" s="29">
        <f>G9/C246*C135</f>
        <v>0</v>
      </c>
      <c r="J135" s="26">
        <f t="shared" si="2"/>
        <v>0.60000000000000142</v>
      </c>
      <c r="K135" s="4" t="s">
        <v>702</v>
      </c>
      <c r="L135" s="366"/>
    </row>
    <row r="136" spans="1:12" x14ac:dyDescent="0.25">
      <c r="A136" s="7">
        <v>120</v>
      </c>
      <c r="B136" s="17" t="s">
        <v>382</v>
      </c>
      <c r="C136" s="11">
        <v>51.9</v>
      </c>
      <c r="D136" s="16" t="s">
        <v>328</v>
      </c>
      <c r="E136" s="30">
        <v>5.0999999999999996</v>
      </c>
      <c r="F136" s="30">
        <v>5.0999999999999996</v>
      </c>
      <c r="G136" s="21">
        <f t="shared" si="3"/>
        <v>0</v>
      </c>
      <c r="H136" s="557">
        <v>0.13750457535030064</v>
      </c>
      <c r="I136" s="29">
        <f>G9/C246*C136</f>
        <v>0</v>
      </c>
      <c r="J136" s="26">
        <f t="shared" si="2"/>
        <v>0.13750457535030064</v>
      </c>
      <c r="K136" s="4" t="s">
        <v>703</v>
      </c>
      <c r="L136" s="366"/>
    </row>
    <row r="137" spans="1:12" x14ac:dyDescent="0.25">
      <c r="A137" s="7">
        <v>121</v>
      </c>
      <c r="B137" s="17" t="s">
        <v>383</v>
      </c>
      <c r="C137" s="11">
        <v>47.2</v>
      </c>
      <c r="D137" s="16" t="s">
        <v>328</v>
      </c>
      <c r="E137" s="30">
        <v>6.2</v>
      </c>
      <c r="F137" s="30">
        <v>6.2</v>
      </c>
      <c r="G137" s="21">
        <f t="shared" si="3"/>
        <v>0</v>
      </c>
      <c r="H137" s="557">
        <v>0.12505233056905954</v>
      </c>
      <c r="I137" s="29">
        <f>G9/C246*C137</f>
        <v>0</v>
      </c>
      <c r="J137" s="26">
        <f t="shared" si="2"/>
        <v>0.12505233056905954</v>
      </c>
      <c r="K137" s="4" t="s">
        <v>703</v>
      </c>
      <c r="L137" s="366"/>
    </row>
    <row r="138" spans="1:12" x14ac:dyDescent="0.25">
      <c r="A138" s="7">
        <v>122</v>
      </c>
      <c r="B138" s="17" t="s">
        <v>384</v>
      </c>
      <c r="C138" s="11">
        <v>72.7</v>
      </c>
      <c r="D138" s="16" t="s">
        <v>328</v>
      </c>
      <c r="E138" s="30">
        <v>2.2000000000000002</v>
      </c>
      <c r="F138" s="30">
        <v>2.2000000000000002</v>
      </c>
      <c r="G138" s="21">
        <f t="shared" si="3"/>
        <v>0</v>
      </c>
      <c r="H138" s="557">
        <v>0.1926123820417506</v>
      </c>
      <c r="I138" s="29">
        <f>G9/C246*C138</f>
        <v>0</v>
      </c>
      <c r="J138" s="26">
        <f t="shared" si="2"/>
        <v>0.1926123820417506</v>
      </c>
      <c r="K138" s="4" t="s">
        <v>703</v>
      </c>
      <c r="L138" s="366"/>
    </row>
    <row r="139" spans="1:12" x14ac:dyDescent="0.25">
      <c r="A139" s="7">
        <v>123</v>
      </c>
      <c r="B139" s="17" t="s">
        <v>385</v>
      </c>
      <c r="C139" s="11">
        <v>54.3</v>
      </c>
      <c r="D139" s="16" t="s">
        <v>328</v>
      </c>
      <c r="E139" s="30">
        <v>4.7</v>
      </c>
      <c r="F139" s="30">
        <v>4.7</v>
      </c>
      <c r="G139" s="21">
        <f t="shared" si="3"/>
        <v>0</v>
      </c>
      <c r="H139" s="557">
        <v>0.14386316843008332</v>
      </c>
      <c r="I139" s="29">
        <f>G9/C246*C139</f>
        <v>0</v>
      </c>
      <c r="J139" s="26">
        <f t="shared" si="2"/>
        <v>0.14386316843008332</v>
      </c>
      <c r="K139" s="4" t="s">
        <v>703</v>
      </c>
      <c r="L139" s="366"/>
    </row>
    <row r="140" spans="1:12" x14ac:dyDescent="0.25">
      <c r="A140" s="7">
        <v>124</v>
      </c>
      <c r="B140" s="17" t="s">
        <v>386</v>
      </c>
      <c r="C140" s="11">
        <v>52.1</v>
      </c>
      <c r="D140" s="16" t="s">
        <v>328</v>
      </c>
      <c r="E140" s="30">
        <v>9.8000000000000007</v>
      </c>
      <c r="F140" s="30">
        <v>9.8000000000000007</v>
      </c>
      <c r="G140" s="21">
        <f>F140-E140+0.44</f>
        <v>0.44</v>
      </c>
      <c r="H140" s="557"/>
      <c r="I140" s="29">
        <f>G9/C246*C140</f>
        <v>0</v>
      </c>
      <c r="J140" s="26">
        <f t="shared" si="2"/>
        <v>0.44</v>
      </c>
      <c r="K140" s="4" t="s">
        <v>702</v>
      </c>
      <c r="L140" s="366"/>
    </row>
    <row r="141" spans="1:12" x14ac:dyDescent="0.25">
      <c r="A141" s="7">
        <v>125</v>
      </c>
      <c r="B141" s="17" t="s">
        <v>387</v>
      </c>
      <c r="C141" s="11">
        <v>47.2</v>
      </c>
      <c r="D141" s="16" t="s">
        <v>328</v>
      </c>
      <c r="E141" s="30">
        <v>14.1</v>
      </c>
      <c r="F141" s="30">
        <v>14.1</v>
      </c>
      <c r="G141" s="21">
        <f>F141-E141+0.69</f>
        <v>0.69</v>
      </c>
      <c r="H141" s="557"/>
      <c r="I141" s="29">
        <f>G9/C246*C141</f>
        <v>0</v>
      </c>
      <c r="J141" s="26">
        <f t="shared" si="2"/>
        <v>0.69</v>
      </c>
      <c r="K141" s="4" t="s">
        <v>702</v>
      </c>
      <c r="L141" s="366"/>
    </row>
    <row r="142" spans="1:12" x14ac:dyDescent="0.25">
      <c r="A142" s="7">
        <v>126</v>
      </c>
      <c r="B142" s="17" t="s">
        <v>388</v>
      </c>
      <c r="C142" s="11">
        <v>72.400000000000006</v>
      </c>
      <c r="D142" s="16" t="s">
        <v>328</v>
      </c>
      <c r="E142" s="30">
        <v>10.6</v>
      </c>
      <c r="F142" s="30">
        <v>10.6</v>
      </c>
      <c r="G142" s="21">
        <f>F142-E142+0.23</f>
        <v>0.23</v>
      </c>
      <c r="H142" s="557"/>
      <c r="I142" s="29">
        <f>G9/C246*C142</f>
        <v>0</v>
      </c>
      <c r="J142" s="26">
        <f t="shared" si="2"/>
        <v>0.23</v>
      </c>
      <c r="K142" s="4" t="s">
        <v>702</v>
      </c>
      <c r="L142" s="366"/>
    </row>
    <row r="143" spans="1:12" x14ac:dyDescent="0.25">
      <c r="A143" s="7">
        <v>127</v>
      </c>
      <c r="B143" s="17" t="s">
        <v>389</v>
      </c>
      <c r="C143" s="11">
        <v>54.3</v>
      </c>
      <c r="D143" s="16" t="s">
        <v>328</v>
      </c>
      <c r="E143" s="30">
        <v>11</v>
      </c>
      <c r="F143" s="30">
        <v>11.7</v>
      </c>
      <c r="G143" s="21">
        <f t="shared" si="3"/>
        <v>0.69999999999999929</v>
      </c>
      <c r="H143" s="557"/>
      <c r="I143" s="29">
        <f>G9/C246*C143</f>
        <v>0</v>
      </c>
      <c r="J143" s="26">
        <f t="shared" si="2"/>
        <v>0.69999999999999929</v>
      </c>
      <c r="K143" s="4" t="s">
        <v>702</v>
      </c>
      <c r="L143" s="366"/>
    </row>
    <row r="144" spans="1:12" x14ac:dyDescent="0.25">
      <c r="A144" s="7">
        <v>128</v>
      </c>
      <c r="B144" s="17" t="s">
        <v>390</v>
      </c>
      <c r="C144" s="11">
        <v>51.8</v>
      </c>
      <c r="D144" s="16" t="s">
        <v>328</v>
      </c>
      <c r="E144" s="30">
        <v>3.8</v>
      </c>
      <c r="F144" s="30">
        <v>3.8</v>
      </c>
      <c r="G144" s="21">
        <f t="shared" si="3"/>
        <v>0</v>
      </c>
      <c r="H144" s="557">
        <v>0.13723963397197636</v>
      </c>
      <c r="I144" s="29">
        <f>G9/C246*C144</f>
        <v>0</v>
      </c>
      <c r="J144" s="26">
        <f t="shared" si="2"/>
        <v>0.13723963397197636</v>
      </c>
      <c r="K144" s="4" t="s">
        <v>703</v>
      </c>
      <c r="L144" s="366"/>
    </row>
    <row r="145" spans="1:12" x14ac:dyDescent="0.25">
      <c r="A145" s="7">
        <v>129</v>
      </c>
      <c r="B145" s="17" t="s">
        <v>391</v>
      </c>
      <c r="C145" s="11">
        <v>48</v>
      </c>
      <c r="D145" s="16" t="s">
        <v>328</v>
      </c>
      <c r="E145" s="30">
        <v>4.7</v>
      </c>
      <c r="F145" s="30">
        <v>4.7</v>
      </c>
      <c r="G145" s="21">
        <f t="shared" si="3"/>
        <v>0</v>
      </c>
      <c r="H145" s="557">
        <v>0.12717186159565377</v>
      </c>
      <c r="I145" s="29">
        <f>G9/C246*C145</f>
        <v>0</v>
      </c>
      <c r="J145" s="26">
        <f t="shared" si="2"/>
        <v>0.12717186159565377</v>
      </c>
      <c r="K145" s="4" t="s">
        <v>703</v>
      </c>
      <c r="L145" s="366"/>
    </row>
    <row r="146" spans="1:12" x14ac:dyDescent="0.25">
      <c r="A146" s="7">
        <v>130</v>
      </c>
      <c r="B146" s="17" t="s">
        <v>392</v>
      </c>
      <c r="C146" s="11">
        <v>73</v>
      </c>
      <c r="D146" s="16" t="s">
        <v>328</v>
      </c>
      <c r="E146" s="30">
        <v>13.5</v>
      </c>
      <c r="F146" s="30">
        <v>15</v>
      </c>
      <c r="G146" s="21">
        <f t="shared" si="3"/>
        <v>1.5</v>
      </c>
      <c r="H146" s="557"/>
      <c r="I146" s="29">
        <f>G9/C246*C146</f>
        <v>0</v>
      </c>
      <c r="J146" s="26">
        <f t="shared" ref="J146:J209" si="4">G146+I146+H146</f>
        <v>1.5</v>
      </c>
      <c r="K146" s="4" t="s">
        <v>702</v>
      </c>
      <c r="L146" s="366"/>
    </row>
    <row r="147" spans="1:12" x14ac:dyDescent="0.25">
      <c r="A147" s="7">
        <v>131</v>
      </c>
      <c r="B147" s="17" t="s">
        <v>393</v>
      </c>
      <c r="C147" s="11">
        <v>54.8</v>
      </c>
      <c r="D147" s="16" t="s">
        <v>328</v>
      </c>
      <c r="E147" s="30">
        <v>6.7</v>
      </c>
      <c r="F147" s="30">
        <v>7.6</v>
      </c>
      <c r="G147" s="21">
        <f>F147-E147-0.6264</f>
        <v>0.27359999999999951</v>
      </c>
      <c r="H147" s="557"/>
      <c r="I147" s="29">
        <f>G9/C246*C147</f>
        <v>0</v>
      </c>
      <c r="J147" s="26">
        <f t="shared" si="4"/>
        <v>0.27359999999999951</v>
      </c>
      <c r="K147" s="4" t="s">
        <v>702</v>
      </c>
      <c r="L147" s="366"/>
    </row>
    <row r="148" spans="1:12" x14ac:dyDescent="0.25">
      <c r="A148" s="7">
        <v>132</v>
      </c>
      <c r="B148" s="17" t="s">
        <v>394</v>
      </c>
      <c r="C148" s="11">
        <v>52.6</v>
      </c>
      <c r="D148" s="16" t="s">
        <v>328</v>
      </c>
      <c r="E148" s="30">
        <v>2.1</v>
      </c>
      <c r="F148" s="30">
        <v>2.1</v>
      </c>
      <c r="G148" s="21">
        <f t="shared" ref="G148:G209" si="5">F148-E148</f>
        <v>0</v>
      </c>
      <c r="H148" s="557">
        <v>0.13935916499857059</v>
      </c>
      <c r="I148" s="29">
        <f>G9/C246*C148</f>
        <v>0</v>
      </c>
      <c r="J148" s="26">
        <f t="shared" si="4"/>
        <v>0.13935916499857059</v>
      </c>
      <c r="K148" s="4" t="s">
        <v>703</v>
      </c>
      <c r="L148" s="366"/>
    </row>
    <row r="149" spans="1:12" x14ac:dyDescent="0.25">
      <c r="A149" s="7">
        <v>133</v>
      </c>
      <c r="B149" s="17" t="s">
        <v>395</v>
      </c>
      <c r="C149" s="11">
        <v>47.6</v>
      </c>
      <c r="D149" s="16" t="s">
        <v>328</v>
      </c>
      <c r="E149" s="30">
        <v>8.6</v>
      </c>
      <c r="F149" s="30">
        <v>9.3000000000000007</v>
      </c>
      <c r="G149" s="21">
        <f>F149-E149-0.5441</f>
        <v>0.15590000000000104</v>
      </c>
      <c r="H149" s="557"/>
      <c r="I149" s="29">
        <f>G9/C246*C149</f>
        <v>0</v>
      </c>
      <c r="J149" s="26">
        <f t="shared" si="4"/>
        <v>0.15590000000000104</v>
      </c>
      <c r="K149" s="57" t="s">
        <v>702</v>
      </c>
      <c r="L149" s="366"/>
    </row>
    <row r="150" spans="1:12" x14ac:dyDescent="0.25">
      <c r="A150" s="7">
        <v>134</v>
      </c>
      <c r="B150" s="17" t="s">
        <v>396</v>
      </c>
      <c r="C150" s="11">
        <v>73</v>
      </c>
      <c r="D150" s="16" t="s">
        <v>328</v>
      </c>
      <c r="E150" s="30">
        <v>9.1</v>
      </c>
      <c r="F150" s="30">
        <v>10</v>
      </c>
      <c r="G150" s="21">
        <f>F150-E150-0.8345</f>
        <v>6.5500000000000336E-2</v>
      </c>
      <c r="H150" s="557"/>
      <c r="I150" s="29">
        <f>G9/C246*C150</f>
        <v>0</v>
      </c>
      <c r="J150" s="26">
        <f t="shared" si="4"/>
        <v>6.5500000000000336E-2</v>
      </c>
      <c r="K150" s="57" t="s">
        <v>702</v>
      </c>
      <c r="L150" s="366"/>
    </row>
    <row r="151" spans="1:12" x14ac:dyDescent="0.25">
      <c r="A151" s="7">
        <v>135</v>
      </c>
      <c r="B151" s="17" t="s">
        <v>397</v>
      </c>
      <c r="C151" s="11">
        <v>54.9</v>
      </c>
      <c r="D151" s="16" t="s">
        <v>328</v>
      </c>
      <c r="E151" s="30">
        <v>13.4</v>
      </c>
      <c r="F151" s="30">
        <v>13.6</v>
      </c>
      <c r="G151" s="21">
        <f t="shared" si="5"/>
        <v>0.19999999999999929</v>
      </c>
      <c r="H151" s="557"/>
      <c r="I151" s="29">
        <f>G9/C246*C151</f>
        <v>0</v>
      </c>
      <c r="J151" s="26">
        <f t="shared" si="4"/>
        <v>0.19999999999999929</v>
      </c>
      <c r="K151" s="57" t="s">
        <v>702</v>
      </c>
      <c r="L151" s="366"/>
    </row>
    <row r="152" spans="1:12" x14ac:dyDescent="0.25">
      <c r="A152" s="7">
        <v>136</v>
      </c>
      <c r="B152" s="17" t="s">
        <v>398</v>
      </c>
      <c r="C152" s="11">
        <v>52.3</v>
      </c>
      <c r="D152" s="16" t="s">
        <v>328</v>
      </c>
      <c r="E152" s="30">
        <v>8.3000000000000007</v>
      </c>
      <c r="F152" s="30">
        <v>8.3000000000000007</v>
      </c>
      <c r="G152" s="21">
        <f t="shared" si="5"/>
        <v>0</v>
      </c>
      <c r="H152" s="557">
        <v>0.13856434086359773</v>
      </c>
      <c r="I152" s="29">
        <f>G9/C246*C152</f>
        <v>0</v>
      </c>
      <c r="J152" s="26">
        <f t="shared" si="4"/>
        <v>0.13856434086359773</v>
      </c>
      <c r="K152" s="57" t="s">
        <v>703</v>
      </c>
      <c r="L152" s="366"/>
    </row>
    <row r="153" spans="1:12" x14ac:dyDescent="0.25">
      <c r="A153" s="7">
        <v>137</v>
      </c>
      <c r="B153" s="17" t="s">
        <v>399</v>
      </c>
      <c r="C153" s="11">
        <v>47.6</v>
      </c>
      <c r="D153" s="16" t="s">
        <v>328</v>
      </c>
      <c r="E153" s="30">
        <v>16.100000000000001</v>
      </c>
      <c r="F153" s="30">
        <v>16.600000000000001</v>
      </c>
      <c r="G153" s="21">
        <f t="shared" si="5"/>
        <v>0.5</v>
      </c>
      <c r="H153" s="557"/>
      <c r="I153" s="29">
        <f>G9/C246*C153</f>
        <v>0</v>
      </c>
      <c r="J153" s="26">
        <f t="shared" si="4"/>
        <v>0.5</v>
      </c>
      <c r="K153" s="57" t="s">
        <v>702</v>
      </c>
      <c r="L153" s="366"/>
    </row>
    <row r="154" spans="1:12" x14ac:dyDescent="0.25">
      <c r="A154" s="7">
        <v>138</v>
      </c>
      <c r="B154" s="17" t="s">
        <v>400</v>
      </c>
      <c r="C154" s="11">
        <v>72.8</v>
      </c>
      <c r="D154" s="16" t="s">
        <v>328</v>
      </c>
      <c r="E154" s="30">
        <v>15.6</v>
      </c>
      <c r="F154" s="30">
        <v>16.100000000000001</v>
      </c>
      <c r="G154" s="21">
        <f t="shared" si="5"/>
        <v>0.50000000000000178</v>
      </c>
      <c r="H154" s="557"/>
      <c r="I154" s="29">
        <f>G9/C246*C154</f>
        <v>0</v>
      </c>
      <c r="J154" s="26">
        <f t="shared" si="4"/>
        <v>0.50000000000000178</v>
      </c>
      <c r="K154" s="57" t="s">
        <v>702</v>
      </c>
      <c r="L154" s="366"/>
    </row>
    <row r="155" spans="1:12" x14ac:dyDescent="0.25">
      <c r="A155" s="7">
        <v>139</v>
      </c>
      <c r="B155" s="17" t="s">
        <v>401</v>
      </c>
      <c r="C155" s="11">
        <v>54.9</v>
      </c>
      <c r="D155" s="16" t="s">
        <v>328</v>
      </c>
      <c r="E155" s="30">
        <v>7.8</v>
      </c>
      <c r="F155" s="30">
        <v>8.1999999999999993</v>
      </c>
      <c r="G155" s="21">
        <f t="shared" si="5"/>
        <v>0.39999999999999947</v>
      </c>
      <c r="H155" s="557"/>
      <c r="I155" s="29">
        <f>G9/C246*C155</f>
        <v>0</v>
      </c>
      <c r="J155" s="26">
        <f t="shared" si="4"/>
        <v>0.39999999999999947</v>
      </c>
      <c r="K155" s="4" t="s">
        <v>702</v>
      </c>
      <c r="L155" s="366"/>
    </row>
    <row r="156" spans="1:12" x14ac:dyDescent="0.25">
      <c r="A156" s="7">
        <v>140</v>
      </c>
      <c r="B156" s="17" t="s">
        <v>402</v>
      </c>
      <c r="C156" s="11">
        <v>52.4</v>
      </c>
      <c r="D156" s="16" t="s">
        <v>328</v>
      </c>
      <c r="E156" s="30">
        <v>4.5</v>
      </c>
      <c r="F156" s="30">
        <v>4.7</v>
      </c>
      <c r="G156" s="21">
        <f t="shared" si="5"/>
        <v>0.20000000000000018</v>
      </c>
      <c r="H156" s="557"/>
      <c r="I156" s="29">
        <f>G9/C246*C156</f>
        <v>0</v>
      </c>
      <c r="J156" s="26">
        <f t="shared" si="4"/>
        <v>0.20000000000000018</v>
      </c>
      <c r="K156" s="4" t="s">
        <v>702</v>
      </c>
      <c r="L156" s="366"/>
    </row>
    <row r="157" spans="1:12" x14ac:dyDescent="0.25">
      <c r="A157" s="7">
        <v>141</v>
      </c>
      <c r="B157" s="17" t="s">
        <v>403</v>
      </c>
      <c r="C157" s="11">
        <v>47.2</v>
      </c>
      <c r="D157" s="16" t="s">
        <v>328</v>
      </c>
      <c r="E157" s="30">
        <v>8.5</v>
      </c>
      <c r="F157" s="30">
        <v>8.8000000000000007</v>
      </c>
      <c r="G157" s="21">
        <f t="shared" si="5"/>
        <v>0.30000000000000071</v>
      </c>
      <c r="H157" s="557"/>
      <c r="I157" s="29">
        <f>G9/C246*C157</f>
        <v>0</v>
      </c>
      <c r="J157" s="26">
        <f t="shared" si="4"/>
        <v>0.30000000000000071</v>
      </c>
      <c r="K157" s="4" t="s">
        <v>702</v>
      </c>
      <c r="L157" s="366"/>
    </row>
    <row r="158" spans="1:12" x14ac:dyDescent="0.25">
      <c r="A158" s="7">
        <v>142</v>
      </c>
      <c r="B158" s="17" t="s">
        <v>404</v>
      </c>
      <c r="C158" s="11">
        <v>72.5</v>
      </c>
      <c r="D158" s="16" t="s">
        <v>328</v>
      </c>
      <c r="E158" s="30">
        <v>11.9</v>
      </c>
      <c r="F158" s="30">
        <v>12.2</v>
      </c>
      <c r="G158" s="21">
        <f t="shared" si="5"/>
        <v>0.29999999999999893</v>
      </c>
      <c r="H158" s="557"/>
      <c r="I158" s="29">
        <f>G9/C246*C158</f>
        <v>0</v>
      </c>
      <c r="J158" s="26">
        <f t="shared" si="4"/>
        <v>0.29999999999999893</v>
      </c>
      <c r="K158" s="4" t="s">
        <v>702</v>
      </c>
      <c r="L158" s="366"/>
    </row>
    <row r="159" spans="1:12" x14ac:dyDescent="0.25">
      <c r="A159" s="7">
        <v>143</v>
      </c>
      <c r="B159" s="17" t="s">
        <v>405</v>
      </c>
      <c r="C159" s="11">
        <v>54.8</v>
      </c>
      <c r="D159" s="16" t="s">
        <v>328</v>
      </c>
      <c r="E159" s="30">
        <v>7.6</v>
      </c>
      <c r="F159" s="30">
        <v>7.9</v>
      </c>
      <c r="G159" s="21">
        <f t="shared" si="5"/>
        <v>0.30000000000000071</v>
      </c>
      <c r="H159" s="557"/>
      <c r="I159" s="29">
        <f>G9/C246*C159</f>
        <v>0</v>
      </c>
      <c r="J159" s="26">
        <f t="shared" si="4"/>
        <v>0.30000000000000071</v>
      </c>
      <c r="K159" s="4" t="s">
        <v>702</v>
      </c>
      <c r="L159" s="366"/>
    </row>
    <row r="160" spans="1:12" x14ac:dyDescent="0.25">
      <c r="A160" s="7">
        <v>144</v>
      </c>
      <c r="B160" s="17" t="s">
        <v>406</v>
      </c>
      <c r="C160" s="11">
        <v>51.9</v>
      </c>
      <c r="D160" s="16" t="s">
        <v>328</v>
      </c>
      <c r="E160" s="30">
        <v>6.1</v>
      </c>
      <c r="F160" s="30">
        <v>6.3</v>
      </c>
      <c r="G160" s="21">
        <f t="shared" si="5"/>
        <v>0.20000000000000018</v>
      </c>
      <c r="H160" s="557"/>
      <c r="I160" s="29">
        <f>G9/C246*C160</f>
        <v>0</v>
      </c>
      <c r="J160" s="26">
        <f t="shared" si="4"/>
        <v>0.20000000000000018</v>
      </c>
      <c r="K160" s="4" t="s">
        <v>702</v>
      </c>
      <c r="L160" s="366"/>
    </row>
    <row r="161" spans="1:12" x14ac:dyDescent="0.25">
      <c r="A161" s="7">
        <v>145</v>
      </c>
      <c r="B161" s="17" t="s">
        <v>407</v>
      </c>
      <c r="C161" s="11">
        <v>47</v>
      </c>
      <c r="D161" s="16" t="s">
        <v>328</v>
      </c>
      <c r="E161" s="30">
        <v>11.9</v>
      </c>
      <c r="F161" s="30">
        <v>12.3</v>
      </c>
      <c r="G161" s="21">
        <f t="shared" si="5"/>
        <v>0.40000000000000036</v>
      </c>
      <c r="H161" s="557"/>
      <c r="I161" s="29">
        <f>G9/C246*C161</f>
        <v>0</v>
      </c>
      <c r="J161" s="26">
        <f t="shared" si="4"/>
        <v>0.40000000000000036</v>
      </c>
      <c r="K161" s="4" t="s">
        <v>702</v>
      </c>
      <c r="L161" s="366"/>
    </row>
    <row r="162" spans="1:12" x14ac:dyDescent="0.25">
      <c r="A162" s="39">
        <v>146</v>
      </c>
      <c r="B162" s="17" t="s">
        <v>408</v>
      </c>
      <c r="C162" s="11">
        <v>73.2</v>
      </c>
      <c r="D162" s="16" t="s">
        <v>328</v>
      </c>
      <c r="E162" s="30">
        <v>2.4</v>
      </c>
      <c r="F162" s="30">
        <v>2.4</v>
      </c>
      <c r="G162" s="21">
        <f t="shared" si="5"/>
        <v>0</v>
      </c>
      <c r="H162" s="557">
        <v>0.193937088933372</v>
      </c>
      <c r="I162" s="29">
        <f>G9/C246*C162</f>
        <v>0</v>
      </c>
      <c r="J162" s="26">
        <f t="shared" si="4"/>
        <v>0.193937088933372</v>
      </c>
      <c r="K162" s="4" t="s">
        <v>703</v>
      </c>
      <c r="L162" s="366"/>
    </row>
    <row r="163" spans="1:12" x14ac:dyDescent="0.25">
      <c r="A163" s="7">
        <v>147</v>
      </c>
      <c r="B163" s="17" t="s">
        <v>409</v>
      </c>
      <c r="C163" s="11">
        <v>54.7</v>
      </c>
      <c r="D163" s="16" t="s">
        <v>328</v>
      </c>
      <c r="E163" s="30">
        <v>16.5</v>
      </c>
      <c r="F163" s="30">
        <v>17</v>
      </c>
      <c r="G163" s="21">
        <f t="shared" si="5"/>
        <v>0.5</v>
      </c>
      <c r="H163" s="557"/>
      <c r="I163" s="29">
        <f>G9/C246*C163</f>
        <v>0</v>
      </c>
      <c r="J163" s="26">
        <f t="shared" si="4"/>
        <v>0.5</v>
      </c>
      <c r="K163" s="4" t="s">
        <v>702</v>
      </c>
      <c r="L163" s="366"/>
    </row>
    <row r="164" spans="1:12" x14ac:dyDescent="0.25">
      <c r="A164" s="7">
        <v>148</v>
      </c>
      <c r="B164" s="17" t="s">
        <v>410</v>
      </c>
      <c r="C164" s="11">
        <v>52.4</v>
      </c>
      <c r="D164" s="16" t="s">
        <v>328</v>
      </c>
      <c r="E164" s="30">
        <v>8.3000000000000007</v>
      </c>
      <c r="F164" s="30">
        <v>8.3000000000000007</v>
      </c>
      <c r="G164" s="21">
        <f t="shared" si="5"/>
        <v>0</v>
      </c>
      <c r="H164" s="557">
        <v>0.13882928224192204</v>
      </c>
      <c r="I164" s="29">
        <f>G9/C246*C164</f>
        <v>0</v>
      </c>
      <c r="J164" s="26">
        <f t="shared" si="4"/>
        <v>0.13882928224192204</v>
      </c>
      <c r="K164" s="4" t="s">
        <v>703</v>
      </c>
      <c r="L164" s="366"/>
    </row>
    <row r="165" spans="1:12" x14ac:dyDescent="0.25">
      <c r="A165" s="7">
        <v>149</v>
      </c>
      <c r="B165" s="17" t="s">
        <v>411</v>
      </c>
      <c r="C165" s="11">
        <v>47.4</v>
      </c>
      <c r="D165" s="16" t="s">
        <v>328</v>
      </c>
      <c r="E165" s="30">
        <v>9.6999999999999993</v>
      </c>
      <c r="F165" s="30">
        <v>10</v>
      </c>
      <c r="G165" s="21">
        <f t="shared" si="5"/>
        <v>0.30000000000000071</v>
      </c>
      <c r="H165" s="557"/>
      <c r="I165" s="29">
        <f>G9/C246*C165</f>
        <v>0</v>
      </c>
      <c r="J165" s="26">
        <f t="shared" si="4"/>
        <v>0.30000000000000071</v>
      </c>
      <c r="K165" s="4" t="s">
        <v>702</v>
      </c>
      <c r="L165" s="366"/>
    </row>
    <row r="166" spans="1:12" x14ac:dyDescent="0.25">
      <c r="A166" s="7">
        <v>150</v>
      </c>
      <c r="B166" s="17" t="s">
        <v>412</v>
      </c>
      <c r="C166" s="11">
        <v>73.2</v>
      </c>
      <c r="D166" s="16" t="s">
        <v>328</v>
      </c>
      <c r="E166" s="30">
        <v>19.600000000000001</v>
      </c>
      <c r="F166" s="30">
        <v>20.100000000000001</v>
      </c>
      <c r="G166" s="21">
        <f t="shared" si="5"/>
        <v>0.5</v>
      </c>
      <c r="H166" s="557"/>
      <c r="I166" s="29">
        <f>G9/C246*C166</f>
        <v>0</v>
      </c>
      <c r="J166" s="26">
        <f t="shared" si="4"/>
        <v>0.5</v>
      </c>
      <c r="K166" s="4" t="s">
        <v>702</v>
      </c>
      <c r="L166" s="366"/>
    </row>
    <row r="167" spans="1:12" x14ac:dyDescent="0.25">
      <c r="A167" s="7">
        <v>151</v>
      </c>
      <c r="B167" s="17" t="s">
        <v>526</v>
      </c>
      <c r="C167" s="11">
        <v>39.299999999999997</v>
      </c>
      <c r="D167" s="16" t="s">
        <v>328</v>
      </c>
      <c r="E167" s="30">
        <v>12.4</v>
      </c>
      <c r="F167" s="30">
        <v>13</v>
      </c>
      <c r="G167" s="21">
        <f t="shared" si="5"/>
        <v>0.59999999999999964</v>
      </c>
      <c r="H167" s="557"/>
      <c r="I167" s="29">
        <f>G9/C246*C167</f>
        <v>0</v>
      </c>
      <c r="J167" s="26">
        <f t="shared" si="4"/>
        <v>0.59999999999999964</v>
      </c>
      <c r="K167" s="4" t="s">
        <v>702</v>
      </c>
      <c r="L167" s="366"/>
    </row>
    <row r="168" spans="1:12" x14ac:dyDescent="0.25">
      <c r="A168" s="7">
        <v>152</v>
      </c>
      <c r="B168" s="17" t="s">
        <v>527</v>
      </c>
      <c r="C168" s="11">
        <v>67.099999999999994</v>
      </c>
      <c r="D168" s="16" t="s">
        <v>328</v>
      </c>
      <c r="E168" s="30">
        <v>13.6</v>
      </c>
      <c r="F168" s="30">
        <v>14</v>
      </c>
      <c r="G168" s="21">
        <f t="shared" si="5"/>
        <v>0.40000000000000036</v>
      </c>
      <c r="H168" s="557"/>
      <c r="I168" s="29">
        <f>G9/C246*C168</f>
        <v>0</v>
      </c>
      <c r="J168" s="26">
        <f t="shared" si="4"/>
        <v>0.40000000000000036</v>
      </c>
      <c r="K168" s="4" t="s">
        <v>702</v>
      </c>
      <c r="L168" s="366"/>
    </row>
    <row r="169" spans="1:12" x14ac:dyDescent="0.25">
      <c r="A169" s="7">
        <v>153</v>
      </c>
      <c r="B169" s="17" t="s">
        <v>528</v>
      </c>
      <c r="C169" s="11">
        <v>99.4</v>
      </c>
      <c r="D169" s="16" t="s">
        <v>328</v>
      </c>
      <c r="E169" s="30">
        <v>30.4</v>
      </c>
      <c r="F169" s="30">
        <v>31.3</v>
      </c>
      <c r="G169" s="21">
        <f t="shared" si="5"/>
        <v>0.90000000000000213</v>
      </c>
      <c r="H169" s="557"/>
      <c r="I169" s="29">
        <f>G9/C246*C169</f>
        <v>0</v>
      </c>
      <c r="J169" s="26">
        <f t="shared" si="4"/>
        <v>0.90000000000000213</v>
      </c>
      <c r="K169" s="4" t="s">
        <v>702</v>
      </c>
      <c r="L169" s="366"/>
    </row>
    <row r="170" spans="1:12" x14ac:dyDescent="0.25">
      <c r="A170" s="7">
        <v>154</v>
      </c>
      <c r="B170" s="17" t="s">
        <v>529</v>
      </c>
      <c r="C170" s="11">
        <v>39.6</v>
      </c>
      <c r="D170" s="16" t="s">
        <v>328</v>
      </c>
      <c r="E170" s="30">
        <v>2.8</v>
      </c>
      <c r="F170" s="30">
        <v>2.8</v>
      </c>
      <c r="G170" s="21">
        <f t="shared" si="5"/>
        <v>0</v>
      </c>
      <c r="H170" s="557">
        <v>0.10491678581641437</v>
      </c>
      <c r="I170" s="29">
        <f>G9/C246*C170</f>
        <v>0</v>
      </c>
      <c r="J170" s="26">
        <f t="shared" si="4"/>
        <v>0.10491678581641437</v>
      </c>
      <c r="K170" s="4" t="s">
        <v>703</v>
      </c>
      <c r="L170" s="366"/>
    </row>
    <row r="171" spans="1:12" x14ac:dyDescent="0.25">
      <c r="A171" s="7">
        <v>155</v>
      </c>
      <c r="B171" s="17" t="s">
        <v>530</v>
      </c>
      <c r="C171" s="11">
        <v>67</v>
      </c>
      <c r="D171" s="16" t="s">
        <v>328</v>
      </c>
      <c r="E171" s="30">
        <v>15.6</v>
      </c>
      <c r="F171" s="30">
        <v>15.9</v>
      </c>
      <c r="G171" s="21">
        <f t="shared" si="5"/>
        <v>0.30000000000000071</v>
      </c>
      <c r="H171" s="557"/>
      <c r="I171" s="29">
        <f>G9/C246*C171</f>
        <v>0</v>
      </c>
      <c r="J171" s="26">
        <f t="shared" si="4"/>
        <v>0.30000000000000071</v>
      </c>
      <c r="K171" s="4" t="s">
        <v>702</v>
      </c>
      <c r="L171" s="366"/>
    </row>
    <row r="172" spans="1:12" x14ac:dyDescent="0.25">
      <c r="A172" s="7">
        <v>156</v>
      </c>
      <c r="B172" s="17" t="s">
        <v>531</v>
      </c>
      <c r="C172" s="11">
        <v>98.8</v>
      </c>
      <c r="D172" s="16" t="s">
        <v>328</v>
      </c>
      <c r="E172" s="30">
        <v>15</v>
      </c>
      <c r="F172" s="30">
        <v>15</v>
      </c>
      <c r="G172" s="21">
        <f>F172-E172+0.45</f>
        <v>0.45</v>
      </c>
      <c r="H172" s="557"/>
      <c r="I172" s="29">
        <f>G9/C246*C172</f>
        <v>0</v>
      </c>
      <c r="J172" s="26">
        <f t="shared" si="4"/>
        <v>0.45</v>
      </c>
      <c r="K172" s="4" t="s">
        <v>702</v>
      </c>
      <c r="L172" s="366"/>
    </row>
    <row r="173" spans="1:12" x14ac:dyDescent="0.25">
      <c r="A173" s="7">
        <v>157</v>
      </c>
      <c r="B173" s="17" t="s">
        <v>532</v>
      </c>
      <c r="C173" s="11">
        <v>39.4</v>
      </c>
      <c r="D173" s="16" t="s">
        <v>328</v>
      </c>
      <c r="E173" s="30">
        <v>7.4</v>
      </c>
      <c r="F173" s="30">
        <v>7.4</v>
      </c>
      <c r="G173" s="21">
        <f>F173-E173+0.3</f>
        <v>0.3</v>
      </c>
      <c r="H173" s="557"/>
      <c r="I173" s="29">
        <f>G9/C246*C173</f>
        <v>0</v>
      </c>
      <c r="J173" s="26">
        <f t="shared" si="4"/>
        <v>0.3</v>
      </c>
      <c r="K173" s="4" t="s">
        <v>702</v>
      </c>
      <c r="L173" s="366"/>
    </row>
    <row r="174" spans="1:12" x14ac:dyDescent="0.25">
      <c r="A174" s="7">
        <v>158</v>
      </c>
      <c r="B174" s="17" t="s">
        <v>533</v>
      </c>
      <c r="C174" s="11">
        <v>67.5</v>
      </c>
      <c r="D174" s="16" t="s">
        <v>328</v>
      </c>
      <c r="E174" s="30">
        <v>8.5</v>
      </c>
      <c r="F174" s="30">
        <v>8.6</v>
      </c>
      <c r="G174" s="21">
        <f>F174-E174</f>
        <v>9.9999999999999645E-2</v>
      </c>
      <c r="H174" s="557"/>
      <c r="I174" s="29">
        <f>G9/C246*C174</f>
        <v>0</v>
      </c>
      <c r="J174" s="26">
        <f t="shared" si="4"/>
        <v>9.9999999999999645E-2</v>
      </c>
      <c r="K174" s="4" t="s">
        <v>702</v>
      </c>
      <c r="L174" s="366"/>
    </row>
    <row r="175" spans="1:12" x14ac:dyDescent="0.25">
      <c r="A175" s="7">
        <v>159</v>
      </c>
      <c r="B175" s="17" t="s">
        <v>534</v>
      </c>
      <c r="C175" s="11">
        <v>99.1</v>
      </c>
      <c r="D175" s="16" t="s">
        <v>328</v>
      </c>
      <c r="E175" s="30">
        <v>12.6</v>
      </c>
      <c r="F175" s="30">
        <v>12.9</v>
      </c>
      <c r="G175" s="21">
        <f>F175-E175</f>
        <v>0.30000000000000071</v>
      </c>
      <c r="H175" s="557"/>
      <c r="I175" s="29">
        <f>G9/C246*C175</f>
        <v>0</v>
      </c>
      <c r="J175" s="26">
        <f t="shared" si="4"/>
        <v>0.30000000000000071</v>
      </c>
      <c r="K175" s="4" t="s">
        <v>702</v>
      </c>
      <c r="L175" s="366"/>
    </row>
    <row r="176" spans="1:12" x14ac:dyDescent="0.25">
      <c r="A176" s="7">
        <v>160</v>
      </c>
      <c r="B176" s="17" t="s">
        <v>535</v>
      </c>
      <c r="C176" s="11">
        <v>40.1</v>
      </c>
      <c r="D176" s="16" t="s">
        <v>328</v>
      </c>
      <c r="E176" s="30">
        <v>9.1999999999999993</v>
      </c>
      <c r="F176" s="30">
        <v>9.4</v>
      </c>
      <c r="G176" s="21">
        <f t="shared" si="5"/>
        <v>0.20000000000000107</v>
      </c>
      <c r="H176" s="557"/>
      <c r="I176" s="29">
        <f>G9/C246*C176</f>
        <v>0</v>
      </c>
      <c r="J176" s="26">
        <f t="shared" si="4"/>
        <v>0.20000000000000107</v>
      </c>
      <c r="K176" s="4" t="s">
        <v>702</v>
      </c>
      <c r="L176" s="366"/>
    </row>
    <row r="177" spans="1:12" x14ac:dyDescent="0.25">
      <c r="A177" s="7">
        <v>161</v>
      </c>
      <c r="B177" s="17" t="s">
        <v>536</v>
      </c>
      <c r="C177" s="11">
        <v>67.099999999999994</v>
      </c>
      <c r="D177" s="16" t="s">
        <v>328</v>
      </c>
      <c r="E177" s="30">
        <v>6.2</v>
      </c>
      <c r="F177" s="30">
        <v>6.9</v>
      </c>
      <c r="G177" s="21">
        <f t="shared" si="5"/>
        <v>0.70000000000000018</v>
      </c>
      <c r="H177" s="557"/>
      <c r="I177" s="29">
        <f>G9/C246*C177</f>
        <v>0</v>
      </c>
      <c r="J177" s="26">
        <f t="shared" si="4"/>
        <v>0.70000000000000018</v>
      </c>
      <c r="K177" s="4" t="s">
        <v>702</v>
      </c>
      <c r="L177" s="366"/>
    </row>
    <row r="178" spans="1:12" x14ac:dyDescent="0.25">
      <c r="A178" s="7">
        <v>162</v>
      </c>
      <c r="B178" s="17" t="s">
        <v>537</v>
      </c>
      <c r="C178" s="11">
        <v>99.1</v>
      </c>
      <c r="D178" s="16" t="s">
        <v>328</v>
      </c>
      <c r="E178" s="30">
        <v>24.1</v>
      </c>
      <c r="F178" s="30">
        <v>24.6</v>
      </c>
      <c r="G178" s="21">
        <f t="shared" si="5"/>
        <v>0.5</v>
      </c>
      <c r="H178" s="557"/>
      <c r="I178" s="29">
        <f>G9/C246*C178</f>
        <v>0</v>
      </c>
      <c r="J178" s="26">
        <f t="shared" si="4"/>
        <v>0.5</v>
      </c>
      <c r="K178" s="4" t="s">
        <v>702</v>
      </c>
      <c r="L178" s="366"/>
    </row>
    <row r="179" spans="1:12" x14ac:dyDescent="0.25">
      <c r="A179" s="7">
        <v>163</v>
      </c>
      <c r="B179" s="17" t="s">
        <v>538</v>
      </c>
      <c r="C179" s="11">
        <v>39.4</v>
      </c>
      <c r="D179" s="16" t="s">
        <v>328</v>
      </c>
      <c r="E179" s="30">
        <v>7.5</v>
      </c>
      <c r="F179" s="30">
        <v>7.7</v>
      </c>
      <c r="G179" s="21">
        <f t="shared" si="5"/>
        <v>0.20000000000000018</v>
      </c>
      <c r="H179" s="557"/>
      <c r="I179" s="29">
        <f>G9/C246*C179</f>
        <v>0</v>
      </c>
      <c r="J179" s="26">
        <f t="shared" si="4"/>
        <v>0.20000000000000018</v>
      </c>
      <c r="K179" s="4" t="s">
        <v>702</v>
      </c>
      <c r="L179" s="366"/>
    </row>
    <row r="180" spans="1:12" x14ac:dyDescent="0.25">
      <c r="A180" s="7">
        <v>164</v>
      </c>
      <c r="B180" s="17" t="s">
        <v>539</v>
      </c>
      <c r="C180" s="11">
        <v>67.2</v>
      </c>
      <c r="D180" s="16" t="s">
        <v>328</v>
      </c>
      <c r="E180" s="30">
        <v>0.7</v>
      </c>
      <c r="F180" s="30">
        <v>0.7</v>
      </c>
      <c r="G180" s="21">
        <f t="shared" si="5"/>
        <v>0</v>
      </c>
      <c r="H180" s="557">
        <v>0.17804060623391529</v>
      </c>
      <c r="I180" s="29">
        <f>G9/C246*C180</f>
        <v>0</v>
      </c>
      <c r="J180" s="26">
        <f t="shared" si="4"/>
        <v>0.17804060623391529</v>
      </c>
      <c r="K180" s="4" t="s">
        <v>703</v>
      </c>
      <c r="L180" s="366"/>
    </row>
    <row r="181" spans="1:12" x14ac:dyDescent="0.25">
      <c r="A181" s="7">
        <v>165</v>
      </c>
      <c r="B181" s="17" t="s">
        <v>540</v>
      </c>
      <c r="C181" s="11">
        <v>99.5</v>
      </c>
      <c r="D181" s="16" t="s">
        <v>328</v>
      </c>
      <c r="E181" s="30">
        <v>26.1</v>
      </c>
      <c r="F181" s="30">
        <v>26.7</v>
      </c>
      <c r="G181" s="21">
        <f t="shared" si="5"/>
        <v>0.59999999999999787</v>
      </c>
      <c r="H181" s="557"/>
      <c r="I181" s="29">
        <f>G9/C246*C181</f>
        <v>0</v>
      </c>
      <c r="J181" s="26">
        <f t="shared" si="4"/>
        <v>0.59999999999999787</v>
      </c>
      <c r="K181" s="4" t="s">
        <v>702</v>
      </c>
      <c r="L181" s="366"/>
    </row>
    <row r="182" spans="1:12" x14ac:dyDescent="0.25">
      <c r="A182" s="7">
        <v>166</v>
      </c>
      <c r="B182" s="17" t="s">
        <v>541</v>
      </c>
      <c r="C182" s="11">
        <v>39.4</v>
      </c>
      <c r="D182" s="16" t="s">
        <v>328</v>
      </c>
      <c r="E182" s="30">
        <v>8.9</v>
      </c>
      <c r="F182" s="30">
        <v>9.3000000000000007</v>
      </c>
      <c r="G182" s="21">
        <f t="shared" si="5"/>
        <v>0.40000000000000036</v>
      </c>
      <c r="H182" s="557"/>
      <c r="I182" s="29">
        <f>G9/C246*C182</f>
        <v>0</v>
      </c>
      <c r="J182" s="26">
        <f t="shared" si="4"/>
        <v>0.40000000000000036</v>
      </c>
      <c r="K182" s="4" t="s">
        <v>702</v>
      </c>
      <c r="L182" s="366"/>
    </row>
    <row r="183" spans="1:12" x14ac:dyDescent="0.25">
      <c r="A183" s="7">
        <v>167</v>
      </c>
      <c r="B183" s="17" t="s">
        <v>542</v>
      </c>
      <c r="C183" s="11">
        <v>67.3</v>
      </c>
      <c r="D183" s="16" t="s">
        <v>328</v>
      </c>
      <c r="E183" s="30">
        <v>14.2</v>
      </c>
      <c r="F183" s="30">
        <v>14.8</v>
      </c>
      <c r="G183" s="21">
        <f t="shared" si="5"/>
        <v>0.60000000000000142</v>
      </c>
      <c r="H183" s="557"/>
      <c r="I183" s="29">
        <f>G9/C246*C183</f>
        <v>0</v>
      </c>
      <c r="J183" s="26">
        <f t="shared" si="4"/>
        <v>0.60000000000000142</v>
      </c>
      <c r="K183" s="4" t="s">
        <v>702</v>
      </c>
      <c r="L183" s="366"/>
    </row>
    <row r="184" spans="1:12" x14ac:dyDescent="0.25">
      <c r="A184" s="7">
        <v>168</v>
      </c>
      <c r="B184" s="17" t="s">
        <v>543</v>
      </c>
      <c r="C184" s="11">
        <v>99.4</v>
      </c>
      <c r="D184" s="16" t="s">
        <v>328</v>
      </c>
      <c r="E184" s="30">
        <v>9.3000000000000007</v>
      </c>
      <c r="F184" s="30">
        <v>9.6</v>
      </c>
      <c r="G184" s="21">
        <f t="shared" si="5"/>
        <v>0.29999999999999893</v>
      </c>
      <c r="H184" s="557"/>
      <c r="I184" s="29">
        <f>G9/C246*C184</f>
        <v>0</v>
      </c>
      <c r="J184" s="26">
        <f t="shared" si="4"/>
        <v>0.29999999999999893</v>
      </c>
      <c r="K184" s="4" t="s">
        <v>702</v>
      </c>
      <c r="L184" s="366"/>
    </row>
    <row r="185" spans="1:12" x14ac:dyDescent="0.25">
      <c r="A185" s="7">
        <v>169</v>
      </c>
      <c r="B185" s="17" t="s">
        <v>544</v>
      </c>
      <c r="C185" s="11">
        <v>39.5</v>
      </c>
      <c r="D185" s="16" t="s">
        <v>328</v>
      </c>
      <c r="E185" s="30">
        <v>1</v>
      </c>
      <c r="F185" s="30">
        <v>1</v>
      </c>
      <c r="G185" s="21">
        <f t="shared" si="5"/>
        <v>0</v>
      </c>
      <c r="H185" s="557">
        <v>0.10465184443809007</v>
      </c>
      <c r="I185" s="29">
        <f>G9/C246*C185</f>
        <v>0</v>
      </c>
      <c r="J185" s="26">
        <f t="shared" si="4"/>
        <v>0.10465184443809007</v>
      </c>
      <c r="K185" s="4" t="s">
        <v>703</v>
      </c>
      <c r="L185" s="366"/>
    </row>
    <row r="186" spans="1:12" x14ac:dyDescent="0.25">
      <c r="A186" s="7">
        <v>170</v>
      </c>
      <c r="B186" s="17" t="s">
        <v>545</v>
      </c>
      <c r="C186" s="11">
        <v>67.400000000000006</v>
      </c>
      <c r="D186" s="16" t="s">
        <v>328</v>
      </c>
      <c r="E186" s="30">
        <v>5.3</v>
      </c>
      <c r="F186" s="30">
        <v>5.5</v>
      </c>
      <c r="G186" s="21">
        <f t="shared" si="5"/>
        <v>0.20000000000000018</v>
      </c>
      <c r="H186" s="557"/>
      <c r="I186" s="29">
        <f>G9/C246*C186</f>
        <v>0</v>
      </c>
      <c r="J186" s="26">
        <f t="shared" si="4"/>
        <v>0.20000000000000018</v>
      </c>
      <c r="K186" s="4" t="s">
        <v>702</v>
      </c>
      <c r="L186" s="366"/>
    </row>
    <row r="187" spans="1:12" x14ac:dyDescent="0.25">
      <c r="A187" s="7">
        <v>171</v>
      </c>
      <c r="B187" s="17" t="s">
        <v>546</v>
      </c>
      <c r="C187" s="11">
        <v>99.5</v>
      </c>
      <c r="D187" s="16" t="s">
        <v>328</v>
      </c>
      <c r="E187" s="30">
        <v>22.1</v>
      </c>
      <c r="F187" s="30">
        <v>22.7</v>
      </c>
      <c r="G187" s="21">
        <f t="shared" si="5"/>
        <v>0.59999999999999787</v>
      </c>
      <c r="H187" s="557"/>
      <c r="I187" s="29">
        <f>G9/C246*C187</f>
        <v>0</v>
      </c>
      <c r="J187" s="26">
        <f t="shared" si="4"/>
        <v>0.59999999999999787</v>
      </c>
      <c r="K187" s="4" t="s">
        <v>702</v>
      </c>
      <c r="L187" s="366"/>
    </row>
    <row r="188" spans="1:12" x14ac:dyDescent="0.25">
      <c r="A188" s="7">
        <v>172</v>
      </c>
      <c r="B188" s="17" t="s">
        <v>547</v>
      </c>
      <c r="C188" s="11">
        <v>39.5</v>
      </c>
      <c r="D188" s="16" t="s">
        <v>328</v>
      </c>
      <c r="E188" s="30">
        <v>10.5</v>
      </c>
      <c r="F188" s="30">
        <v>10.7</v>
      </c>
      <c r="G188" s="21">
        <f t="shared" si="5"/>
        <v>0.19999999999999929</v>
      </c>
      <c r="H188" s="557"/>
      <c r="I188" s="29">
        <f>G9/C246*C188</f>
        <v>0</v>
      </c>
      <c r="J188" s="26">
        <f t="shared" si="4"/>
        <v>0.19999999999999929</v>
      </c>
      <c r="K188" s="4" t="s">
        <v>702</v>
      </c>
      <c r="L188" s="366"/>
    </row>
    <row r="189" spans="1:12" x14ac:dyDescent="0.25">
      <c r="A189" s="7">
        <v>173</v>
      </c>
      <c r="B189" s="17" t="s">
        <v>548</v>
      </c>
      <c r="C189" s="11">
        <v>67.8</v>
      </c>
      <c r="D189" s="16" t="s">
        <v>328</v>
      </c>
      <c r="E189" s="30">
        <v>16.399999999999999</v>
      </c>
      <c r="F189" s="30">
        <v>17</v>
      </c>
      <c r="G189" s="21">
        <f t="shared" si="5"/>
        <v>0.60000000000000142</v>
      </c>
      <c r="H189" s="557"/>
      <c r="I189" s="29">
        <f>G9/C246*C189</f>
        <v>0</v>
      </c>
      <c r="J189" s="26">
        <f t="shared" si="4"/>
        <v>0.60000000000000142</v>
      </c>
      <c r="K189" s="4" t="s">
        <v>702</v>
      </c>
      <c r="L189" s="366"/>
    </row>
    <row r="190" spans="1:12" x14ac:dyDescent="0.25">
      <c r="A190" s="7">
        <v>174</v>
      </c>
      <c r="B190" s="17" t="s">
        <v>549</v>
      </c>
      <c r="C190" s="11">
        <v>99.3</v>
      </c>
      <c r="D190" s="16" t="s">
        <v>328</v>
      </c>
      <c r="E190" s="30">
        <v>24.4</v>
      </c>
      <c r="F190" s="30">
        <v>25.3</v>
      </c>
      <c r="G190" s="21">
        <f t="shared" si="5"/>
        <v>0.90000000000000213</v>
      </c>
      <c r="H190" s="557"/>
      <c r="I190" s="29">
        <f>G9/C246*C190</f>
        <v>0</v>
      </c>
      <c r="J190" s="26">
        <f t="shared" si="4"/>
        <v>0.90000000000000213</v>
      </c>
      <c r="K190" s="4" t="s">
        <v>702</v>
      </c>
      <c r="L190" s="366"/>
    </row>
    <row r="191" spans="1:12" x14ac:dyDescent="0.25">
      <c r="A191" s="7">
        <v>175</v>
      </c>
      <c r="B191" s="17" t="s">
        <v>550</v>
      </c>
      <c r="C191" s="11">
        <v>39.6</v>
      </c>
      <c r="D191" s="16" t="s">
        <v>328</v>
      </c>
      <c r="E191" s="30">
        <v>11.7</v>
      </c>
      <c r="F191" s="30">
        <v>12.1</v>
      </c>
      <c r="G191" s="21">
        <f t="shared" si="5"/>
        <v>0.40000000000000036</v>
      </c>
      <c r="H191" s="557"/>
      <c r="I191" s="29">
        <f>G9/C246*C191</f>
        <v>0</v>
      </c>
      <c r="J191" s="26">
        <f t="shared" si="4"/>
        <v>0.40000000000000036</v>
      </c>
      <c r="K191" s="4" t="s">
        <v>702</v>
      </c>
      <c r="L191" s="58"/>
    </row>
    <row r="192" spans="1:12" x14ac:dyDescent="0.25">
      <c r="A192" s="7">
        <v>176</v>
      </c>
      <c r="B192" s="17" t="s">
        <v>615</v>
      </c>
      <c r="C192" s="11">
        <v>68.099999999999994</v>
      </c>
      <c r="D192" s="16" t="s">
        <v>328</v>
      </c>
      <c r="E192" s="30">
        <v>10.9</v>
      </c>
      <c r="F192" s="30">
        <v>11</v>
      </c>
      <c r="G192" s="21">
        <f t="shared" si="5"/>
        <v>9.9999999999999645E-2</v>
      </c>
      <c r="H192" s="557"/>
      <c r="I192" s="29">
        <f>G9/C246*C192</f>
        <v>0</v>
      </c>
      <c r="J192" s="26">
        <f t="shared" si="4"/>
        <v>9.9999999999999645E-2</v>
      </c>
      <c r="K192" s="4" t="s">
        <v>702</v>
      </c>
      <c r="L192" s="58"/>
    </row>
    <row r="193" spans="1:12" x14ac:dyDescent="0.25">
      <c r="A193" s="7">
        <v>177</v>
      </c>
      <c r="B193" s="17" t="s">
        <v>551</v>
      </c>
      <c r="C193" s="11">
        <v>99.4</v>
      </c>
      <c r="D193" s="16" t="s">
        <v>328</v>
      </c>
      <c r="E193" s="30">
        <v>8.6</v>
      </c>
      <c r="F193" s="30">
        <v>8.6</v>
      </c>
      <c r="G193" s="21">
        <f t="shared" si="5"/>
        <v>0</v>
      </c>
      <c r="H193" s="557"/>
      <c r="I193" s="29">
        <f>G9/C246*C193</f>
        <v>0</v>
      </c>
      <c r="J193" s="26">
        <f t="shared" si="4"/>
        <v>0</v>
      </c>
      <c r="K193" s="4" t="s">
        <v>702</v>
      </c>
      <c r="L193" s="58"/>
    </row>
    <row r="194" spans="1:12" x14ac:dyDescent="0.25">
      <c r="A194" s="7">
        <v>178</v>
      </c>
      <c r="B194" s="17" t="s">
        <v>413</v>
      </c>
      <c r="C194" s="11">
        <v>42.3</v>
      </c>
      <c r="D194" s="16" t="s">
        <v>328</v>
      </c>
      <c r="E194" s="30">
        <v>1.3</v>
      </c>
      <c r="F194" s="30">
        <v>1.3</v>
      </c>
      <c r="G194" s="21">
        <v>0</v>
      </c>
      <c r="H194" s="557"/>
      <c r="I194" s="29">
        <f>G9/C246*C194</f>
        <v>0</v>
      </c>
      <c r="J194" s="26">
        <f t="shared" si="4"/>
        <v>0</v>
      </c>
      <c r="K194" s="4" t="s">
        <v>702</v>
      </c>
      <c r="L194" s="58"/>
    </row>
    <row r="195" spans="1:12" x14ac:dyDescent="0.25">
      <c r="A195" s="7">
        <v>179</v>
      </c>
      <c r="B195" s="17" t="s">
        <v>414</v>
      </c>
      <c r="C195" s="11">
        <v>68.900000000000006</v>
      </c>
      <c r="D195" s="16" t="s">
        <v>328</v>
      </c>
      <c r="E195" s="30">
        <v>8.1</v>
      </c>
      <c r="F195" s="30">
        <v>8.1999999999999993</v>
      </c>
      <c r="G195" s="21">
        <f t="shared" si="5"/>
        <v>9.9999999999999645E-2</v>
      </c>
      <c r="H195" s="557"/>
      <c r="I195" s="29">
        <f>G9/C246*C195</f>
        <v>0</v>
      </c>
      <c r="J195" s="26">
        <f t="shared" si="4"/>
        <v>9.9999999999999645E-2</v>
      </c>
      <c r="K195" s="4" t="s">
        <v>702</v>
      </c>
      <c r="L195" s="58"/>
    </row>
    <row r="196" spans="1:12" x14ac:dyDescent="0.25">
      <c r="A196" s="7">
        <v>180</v>
      </c>
      <c r="B196" s="17" t="s">
        <v>415</v>
      </c>
      <c r="C196" s="11">
        <v>99.3</v>
      </c>
      <c r="D196" s="16" t="s">
        <v>328</v>
      </c>
      <c r="E196" s="30">
        <v>27.8</v>
      </c>
      <c r="F196" s="30">
        <v>28.7</v>
      </c>
      <c r="G196" s="21">
        <f t="shared" si="5"/>
        <v>0.89999999999999858</v>
      </c>
      <c r="H196" s="557"/>
      <c r="I196" s="29">
        <f>G9/C246*C196</f>
        <v>0</v>
      </c>
      <c r="J196" s="26">
        <f t="shared" si="4"/>
        <v>0.89999999999999858</v>
      </c>
      <c r="K196" s="57" t="s">
        <v>702</v>
      </c>
      <c r="L196" s="58"/>
    </row>
    <row r="197" spans="1:12" x14ac:dyDescent="0.25">
      <c r="A197" s="7">
        <v>181</v>
      </c>
      <c r="B197" s="17" t="s">
        <v>416</v>
      </c>
      <c r="C197" s="11">
        <v>42.4</v>
      </c>
      <c r="D197" s="16" t="s">
        <v>328</v>
      </c>
      <c r="E197" s="30">
        <v>11</v>
      </c>
      <c r="F197" s="30">
        <v>11.3</v>
      </c>
      <c r="G197" s="21">
        <f t="shared" si="5"/>
        <v>0.30000000000000071</v>
      </c>
      <c r="H197" s="557"/>
      <c r="I197" s="29">
        <f>G9/C246*C197</f>
        <v>0</v>
      </c>
      <c r="J197" s="26">
        <f t="shared" si="4"/>
        <v>0.30000000000000071</v>
      </c>
      <c r="K197" s="57" t="s">
        <v>702</v>
      </c>
      <c r="L197" s="58"/>
    </row>
    <row r="198" spans="1:12" x14ac:dyDescent="0.25">
      <c r="A198" s="7">
        <v>182</v>
      </c>
      <c r="B198" s="17" t="s">
        <v>417</v>
      </c>
      <c r="C198" s="11">
        <v>69.3</v>
      </c>
      <c r="D198" s="16" t="s">
        <v>328</v>
      </c>
      <c r="E198" s="30">
        <v>6</v>
      </c>
      <c r="F198" s="30">
        <v>6</v>
      </c>
      <c r="G198" s="21">
        <f t="shared" si="5"/>
        <v>0</v>
      </c>
      <c r="H198" s="557"/>
      <c r="I198" s="29">
        <f>G9/C246*C198</f>
        <v>0</v>
      </c>
      <c r="J198" s="26">
        <f t="shared" si="4"/>
        <v>0</v>
      </c>
      <c r="K198" s="57" t="s">
        <v>702</v>
      </c>
      <c r="L198" s="368"/>
    </row>
    <row r="199" spans="1:12" x14ac:dyDescent="0.25">
      <c r="A199" s="7">
        <v>183</v>
      </c>
      <c r="B199" s="17" t="s">
        <v>418</v>
      </c>
      <c r="C199" s="11">
        <v>99.3</v>
      </c>
      <c r="D199" s="16" t="s">
        <v>328</v>
      </c>
      <c r="E199" s="30">
        <v>15.3</v>
      </c>
      <c r="F199" s="30">
        <v>15.8</v>
      </c>
      <c r="G199" s="21">
        <f t="shared" si="5"/>
        <v>0.5</v>
      </c>
      <c r="H199" s="557"/>
      <c r="I199" s="29">
        <f>G9/C246*C199</f>
        <v>0</v>
      </c>
      <c r="J199" s="26">
        <f t="shared" si="4"/>
        <v>0.5</v>
      </c>
      <c r="K199" s="57" t="s">
        <v>702</v>
      </c>
      <c r="L199" s="58"/>
    </row>
    <row r="200" spans="1:12" x14ac:dyDescent="0.25">
      <c r="A200" s="7">
        <v>184</v>
      </c>
      <c r="B200" s="17" t="s">
        <v>419</v>
      </c>
      <c r="C200" s="11">
        <v>42.3</v>
      </c>
      <c r="D200" s="16" t="s">
        <v>328</v>
      </c>
      <c r="E200" s="30">
        <v>5.4</v>
      </c>
      <c r="F200" s="30">
        <v>5.8</v>
      </c>
      <c r="G200" s="21">
        <f t="shared" si="5"/>
        <v>0.39999999999999947</v>
      </c>
      <c r="H200" s="557"/>
      <c r="I200" s="29">
        <f>G9/C246*C200</f>
        <v>0</v>
      </c>
      <c r="J200" s="26">
        <f t="shared" si="4"/>
        <v>0.39999999999999947</v>
      </c>
      <c r="K200" s="57" t="s">
        <v>702</v>
      </c>
      <c r="L200" s="366"/>
    </row>
    <row r="201" spans="1:12" x14ac:dyDescent="0.25">
      <c r="A201" s="7">
        <v>185</v>
      </c>
      <c r="B201" s="17" t="s">
        <v>420</v>
      </c>
      <c r="C201" s="11">
        <v>68.599999999999994</v>
      </c>
      <c r="D201" s="16" t="s">
        <v>328</v>
      </c>
      <c r="E201" s="30">
        <v>9.6</v>
      </c>
      <c r="F201" s="30">
        <v>9.6999999999999993</v>
      </c>
      <c r="G201" s="21">
        <f t="shared" si="5"/>
        <v>9.9999999999999645E-2</v>
      </c>
      <c r="H201" s="557"/>
      <c r="I201" s="29">
        <f>G9/C246*C201</f>
        <v>0</v>
      </c>
      <c r="J201" s="26">
        <f t="shared" si="4"/>
        <v>9.9999999999999645E-2</v>
      </c>
      <c r="K201" s="57" t="s">
        <v>702</v>
      </c>
      <c r="L201" s="366"/>
    </row>
    <row r="202" spans="1:12" x14ac:dyDescent="0.25">
      <c r="A202" s="7">
        <v>186</v>
      </c>
      <c r="B202" s="17" t="s">
        <v>421</v>
      </c>
      <c r="C202" s="11">
        <v>99.4</v>
      </c>
      <c r="D202" s="16" t="s">
        <v>328</v>
      </c>
      <c r="E202" s="30">
        <v>24.7</v>
      </c>
      <c r="F202" s="30">
        <v>25.4</v>
      </c>
      <c r="G202" s="21">
        <f t="shared" si="5"/>
        <v>0.69999999999999929</v>
      </c>
      <c r="H202" s="557"/>
      <c r="I202" s="29">
        <f>G9/C246*C202</f>
        <v>0</v>
      </c>
      <c r="J202" s="26">
        <f t="shared" si="4"/>
        <v>0.69999999999999929</v>
      </c>
      <c r="K202" s="57" t="s">
        <v>702</v>
      </c>
      <c r="L202" s="366"/>
    </row>
    <row r="203" spans="1:12" x14ac:dyDescent="0.25">
      <c r="A203" s="7">
        <v>187</v>
      </c>
      <c r="B203" s="17" t="s">
        <v>422</v>
      </c>
      <c r="C203" s="11">
        <v>42.4</v>
      </c>
      <c r="D203" s="16" t="s">
        <v>328</v>
      </c>
      <c r="E203" s="30">
        <v>8.3000000000000007</v>
      </c>
      <c r="F203" s="30">
        <v>8.6</v>
      </c>
      <c r="G203" s="21">
        <f t="shared" si="5"/>
        <v>0.29999999999999893</v>
      </c>
      <c r="H203" s="557"/>
      <c r="I203" s="29">
        <f>G9/C246*C203</f>
        <v>0</v>
      </c>
      <c r="J203" s="26">
        <f t="shared" si="4"/>
        <v>0.29999999999999893</v>
      </c>
      <c r="K203" s="57" t="s">
        <v>702</v>
      </c>
      <c r="L203" s="366"/>
    </row>
    <row r="204" spans="1:12" x14ac:dyDescent="0.25">
      <c r="A204" s="7">
        <v>188</v>
      </c>
      <c r="B204" s="17" t="s">
        <v>423</v>
      </c>
      <c r="C204" s="11">
        <v>69.3</v>
      </c>
      <c r="D204" s="16" t="s">
        <v>328</v>
      </c>
      <c r="E204" s="30">
        <v>13.6</v>
      </c>
      <c r="F204" s="30">
        <v>13.7</v>
      </c>
      <c r="G204" s="21">
        <f t="shared" si="5"/>
        <v>9.9999999999999645E-2</v>
      </c>
      <c r="H204" s="557"/>
      <c r="I204" s="29">
        <f>G9/C246*C204</f>
        <v>0</v>
      </c>
      <c r="J204" s="26">
        <f t="shared" si="4"/>
        <v>9.9999999999999645E-2</v>
      </c>
      <c r="K204" s="57" t="s">
        <v>702</v>
      </c>
      <c r="L204" s="366"/>
    </row>
    <row r="205" spans="1:12" x14ac:dyDescent="0.25">
      <c r="A205" s="7">
        <v>189</v>
      </c>
      <c r="B205" s="17" t="s">
        <v>424</v>
      </c>
      <c r="C205" s="11">
        <v>99.1</v>
      </c>
      <c r="D205" s="16" t="s">
        <v>328</v>
      </c>
      <c r="E205" s="30">
        <v>5.3</v>
      </c>
      <c r="F205" s="30">
        <v>5.3</v>
      </c>
      <c r="G205" s="21">
        <f t="shared" si="5"/>
        <v>0</v>
      </c>
      <c r="H205" s="557"/>
      <c r="I205" s="29">
        <f>G9/C246*C205</f>
        <v>0</v>
      </c>
      <c r="J205" s="26">
        <f t="shared" si="4"/>
        <v>0</v>
      </c>
      <c r="K205" s="4" t="s">
        <v>702</v>
      </c>
      <c r="L205" s="366"/>
    </row>
    <row r="206" spans="1:12" x14ac:dyDescent="0.25">
      <c r="A206" s="7">
        <v>190</v>
      </c>
      <c r="B206" s="17" t="s">
        <v>425</v>
      </c>
      <c r="C206" s="11">
        <v>42.6</v>
      </c>
      <c r="D206" s="16" t="s">
        <v>328</v>
      </c>
      <c r="E206" s="30">
        <v>8.1999999999999993</v>
      </c>
      <c r="F206" s="30">
        <v>8.1999999999999993</v>
      </c>
      <c r="G206" s="21">
        <f t="shared" si="5"/>
        <v>0</v>
      </c>
      <c r="H206" s="557">
        <v>0.11286502716614272</v>
      </c>
      <c r="I206" s="29">
        <f>G9/C246*C206</f>
        <v>0</v>
      </c>
      <c r="J206" s="26">
        <f t="shared" si="4"/>
        <v>0.11286502716614272</v>
      </c>
      <c r="K206" s="57" t="s">
        <v>703</v>
      </c>
      <c r="L206" s="366"/>
    </row>
    <row r="207" spans="1:12" x14ac:dyDescent="0.25">
      <c r="A207" s="7">
        <v>191</v>
      </c>
      <c r="B207" s="17" t="s">
        <v>426</v>
      </c>
      <c r="C207" s="11">
        <v>69.2</v>
      </c>
      <c r="D207" s="16" t="s">
        <v>328</v>
      </c>
      <c r="E207" s="30">
        <v>15.2</v>
      </c>
      <c r="F207" s="30">
        <v>15.7</v>
      </c>
      <c r="G207" s="21">
        <f t="shared" si="5"/>
        <v>0.5</v>
      </c>
      <c r="H207" s="557"/>
      <c r="I207" s="29">
        <f>G9/C246*C207</f>
        <v>0</v>
      </c>
      <c r="J207" s="26">
        <f t="shared" si="4"/>
        <v>0.5</v>
      </c>
      <c r="K207" s="57" t="s">
        <v>702</v>
      </c>
      <c r="L207" s="366"/>
    </row>
    <row r="208" spans="1:12" x14ac:dyDescent="0.25">
      <c r="A208" s="7">
        <v>192</v>
      </c>
      <c r="B208" s="17" t="s">
        <v>427</v>
      </c>
      <c r="C208" s="11">
        <v>99</v>
      </c>
      <c r="D208" s="16" t="s">
        <v>328</v>
      </c>
      <c r="E208" s="30">
        <v>7.5</v>
      </c>
      <c r="F208" s="30">
        <v>7.5</v>
      </c>
      <c r="G208" s="21">
        <f t="shared" si="5"/>
        <v>0</v>
      </c>
      <c r="H208" s="557"/>
      <c r="I208" s="29">
        <f>G9/C246*C208</f>
        <v>0</v>
      </c>
      <c r="J208" s="26">
        <f t="shared" si="4"/>
        <v>0</v>
      </c>
      <c r="K208" s="57" t="s">
        <v>702</v>
      </c>
      <c r="L208" s="366"/>
    </row>
    <row r="209" spans="1:12" x14ac:dyDescent="0.25">
      <c r="A209" s="7">
        <v>193</v>
      </c>
      <c r="B209" s="17" t="s">
        <v>592</v>
      </c>
      <c r="C209" s="11">
        <v>42.4</v>
      </c>
      <c r="D209" s="16" t="s">
        <v>328</v>
      </c>
      <c r="E209" s="30">
        <v>0.4</v>
      </c>
      <c r="F209" s="30">
        <v>0.4</v>
      </c>
      <c r="G209" s="21">
        <f t="shared" si="5"/>
        <v>0</v>
      </c>
      <c r="H209" s="557">
        <v>0.11233514440949416</v>
      </c>
      <c r="I209" s="29">
        <f>G9/C246*C209</f>
        <v>0</v>
      </c>
      <c r="J209" s="26">
        <f t="shared" si="4"/>
        <v>0.11233514440949416</v>
      </c>
      <c r="K209" s="4" t="s">
        <v>703</v>
      </c>
      <c r="L209" s="366"/>
    </row>
    <row r="210" spans="1:12" x14ac:dyDescent="0.25">
      <c r="A210" s="7">
        <v>194</v>
      </c>
      <c r="B210" s="17" t="s">
        <v>593</v>
      </c>
      <c r="C210" s="11">
        <v>68.8</v>
      </c>
      <c r="D210" s="16" t="s">
        <v>328</v>
      </c>
      <c r="E210" s="30">
        <v>10.199999999999999</v>
      </c>
      <c r="F210" s="30">
        <v>10.199999999999999</v>
      </c>
      <c r="G210" s="21">
        <f>F210-E210-0.9072-1.0006-0.9576+2.8654</f>
        <v>0</v>
      </c>
      <c r="H210" s="557"/>
      <c r="I210" s="29">
        <f>G9/C246*C210</f>
        <v>0</v>
      </c>
      <c r="J210" s="26">
        <f t="shared" ref="J210:J245" si="6">G210+I210+H210</f>
        <v>0</v>
      </c>
      <c r="K210" s="4" t="s">
        <v>702</v>
      </c>
      <c r="L210" s="366"/>
    </row>
    <row r="211" spans="1:12" x14ac:dyDescent="0.25">
      <c r="A211" s="7">
        <v>195</v>
      </c>
      <c r="B211" s="17" t="s">
        <v>594</v>
      </c>
      <c r="C211" s="11">
        <v>100.7</v>
      </c>
      <c r="D211" s="16" t="s">
        <v>328</v>
      </c>
      <c r="E211" s="30">
        <v>19.600000000000001</v>
      </c>
      <c r="F211" s="30">
        <v>19.600000000000001</v>
      </c>
      <c r="G211" s="21">
        <f>F211-E211-1.3279-1.4645-1.4016+4.194</f>
        <v>0</v>
      </c>
      <c r="H211" s="557"/>
      <c r="I211" s="29">
        <f>G9/C246*C211</f>
        <v>0</v>
      </c>
      <c r="J211" s="26">
        <f t="shared" si="6"/>
        <v>0</v>
      </c>
      <c r="K211" s="4" t="s">
        <v>702</v>
      </c>
      <c r="L211" s="366"/>
    </row>
    <row r="212" spans="1:12" x14ac:dyDescent="0.25">
      <c r="A212" s="7">
        <v>196</v>
      </c>
      <c r="B212" s="17" t="s">
        <v>428</v>
      </c>
      <c r="C212" s="11">
        <v>42.6</v>
      </c>
      <c r="D212" s="16" t="s">
        <v>328</v>
      </c>
      <c r="E212" s="30">
        <v>14.3</v>
      </c>
      <c r="F212" s="30">
        <v>14.8</v>
      </c>
      <c r="G212" s="21">
        <f t="shared" ref="G212:G245" si="7">F212-E212</f>
        <v>0.5</v>
      </c>
      <c r="H212" s="557"/>
      <c r="I212" s="29">
        <f>G9/C246*C212</f>
        <v>0</v>
      </c>
      <c r="J212" s="26">
        <f t="shared" si="6"/>
        <v>0.5</v>
      </c>
      <c r="K212" s="57" t="s">
        <v>702</v>
      </c>
      <c r="L212" s="366"/>
    </row>
    <row r="213" spans="1:12" x14ac:dyDescent="0.25">
      <c r="A213" s="7">
        <v>197</v>
      </c>
      <c r="B213" s="17" t="s">
        <v>429</v>
      </c>
      <c r="C213" s="11">
        <v>69.2</v>
      </c>
      <c r="D213" s="16" t="s">
        <v>328</v>
      </c>
      <c r="E213" s="30">
        <v>13.8</v>
      </c>
      <c r="F213" s="30">
        <v>13.8</v>
      </c>
      <c r="G213" s="21">
        <f t="shared" si="7"/>
        <v>0</v>
      </c>
      <c r="H213" s="557">
        <v>0.18333943380040085</v>
      </c>
      <c r="I213" s="29">
        <f>G9/C246*C213</f>
        <v>0</v>
      </c>
      <c r="J213" s="26">
        <f t="shared" si="6"/>
        <v>0.18333943380040085</v>
      </c>
      <c r="K213" s="57" t="s">
        <v>703</v>
      </c>
      <c r="L213" s="366"/>
    </row>
    <row r="214" spans="1:12" x14ac:dyDescent="0.25">
      <c r="A214" s="7">
        <v>198</v>
      </c>
      <c r="B214" s="17" t="s">
        <v>430</v>
      </c>
      <c r="C214" s="11">
        <v>99.5</v>
      </c>
      <c r="D214" s="16" t="s">
        <v>328</v>
      </c>
      <c r="E214" s="30">
        <v>16.7</v>
      </c>
      <c r="F214" s="30">
        <v>17.3</v>
      </c>
      <c r="G214" s="21">
        <f t="shared" si="7"/>
        <v>0.60000000000000142</v>
      </c>
      <c r="H214" s="557"/>
      <c r="I214" s="29">
        <f>G9/C246*C214</f>
        <v>0</v>
      </c>
      <c r="J214" s="26">
        <f t="shared" si="6"/>
        <v>0.60000000000000142</v>
      </c>
      <c r="K214" s="57" t="s">
        <v>702</v>
      </c>
      <c r="L214" s="366"/>
    </row>
    <row r="215" spans="1:12" x14ac:dyDescent="0.25">
      <c r="A215" s="7">
        <v>199</v>
      </c>
      <c r="B215" s="17" t="s">
        <v>431</v>
      </c>
      <c r="C215" s="11">
        <v>42.6</v>
      </c>
      <c r="D215" s="16" t="s">
        <v>328</v>
      </c>
      <c r="E215" s="30">
        <v>11.1</v>
      </c>
      <c r="F215" s="30">
        <v>11.3</v>
      </c>
      <c r="G215" s="21">
        <f t="shared" si="7"/>
        <v>0.20000000000000107</v>
      </c>
      <c r="H215" s="557"/>
      <c r="I215" s="29">
        <f>G9/C246*C215</f>
        <v>0</v>
      </c>
      <c r="J215" s="26">
        <f t="shared" si="6"/>
        <v>0.20000000000000107</v>
      </c>
      <c r="K215" s="57" t="s">
        <v>702</v>
      </c>
      <c r="L215" s="366"/>
    </row>
    <row r="216" spans="1:12" x14ac:dyDescent="0.25">
      <c r="A216" s="7">
        <v>200</v>
      </c>
      <c r="B216" s="17" t="s">
        <v>432</v>
      </c>
      <c r="C216" s="11">
        <v>68.8</v>
      </c>
      <c r="D216" s="16" t="s">
        <v>328</v>
      </c>
      <c r="E216" s="30">
        <v>10.5</v>
      </c>
      <c r="F216" s="30">
        <v>10.9</v>
      </c>
      <c r="G216" s="21">
        <f t="shared" si="7"/>
        <v>0.40000000000000036</v>
      </c>
      <c r="H216" s="557"/>
      <c r="I216" s="29">
        <f>G9/C246*C216</f>
        <v>0</v>
      </c>
      <c r="J216" s="26">
        <f t="shared" si="6"/>
        <v>0.40000000000000036</v>
      </c>
      <c r="K216" s="57" t="s">
        <v>702</v>
      </c>
      <c r="L216" s="366"/>
    </row>
    <row r="217" spans="1:12" x14ac:dyDescent="0.25">
      <c r="A217" s="7">
        <v>201</v>
      </c>
      <c r="B217" s="17" t="s">
        <v>433</v>
      </c>
      <c r="C217" s="11">
        <v>99.3</v>
      </c>
      <c r="D217" s="16" t="s">
        <v>328</v>
      </c>
      <c r="E217" s="30">
        <v>15</v>
      </c>
      <c r="F217" s="30">
        <v>15.2</v>
      </c>
      <c r="G217" s="21">
        <f t="shared" si="7"/>
        <v>0.19999999999999929</v>
      </c>
      <c r="H217" s="557"/>
      <c r="I217" s="29">
        <f>G9/C246*C217</f>
        <v>0</v>
      </c>
      <c r="J217" s="26">
        <f t="shared" si="6"/>
        <v>0.19999999999999929</v>
      </c>
      <c r="K217" s="57" t="s">
        <v>702</v>
      </c>
      <c r="L217" s="366"/>
    </row>
    <row r="218" spans="1:12" x14ac:dyDescent="0.25">
      <c r="A218" s="7">
        <v>202</v>
      </c>
      <c r="B218" s="17" t="s">
        <v>558</v>
      </c>
      <c r="C218" s="11">
        <v>72.8</v>
      </c>
      <c r="D218" s="16" t="s">
        <v>328</v>
      </c>
      <c r="E218" s="30">
        <v>12</v>
      </c>
      <c r="F218" s="30">
        <v>12.5</v>
      </c>
      <c r="G218" s="21">
        <f t="shared" si="7"/>
        <v>0.5</v>
      </c>
      <c r="H218" s="557"/>
      <c r="I218" s="29">
        <f>G9/C246*C218</f>
        <v>0</v>
      </c>
      <c r="J218" s="26">
        <f t="shared" si="6"/>
        <v>0.5</v>
      </c>
      <c r="K218" s="57" t="s">
        <v>702</v>
      </c>
      <c r="L218" s="366"/>
    </row>
    <row r="219" spans="1:12" x14ac:dyDescent="0.25">
      <c r="A219" s="7">
        <v>203</v>
      </c>
      <c r="B219" s="17" t="s">
        <v>559</v>
      </c>
      <c r="C219" s="11">
        <v>72.2</v>
      </c>
      <c r="D219" s="16" t="s">
        <v>328</v>
      </c>
      <c r="E219" s="30">
        <v>9.4</v>
      </c>
      <c r="F219" s="30">
        <v>9.4</v>
      </c>
      <c r="G219" s="21">
        <f t="shared" si="7"/>
        <v>0</v>
      </c>
      <c r="H219" s="557"/>
      <c r="I219" s="29">
        <f>G9/C246*C219</f>
        <v>0</v>
      </c>
      <c r="J219" s="26">
        <f t="shared" si="6"/>
        <v>0</v>
      </c>
      <c r="K219" s="57" t="s">
        <v>702</v>
      </c>
      <c r="L219" s="366"/>
    </row>
    <row r="220" spans="1:12" x14ac:dyDescent="0.25">
      <c r="A220" s="7">
        <v>204</v>
      </c>
      <c r="B220" s="17" t="s">
        <v>560</v>
      </c>
      <c r="C220" s="11">
        <v>45.9</v>
      </c>
      <c r="D220" s="16" t="s">
        <v>328</v>
      </c>
      <c r="E220" s="30">
        <v>5.9</v>
      </c>
      <c r="F220" s="30">
        <v>6.1</v>
      </c>
      <c r="G220" s="21">
        <f t="shared" si="7"/>
        <v>0.19999999999999929</v>
      </c>
      <c r="H220" s="557"/>
      <c r="I220" s="29">
        <f>G9/C246*C220</f>
        <v>0</v>
      </c>
      <c r="J220" s="26">
        <f t="shared" si="6"/>
        <v>0.19999999999999929</v>
      </c>
      <c r="K220" s="57" t="s">
        <v>702</v>
      </c>
      <c r="L220" s="366"/>
    </row>
    <row r="221" spans="1:12" x14ac:dyDescent="0.25">
      <c r="A221" s="7">
        <v>205</v>
      </c>
      <c r="B221" s="17" t="s">
        <v>561</v>
      </c>
      <c r="C221" s="11">
        <v>45.2</v>
      </c>
      <c r="D221" s="16" t="s">
        <v>328</v>
      </c>
      <c r="E221" s="30">
        <v>13.3</v>
      </c>
      <c r="F221" s="30">
        <v>13.7</v>
      </c>
      <c r="G221" s="21">
        <f t="shared" si="7"/>
        <v>0.39999999999999858</v>
      </c>
      <c r="H221" s="557"/>
      <c r="I221" s="29">
        <f>G9/C246*C221</f>
        <v>0</v>
      </c>
      <c r="J221" s="26">
        <f t="shared" si="6"/>
        <v>0.39999999999999858</v>
      </c>
      <c r="K221" s="57" t="s">
        <v>702</v>
      </c>
      <c r="L221" s="366"/>
    </row>
    <row r="222" spans="1:12" x14ac:dyDescent="0.25">
      <c r="A222" s="7">
        <v>206</v>
      </c>
      <c r="B222" s="17" t="s">
        <v>562</v>
      </c>
      <c r="C222" s="11">
        <v>72.400000000000006</v>
      </c>
      <c r="D222" s="16" t="s">
        <v>328</v>
      </c>
      <c r="E222" s="30">
        <v>3</v>
      </c>
      <c r="F222" s="30">
        <v>3</v>
      </c>
      <c r="G222" s="21">
        <f t="shared" si="7"/>
        <v>0</v>
      </c>
      <c r="H222" s="557">
        <v>0.19181755790677779</v>
      </c>
      <c r="I222" s="29">
        <f>G9/C246*C222</f>
        <v>0</v>
      </c>
      <c r="J222" s="26">
        <f t="shared" si="6"/>
        <v>0.19181755790677779</v>
      </c>
      <c r="K222" s="57" t="s">
        <v>703</v>
      </c>
      <c r="L222" s="366"/>
    </row>
    <row r="223" spans="1:12" x14ac:dyDescent="0.25">
      <c r="A223" s="7">
        <v>207</v>
      </c>
      <c r="B223" s="17" t="s">
        <v>563</v>
      </c>
      <c r="C223" s="11">
        <v>72.3</v>
      </c>
      <c r="D223" s="16" t="s">
        <v>328</v>
      </c>
      <c r="E223" s="30">
        <v>17.3</v>
      </c>
      <c r="F223" s="30">
        <v>17.899999999999999</v>
      </c>
      <c r="G223" s="21">
        <f t="shared" si="7"/>
        <v>0.59999999999999787</v>
      </c>
      <c r="H223" s="557"/>
      <c r="I223" s="29">
        <f>G9/C246*C223</f>
        <v>0</v>
      </c>
      <c r="J223" s="26">
        <f t="shared" si="6"/>
        <v>0.59999999999999787</v>
      </c>
      <c r="K223" s="57" t="s">
        <v>702</v>
      </c>
      <c r="L223" s="366"/>
    </row>
    <row r="224" spans="1:12" x14ac:dyDescent="0.25">
      <c r="A224" s="7">
        <v>208</v>
      </c>
      <c r="B224" s="17" t="s">
        <v>564</v>
      </c>
      <c r="C224" s="11">
        <v>45.5</v>
      </c>
      <c r="D224" s="16" t="s">
        <v>328</v>
      </c>
      <c r="E224" s="30">
        <v>10.1</v>
      </c>
      <c r="F224" s="30">
        <v>10.5</v>
      </c>
      <c r="G224" s="21">
        <f t="shared" si="7"/>
        <v>0.40000000000000036</v>
      </c>
      <c r="H224" s="557"/>
      <c r="I224" s="29">
        <f>G9/C246*C224</f>
        <v>0</v>
      </c>
      <c r="J224" s="26">
        <f t="shared" si="6"/>
        <v>0.40000000000000036</v>
      </c>
      <c r="K224" s="57" t="s">
        <v>702</v>
      </c>
      <c r="L224" s="366"/>
    </row>
    <row r="225" spans="1:12" x14ac:dyDescent="0.25">
      <c r="A225" s="7">
        <v>209</v>
      </c>
      <c r="B225" s="17" t="s">
        <v>565</v>
      </c>
      <c r="C225" s="11">
        <v>45.2</v>
      </c>
      <c r="D225" s="16" t="s">
        <v>328</v>
      </c>
      <c r="E225" s="30">
        <v>9.4</v>
      </c>
      <c r="F225" s="30">
        <v>9.8000000000000007</v>
      </c>
      <c r="G225" s="21">
        <f t="shared" si="7"/>
        <v>0.40000000000000036</v>
      </c>
      <c r="H225" s="557"/>
      <c r="I225" s="29">
        <f>G9/C246*C225</f>
        <v>0</v>
      </c>
      <c r="J225" s="26">
        <f t="shared" si="6"/>
        <v>0.40000000000000036</v>
      </c>
      <c r="K225" s="57" t="s">
        <v>702</v>
      </c>
      <c r="L225" s="366"/>
    </row>
    <row r="226" spans="1:12" x14ac:dyDescent="0.25">
      <c r="A226" s="7">
        <v>210</v>
      </c>
      <c r="B226" s="17" t="s">
        <v>566</v>
      </c>
      <c r="C226" s="11">
        <v>72.5</v>
      </c>
      <c r="D226" s="16" t="s">
        <v>328</v>
      </c>
      <c r="E226" s="30">
        <v>5.6</v>
      </c>
      <c r="F226" s="30">
        <v>5.6</v>
      </c>
      <c r="G226" s="21">
        <f t="shared" si="7"/>
        <v>0</v>
      </c>
      <c r="H226" s="557">
        <v>0.19208249928510204</v>
      </c>
      <c r="I226" s="29">
        <f>G9/C246*C226</f>
        <v>0</v>
      </c>
      <c r="J226" s="26">
        <f t="shared" si="6"/>
        <v>0.19208249928510204</v>
      </c>
      <c r="K226" s="4" t="s">
        <v>703</v>
      </c>
      <c r="L226" s="366"/>
    </row>
    <row r="227" spans="1:12" x14ac:dyDescent="0.25">
      <c r="A227" s="7">
        <v>211</v>
      </c>
      <c r="B227" s="17" t="s">
        <v>567</v>
      </c>
      <c r="C227" s="11">
        <v>72.2</v>
      </c>
      <c r="D227" s="16" t="s">
        <v>328</v>
      </c>
      <c r="E227" s="30">
        <v>7.1</v>
      </c>
      <c r="F227" s="30">
        <v>7.2</v>
      </c>
      <c r="G227" s="21">
        <f t="shared" si="7"/>
        <v>0.10000000000000053</v>
      </c>
      <c r="H227" s="557"/>
      <c r="I227" s="29">
        <f>G9/C246*C227</f>
        <v>0</v>
      </c>
      <c r="J227" s="26">
        <f t="shared" si="6"/>
        <v>0.10000000000000053</v>
      </c>
      <c r="K227" s="4" t="s">
        <v>702</v>
      </c>
      <c r="L227" s="366"/>
    </row>
    <row r="228" spans="1:12" x14ac:dyDescent="0.25">
      <c r="A228" s="7">
        <v>212</v>
      </c>
      <c r="B228" s="17" t="s">
        <v>568</v>
      </c>
      <c r="C228" s="11">
        <v>46</v>
      </c>
      <c r="D228" s="16" t="s">
        <v>328</v>
      </c>
      <c r="E228" s="30">
        <v>3.1</v>
      </c>
      <c r="F228" s="30">
        <v>3.1</v>
      </c>
      <c r="G228" s="21">
        <f t="shared" si="7"/>
        <v>0</v>
      </c>
      <c r="H228" s="557">
        <v>0.12187303402916819</v>
      </c>
      <c r="I228" s="29">
        <f>G9/C246*C228</f>
        <v>0</v>
      </c>
      <c r="J228" s="26">
        <f t="shared" si="6"/>
        <v>0.12187303402916819</v>
      </c>
      <c r="K228" s="4" t="s">
        <v>703</v>
      </c>
      <c r="L228" s="366"/>
    </row>
    <row r="229" spans="1:12" x14ac:dyDescent="0.25">
      <c r="A229" s="7">
        <v>213</v>
      </c>
      <c r="B229" s="17" t="s">
        <v>569</v>
      </c>
      <c r="C229" s="11">
        <v>44.8</v>
      </c>
      <c r="D229" s="16" t="s">
        <v>328</v>
      </c>
      <c r="E229" s="30">
        <v>6</v>
      </c>
      <c r="F229" s="30">
        <v>6.1</v>
      </c>
      <c r="G229" s="21">
        <f t="shared" si="7"/>
        <v>9.9999999999999645E-2</v>
      </c>
      <c r="H229" s="557"/>
      <c r="I229" s="29">
        <f>G9/C246*C229</f>
        <v>0</v>
      </c>
      <c r="J229" s="26">
        <f t="shared" si="6"/>
        <v>9.9999999999999645E-2</v>
      </c>
      <c r="K229" s="4" t="s">
        <v>702</v>
      </c>
      <c r="L229" s="366"/>
    </row>
    <row r="230" spans="1:12" x14ac:dyDescent="0.25">
      <c r="A230" s="7">
        <v>214</v>
      </c>
      <c r="B230" s="17" t="s">
        <v>570</v>
      </c>
      <c r="C230" s="11">
        <v>73.099999999999994</v>
      </c>
      <c r="D230" s="16" t="s">
        <v>328</v>
      </c>
      <c r="E230" s="30">
        <v>14.3</v>
      </c>
      <c r="F230" s="30">
        <v>14.6</v>
      </c>
      <c r="G230" s="21">
        <f t="shared" si="7"/>
        <v>0.29999999999999893</v>
      </c>
      <c r="H230" s="557"/>
      <c r="I230" s="29">
        <f>G9/C246*C230</f>
        <v>0</v>
      </c>
      <c r="J230" s="26">
        <f t="shared" si="6"/>
        <v>0.29999999999999893</v>
      </c>
      <c r="K230" s="4" t="s">
        <v>702</v>
      </c>
      <c r="L230" s="366"/>
    </row>
    <row r="231" spans="1:12" x14ac:dyDescent="0.25">
      <c r="A231" s="7">
        <v>215</v>
      </c>
      <c r="B231" s="17" t="s">
        <v>571</v>
      </c>
      <c r="C231" s="11">
        <v>72.400000000000006</v>
      </c>
      <c r="D231" s="16" t="s">
        <v>328</v>
      </c>
      <c r="E231" s="30">
        <v>1.9</v>
      </c>
      <c r="F231" s="30">
        <v>2.4</v>
      </c>
      <c r="G231" s="21">
        <f t="shared" si="7"/>
        <v>0.5</v>
      </c>
      <c r="H231" s="557"/>
      <c r="I231" s="29">
        <f>G9/C246*C231</f>
        <v>0</v>
      </c>
      <c r="J231" s="26">
        <f t="shared" si="6"/>
        <v>0.5</v>
      </c>
      <c r="K231" s="4" t="s">
        <v>702</v>
      </c>
      <c r="L231" s="366"/>
    </row>
    <row r="232" spans="1:12" x14ac:dyDescent="0.25">
      <c r="A232" s="7">
        <v>216</v>
      </c>
      <c r="B232" s="17" t="s">
        <v>572</v>
      </c>
      <c r="C232" s="11">
        <v>46</v>
      </c>
      <c r="D232" s="16" t="s">
        <v>328</v>
      </c>
      <c r="E232" s="30">
        <v>10.8</v>
      </c>
      <c r="F232" s="30">
        <v>11.3</v>
      </c>
      <c r="G232" s="21">
        <f t="shared" si="7"/>
        <v>0.5</v>
      </c>
      <c r="H232" s="557"/>
      <c r="I232" s="29">
        <f>G9/C246*C232</f>
        <v>0</v>
      </c>
      <c r="J232" s="26">
        <f t="shared" si="6"/>
        <v>0.5</v>
      </c>
      <c r="K232" s="4" t="s">
        <v>702</v>
      </c>
      <c r="L232" s="366"/>
    </row>
    <row r="233" spans="1:12" x14ac:dyDescent="0.25">
      <c r="A233" s="7">
        <v>217</v>
      </c>
      <c r="B233" s="17" t="s">
        <v>573</v>
      </c>
      <c r="C233" s="11">
        <v>45.4</v>
      </c>
      <c r="D233" s="16" t="s">
        <v>328</v>
      </c>
      <c r="E233" s="30">
        <v>6.7</v>
      </c>
      <c r="F233" s="30">
        <v>6.8</v>
      </c>
      <c r="G233" s="21">
        <f t="shared" si="7"/>
        <v>9.9999999999999645E-2</v>
      </c>
      <c r="H233" s="557"/>
      <c r="I233" s="29">
        <f>G9/C246*C233</f>
        <v>0</v>
      </c>
      <c r="J233" s="26">
        <f t="shared" si="6"/>
        <v>9.9999999999999645E-2</v>
      </c>
      <c r="K233" s="4" t="s">
        <v>702</v>
      </c>
      <c r="L233" s="366"/>
    </row>
    <row r="234" spans="1:12" x14ac:dyDescent="0.25">
      <c r="A234" s="7">
        <v>218</v>
      </c>
      <c r="B234" s="17" t="s">
        <v>574</v>
      </c>
      <c r="C234" s="11">
        <v>73</v>
      </c>
      <c r="D234" s="16" t="s">
        <v>328</v>
      </c>
      <c r="E234" s="30">
        <v>6.7</v>
      </c>
      <c r="F234" s="30">
        <v>6.8</v>
      </c>
      <c r="G234" s="21">
        <f t="shared" si="7"/>
        <v>9.9999999999999645E-2</v>
      </c>
      <c r="H234" s="557"/>
      <c r="I234" s="29">
        <f>G9/C246*C234</f>
        <v>0</v>
      </c>
      <c r="J234" s="26">
        <f t="shared" si="6"/>
        <v>9.9999999999999645E-2</v>
      </c>
      <c r="K234" s="4" t="s">
        <v>702</v>
      </c>
      <c r="L234" s="366"/>
    </row>
    <row r="235" spans="1:12" x14ac:dyDescent="0.25">
      <c r="A235" s="7">
        <v>219</v>
      </c>
      <c r="B235" s="17" t="s">
        <v>575</v>
      </c>
      <c r="C235" s="11">
        <v>72.2</v>
      </c>
      <c r="D235" s="16" t="s">
        <v>328</v>
      </c>
      <c r="E235" s="30">
        <v>12.1</v>
      </c>
      <c r="F235" s="30">
        <v>12.2</v>
      </c>
      <c r="G235" s="21">
        <f t="shared" si="7"/>
        <v>9.9999999999999645E-2</v>
      </c>
      <c r="H235" s="557"/>
      <c r="I235" s="29">
        <f>G9/C246*C235</f>
        <v>0</v>
      </c>
      <c r="J235" s="26">
        <f t="shared" si="6"/>
        <v>9.9999999999999645E-2</v>
      </c>
      <c r="K235" s="4" t="s">
        <v>702</v>
      </c>
      <c r="L235" s="366"/>
    </row>
    <row r="236" spans="1:12" x14ac:dyDescent="0.25">
      <c r="A236" s="7">
        <v>220</v>
      </c>
      <c r="B236" s="17" t="s">
        <v>576</v>
      </c>
      <c r="C236" s="11">
        <v>46.2</v>
      </c>
      <c r="D236" s="16" t="s">
        <v>328</v>
      </c>
      <c r="E236" s="30">
        <v>1.9</v>
      </c>
      <c r="F236" s="30">
        <v>1.9</v>
      </c>
      <c r="G236" s="21">
        <f t="shared" si="7"/>
        <v>0</v>
      </c>
      <c r="H236" s="557">
        <v>0.12240291678581676</v>
      </c>
      <c r="I236" s="29">
        <f>G9/C246*C236</f>
        <v>0</v>
      </c>
      <c r="J236" s="26">
        <f t="shared" si="6"/>
        <v>0.12240291678581676</v>
      </c>
      <c r="K236" s="4" t="s">
        <v>703</v>
      </c>
      <c r="L236" s="366"/>
    </row>
    <row r="237" spans="1:12" x14ac:dyDescent="0.25">
      <c r="A237" s="7">
        <v>221</v>
      </c>
      <c r="B237" s="17" t="s">
        <v>577</v>
      </c>
      <c r="C237" s="11">
        <v>45.4</v>
      </c>
      <c r="D237" s="16" t="s">
        <v>328</v>
      </c>
      <c r="E237" s="30">
        <v>11</v>
      </c>
      <c r="F237" s="30">
        <v>11.1</v>
      </c>
      <c r="G237" s="21">
        <f t="shared" si="7"/>
        <v>9.9999999999999645E-2</v>
      </c>
      <c r="H237" s="557"/>
      <c r="I237" s="29">
        <f>G9/C246*C237</f>
        <v>0</v>
      </c>
      <c r="J237" s="26">
        <f t="shared" si="6"/>
        <v>9.9999999999999645E-2</v>
      </c>
      <c r="K237" s="4" t="s">
        <v>702</v>
      </c>
      <c r="L237" s="366"/>
    </row>
    <row r="238" spans="1:12" x14ac:dyDescent="0.25">
      <c r="A238" s="7">
        <v>222</v>
      </c>
      <c r="B238" s="17" t="s">
        <v>578</v>
      </c>
      <c r="C238" s="11">
        <v>72.900000000000006</v>
      </c>
      <c r="D238" s="16" t="s">
        <v>328</v>
      </c>
      <c r="E238" s="30">
        <v>10.4</v>
      </c>
      <c r="F238" s="30">
        <v>11.1</v>
      </c>
      <c r="G238" s="21">
        <f t="shared" si="7"/>
        <v>0.69999999999999929</v>
      </c>
      <c r="H238" s="557"/>
      <c r="I238" s="29">
        <f>G9/C246*C238</f>
        <v>0</v>
      </c>
      <c r="J238" s="26">
        <f t="shared" si="6"/>
        <v>0.69999999999999929</v>
      </c>
      <c r="K238" s="4" t="s">
        <v>702</v>
      </c>
      <c r="L238" s="366"/>
    </row>
    <row r="239" spans="1:12" x14ac:dyDescent="0.25">
      <c r="A239" s="7">
        <v>223</v>
      </c>
      <c r="B239" s="17" t="s">
        <v>579</v>
      </c>
      <c r="C239" s="11">
        <v>72.400000000000006</v>
      </c>
      <c r="D239" s="16" t="s">
        <v>328</v>
      </c>
      <c r="E239" s="30">
        <v>20.2</v>
      </c>
      <c r="F239" s="30">
        <v>20.9</v>
      </c>
      <c r="G239" s="21">
        <f t="shared" si="7"/>
        <v>0.69999999999999929</v>
      </c>
      <c r="H239" s="557"/>
      <c r="I239" s="29">
        <f>G9/C246*C239</f>
        <v>0</v>
      </c>
      <c r="J239" s="26">
        <f t="shared" si="6"/>
        <v>0.69999999999999929</v>
      </c>
      <c r="K239" s="4" t="s">
        <v>702</v>
      </c>
      <c r="L239" s="58"/>
    </row>
    <row r="240" spans="1:12" x14ac:dyDescent="0.25">
      <c r="A240" s="7">
        <v>224</v>
      </c>
      <c r="B240" s="17" t="s">
        <v>580</v>
      </c>
      <c r="C240" s="11">
        <v>46.1</v>
      </c>
      <c r="D240" s="16" t="s">
        <v>328</v>
      </c>
      <c r="E240" s="30">
        <v>7.2</v>
      </c>
      <c r="F240" s="30">
        <v>7.3</v>
      </c>
      <c r="G240" s="21">
        <f t="shared" si="7"/>
        <v>9.9999999999999645E-2</v>
      </c>
      <c r="H240" s="557"/>
      <c r="I240" s="29">
        <f>G9/C246*C240</f>
        <v>0</v>
      </c>
      <c r="J240" s="26">
        <f t="shared" si="6"/>
        <v>9.9999999999999645E-2</v>
      </c>
      <c r="K240" s="4" t="s">
        <v>702</v>
      </c>
      <c r="L240" s="58"/>
    </row>
    <row r="241" spans="1:12" x14ac:dyDescent="0.25">
      <c r="A241" s="7">
        <v>225</v>
      </c>
      <c r="B241" s="17" t="s">
        <v>581</v>
      </c>
      <c r="C241" s="11">
        <v>45.6</v>
      </c>
      <c r="D241" s="16" t="s">
        <v>328</v>
      </c>
      <c r="E241" s="30">
        <v>9.9</v>
      </c>
      <c r="F241" s="30">
        <v>10.199999999999999</v>
      </c>
      <c r="G241" s="21">
        <f t="shared" si="7"/>
        <v>0.29999999999999893</v>
      </c>
      <c r="H241" s="557"/>
      <c r="I241" s="29">
        <f>G9/C246*C241</f>
        <v>0</v>
      </c>
      <c r="J241" s="26">
        <f t="shared" si="6"/>
        <v>0.29999999999999893</v>
      </c>
      <c r="K241" s="4" t="s">
        <v>702</v>
      </c>
      <c r="L241" s="58"/>
    </row>
    <row r="242" spans="1:12" x14ac:dyDescent="0.25">
      <c r="A242" s="7">
        <v>226</v>
      </c>
      <c r="B242" s="17" t="s">
        <v>582</v>
      </c>
      <c r="C242" s="11">
        <v>73.2</v>
      </c>
      <c r="D242" s="16" t="s">
        <v>328</v>
      </c>
      <c r="E242" s="30">
        <v>19.600000000000001</v>
      </c>
      <c r="F242" s="30">
        <v>20</v>
      </c>
      <c r="G242" s="21">
        <f t="shared" si="7"/>
        <v>0.39999999999999858</v>
      </c>
      <c r="H242" s="557"/>
      <c r="I242" s="29">
        <f>G9/C246*C242</f>
        <v>0</v>
      </c>
      <c r="J242" s="26">
        <f t="shared" si="6"/>
        <v>0.39999999999999858</v>
      </c>
      <c r="K242" s="4" t="s">
        <v>702</v>
      </c>
      <c r="L242" s="366"/>
    </row>
    <row r="243" spans="1:12" x14ac:dyDescent="0.25">
      <c r="A243" s="7">
        <v>227</v>
      </c>
      <c r="B243" s="17" t="s">
        <v>583</v>
      </c>
      <c r="C243" s="11">
        <v>72.400000000000006</v>
      </c>
      <c r="D243" s="16" t="s">
        <v>328</v>
      </c>
      <c r="E243" s="30">
        <v>7.5</v>
      </c>
      <c r="F243" s="30">
        <v>7.5</v>
      </c>
      <c r="G243" s="21">
        <f t="shared" si="7"/>
        <v>0</v>
      </c>
      <c r="H243" s="557">
        <v>0.19181755790677779</v>
      </c>
      <c r="I243" s="29">
        <f>G9/C246*C243</f>
        <v>0</v>
      </c>
      <c r="J243" s="26">
        <f t="shared" si="6"/>
        <v>0.19181755790677779</v>
      </c>
      <c r="K243" s="4" t="s">
        <v>703</v>
      </c>
      <c r="L243" s="366"/>
    </row>
    <row r="244" spans="1:12" x14ac:dyDescent="0.25">
      <c r="A244" s="7">
        <v>228</v>
      </c>
      <c r="B244" s="17" t="s">
        <v>584</v>
      </c>
      <c r="C244" s="11">
        <v>46.4</v>
      </c>
      <c r="D244" s="16" t="s">
        <v>328</v>
      </c>
      <c r="E244" s="30">
        <v>4.4000000000000004</v>
      </c>
      <c r="F244" s="30">
        <v>4.5</v>
      </c>
      <c r="G244" s="21">
        <f t="shared" si="7"/>
        <v>9.9999999999999645E-2</v>
      </c>
      <c r="H244" s="557"/>
      <c r="I244" s="29">
        <f>G9/C246*C244</f>
        <v>0</v>
      </c>
      <c r="J244" s="26">
        <f t="shared" si="6"/>
        <v>9.9999999999999645E-2</v>
      </c>
      <c r="K244" s="4" t="s">
        <v>702</v>
      </c>
      <c r="L244" s="366"/>
    </row>
    <row r="245" spans="1:12" x14ac:dyDescent="0.25">
      <c r="A245" s="7">
        <v>229</v>
      </c>
      <c r="B245" s="17" t="s">
        <v>585</v>
      </c>
      <c r="C245" s="11">
        <v>45.5</v>
      </c>
      <c r="D245" s="16" t="s">
        <v>328</v>
      </c>
      <c r="E245" s="30">
        <v>13.9</v>
      </c>
      <c r="F245" s="30">
        <v>14.4</v>
      </c>
      <c r="G245" s="21">
        <f t="shared" si="7"/>
        <v>0.5</v>
      </c>
      <c r="H245" s="557"/>
      <c r="I245" s="29">
        <f>G9/C246*C245</f>
        <v>0</v>
      </c>
      <c r="J245" s="26">
        <f t="shared" si="6"/>
        <v>0.5</v>
      </c>
      <c r="K245" s="4" t="s">
        <v>702</v>
      </c>
      <c r="L245" s="366"/>
    </row>
    <row r="246" spans="1:12" x14ac:dyDescent="0.25">
      <c r="A246" s="732" t="s">
        <v>3</v>
      </c>
      <c r="B246" s="733"/>
      <c r="C246" s="498">
        <f>SUM(C17:C245)</f>
        <v>14343.799999999996</v>
      </c>
      <c r="D246" s="499"/>
      <c r="E246" s="500"/>
      <c r="F246" s="500"/>
      <c r="G246" s="500">
        <f>SUM(G17:G245)</f>
        <v>69.184999999999974</v>
      </c>
      <c r="H246" s="500">
        <v>7.4120000000000186</v>
      </c>
      <c r="I246" s="500">
        <f>SUM(I17:I245)</f>
        <v>0</v>
      </c>
      <c r="J246" s="500">
        <f>SUM(J17:J245)</f>
        <v>76.596999999999952</v>
      </c>
      <c r="K246" s="4"/>
      <c r="L246" s="366"/>
    </row>
  </sheetData>
  <mergeCells count="24">
    <mergeCell ref="E10:F10"/>
    <mergeCell ref="A246:B246"/>
    <mergeCell ref="A12:D12"/>
    <mergeCell ref="E12:F12"/>
    <mergeCell ref="A13:B15"/>
    <mergeCell ref="C13:D13"/>
    <mergeCell ref="C14:D14"/>
    <mergeCell ref="C15:D15"/>
    <mergeCell ref="A11:D11"/>
    <mergeCell ref="E11:F11"/>
    <mergeCell ref="A7:D9"/>
    <mergeCell ref="E7:F7"/>
    <mergeCell ref="E8:F8"/>
    <mergeCell ref="E9:F9"/>
    <mergeCell ref="A1:K1"/>
    <mergeCell ref="A2:K2"/>
    <mergeCell ref="A3:G3"/>
    <mergeCell ref="J3:K6"/>
    <mergeCell ref="A4:D4"/>
    <mergeCell ref="E4:F4"/>
    <mergeCell ref="A5:D5"/>
    <mergeCell ref="E5:F5"/>
    <mergeCell ref="A6:D6"/>
    <mergeCell ref="E6:F6"/>
  </mergeCell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45"/>
  <sheetViews>
    <sheetView workbookViewId="0">
      <pane ySplit="15" topLeftCell="A16" activePane="bottomLeft" state="frozen"/>
      <selection pane="bottomLeft" activeCell="Q18" sqref="Q18"/>
    </sheetView>
  </sheetViews>
  <sheetFormatPr defaultRowHeight="15" x14ac:dyDescent="0.25"/>
  <cols>
    <col min="1" max="1" width="6.140625" style="44" customWidth="1"/>
    <col min="2" max="2" width="11" style="44" customWidth="1"/>
    <col min="3" max="5" width="9.140625" style="44"/>
    <col min="6" max="6" width="10.42578125" style="44" customWidth="1"/>
    <col min="7" max="7" width="11.28515625" style="44" customWidth="1"/>
    <col min="8" max="8" width="9.140625" style="44"/>
    <col min="9" max="9" width="11.85546875" style="44" customWidth="1"/>
    <col min="10" max="10" width="9.140625" style="44"/>
    <col min="11" max="11" width="11.85546875" style="44" customWidth="1"/>
    <col min="12" max="12" width="12.140625" style="44" customWidth="1"/>
    <col min="13" max="16384" width="9.140625" style="44"/>
  </cols>
  <sheetData>
    <row r="1" spans="1:12" ht="20.25" x14ac:dyDescent="0.3">
      <c r="A1" s="684" t="s">
        <v>9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</row>
    <row r="2" spans="1:12" ht="42.75" customHeight="1" x14ac:dyDescent="0.25">
      <c r="A2" s="685" t="s">
        <v>715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</row>
    <row r="3" spans="1:12" x14ac:dyDescent="0.25">
      <c r="A3" s="686" t="s">
        <v>10</v>
      </c>
      <c r="B3" s="687"/>
      <c r="C3" s="687"/>
      <c r="D3" s="687"/>
      <c r="E3" s="687"/>
      <c r="F3" s="687"/>
      <c r="G3" s="687"/>
      <c r="H3" s="687"/>
      <c r="I3" s="533"/>
      <c r="J3" s="583"/>
      <c r="K3" s="689" t="s">
        <v>12</v>
      </c>
      <c r="L3" s="690"/>
    </row>
    <row r="4" spans="1:12" ht="60" x14ac:dyDescent="0.25">
      <c r="A4" s="695" t="s">
        <v>4</v>
      </c>
      <c r="B4" s="695"/>
      <c r="C4" s="695"/>
      <c r="D4" s="695"/>
      <c r="E4" s="695"/>
      <c r="F4" s="695" t="s">
        <v>5</v>
      </c>
      <c r="G4" s="695"/>
      <c r="H4" s="535" t="s">
        <v>716</v>
      </c>
      <c r="I4" s="536"/>
      <c r="J4" s="537"/>
      <c r="K4" s="691"/>
      <c r="L4" s="692"/>
    </row>
    <row r="5" spans="1:12" ht="15.75" thickBot="1" x14ac:dyDescent="0.3">
      <c r="A5" s="761"/>
      <c r="B5" s="761"/>
      <c r="C5" s="761"/>
      <c r="D5" s="761"/>
      <c r="E5" s="761"/>
      <c r="F5" s="762" t="s">
        <v>6</v>
      </c>
      <c r="G5" s="762"/>
      <c r="H5" s="538">
        <f>H6+H10</f>
        <v>89.716999999999999</v>
      </c>
      <c r="I5" s="539"/>
      <c r="J5" s="540"/>
      <c r="K5" s="691"/>
      <c r="L5" s="692"/>
    </row>
    <row r="6" spans="1:12" ht="25.5" customHeight="1" x14ac:dyDescent="0.25">
      <c r="A6" s="763" t="s">
        <v>631</v>
      </c>
      <c r="B6" s="764"/>
      <c r="C6" s="764"/>
      <c r="D6" s="764"/>
      <c r="E6" s="765"/>
      <c r="F6" s="780" t="s">
        <v>611</v>
      </c>
      <c r="G6" s="780"/>
      <c r="H6" s="562">
        <f>40.723+48.994</f>
        <v>89.716999999999999</v>
      </c>
      <c r="I6" s="539"/>
      <c r="J6" s="540"/>
      <c r="K6" s="693"/>
      <c r="L6" s="694"/>
    </row>
    <row r="7" spans="1:12" ht="21.75" customHeight="1" x14ac:dyDescent="0.25">
      <c r="A7" s="752" t="s">
        <v>632</v>
      </c>
      <c r="B7" s="723"/>
      <c r="C7" s="723"/>
      <c r="D7" s="723"/>
      <c r="E7" s="724"/>
      <c r="F7" s="734" t="s">
        <v>691</v>
      </c>
      <c r="G7" s="736"/>
      <c r="H7" s="542">
        <f>H245</f>
        <v>67.300000000000011</v>
      </c>
      <c r="I7" s="543"/>
      <c r="J7" s="540"/>
      <c r="K7" s="74"/>
      <c r="L7" s="75"/>
    </row>
    <row r="8" spans="1:12" ht="24" customHeight="1" x14ac:dyDescent="0.25">
      <c r="A8" s="753"/>
      <c r="B8" s="754"/>
      <c r="C8" s="754"/>
      <c r="D8" s="754"/>
      <c r="E8" s="755"/>
      <c r="F8" s="734" t="s">
        <v>706</v>
      </c>
      <c r="G8" s="736"/>
      <c r="H8" s="544">
        <f>I245</f>
        <v>1.357</v>
      </c>
      <c r="I8" s="543"/>
      <c r="J8" s="540"/>
      <c r="K8" s="74"/>
      <c r="L8" s="75"/>
    </row>
    <row r="9" spans="1:12" ht="15.75" thickBot="1" x14ac:dyDescent="0.3">
      <c r="A9" s="756"/>
      <c r="B9" s="757"/>
      <c r="C9" s="757"/>
      <c r="D9" s="757"/>
      <c r="E9" s="758"/>
      <c r="F9" s="759" t="s">
        <v>612</v>
      </c>
      <c r="G9" s="760"/>
      <c r="H9" s="545">
        <f>H6-H7-H8</f>
        <v>21.059999999999988</v>
      </c>
      <c r="I9" s="546"/>
      <c r="J9" s="540"/>
    </row>
    <row r="10" spans="1:12" hidden="1" x14ac:dyDescent="0.25">
      <c r="A10" s="578"/>
      <c r="B10" s="579"/>
      <c r="C10" s="579"/>
      <c r="D10" s="579"/>
      <c r="E10" s="580"/>
      <c r="F10" s="801"/>
      <c r="G10" s="802"/>
      <c r="H10" s="589"/>
      <c r="I10" s="546"/>
      <c r="J10" s="540"/>
    </row>
    <row r="11" spans="1:12" ht="13.5" customHeight="1" thickBot="1" x14ac:dyDescent="0.3">
      <c r="A11" s="803"/>
      <c r="B11" s="804"/>
      <c r="C11" s="804"/>
      <c r="D11" s="804"/>
      <c r="E11" s="805"/>
      <c r="F11" s="770"/>
      <c r="G11" s="806"/>
      <c r="H11" s="551"/>
      <c r="I11" s="551"/>
      <c r="J11" s="540"/>
      <c r="K11" s="76" t="s">
        <v>599</v>
      </c>
      <c r="L11" s="75"/>
    </row>
    <row r="12" spans="1:12" ht="24.75" customHeight="1" x14ac:dyDescent="0.25">
      <c r="A12" s="771" t="s">
        <v>693</v>
      </c>
      <c r="B12" s="771"/>
      <c r="C12" s="582"/>
      <c r="D12" s="781" t="s">
        <v>694</v>
      </c>
      <c r="E12" s="780"/>
      <c r="F12" s="549">
        <f>D245</f>
        <v>14343.799999999996</v>
      </c>
      <c r="G12" s="550"/>
      <c r="H12" s="551"/>
      <c r="I12" s="551"/>
      <c r="J12" s="540"/>
      <c r="K12" s="76"/>
      <c r="L12" s="75"/>
    </row>
    <row r="13" spans="1:12" ht="19.5" customHeight="1" x14ac:dyDescent="0.25">
      <c r="A13" s="772"/>
      <c r="B13" s="772"/>
      <c r="C13" s="582"/>
      <c r="D13" s="782" t="s">
        <v>695</v>
      </c>
      <c r="E13" s="695"/>
      <c r="F13" s="552">
        <v>4897</v>
      </c>
      <c r="G13" s="550"/>
      <c r="H13" s="551"/>
      <c r="I13" s="551"/>
      <c r="J13" s="540"/>
      <c r="K13" s="76" t="s">
        <v>600</v>
      </c>
      <c r="L13" s="75"/>
    </row>
    <row r="14" spans="1:12" ht="27" customHeight="1" thickBot="1" x14ac:dyDescent="0.3">
      <c r="A14" s="773"/>
      <c r="B14" s="773"/>
      <c r="C14" s="582"/>
      <c r="D14" s="783" t="s">
        <v>696</v>
      </c>
      <c r="E14" s="784"/>
      <c r="F14" s="553">
        <f>D20</f>
        <v>52.8</v>
      </c>
      <c r="G14" s="4"/>
      <c r="H14" s="80"/>
      <c r="I14" s="80"/>
      <c r="J14" s="4"/>
      <c r="K14" s="76" t="s">
        <v>683</v>
      </c>
      <c r="L14" s="76"/>
    </row>
    <row r="15" spans="1:12" ht="48" x14ac:dyDescent="0.25">
      <c r="A15" s="1" t="s">
        <v>0</v>
      </c>
      <c r="B15" s="83" t="s">
        <v>1</v>
      </c>
      <c r="C15" s="83" t="s">
        <v>717</v>
      </c>
      <c r="D15" s="554" t="s">
        <v>2</v>
      </c>
      <c r="E15" s="554" t="s">
        <v>308</v>
      </c>
      <c r="F15" s="555" t="s">
        <v>718</v>
      </c>
      <c r="G15" s="3" t="s">
        <v>719</v>
      </c>
      <c r="H15" s="20" t="s">
        <v>16</v>
      </c>
      <c r="I15" s="556" t="s">
        <v>720</v>
      </c>
      <c r="J15" s="84" t="s">
        <v>8</v>
      </c>
      <c r="K15" s="85" t="s">
        <v>17</v>
      </c>
      <c r="L15" s="4"/>
    </row>
    <row r="16" spans="1:12" x14ac:dyDescent="0.25">
      <c r="A16" s="7">
        <v>1</v>
      </c>
      <c r="B16" s="17" t="s">
        <v>332</v>
      </c>
      <c r="C16" s="17" t="s">
        <v>721</v>
      </c>
      <c r="D16" s="11">
        <v>94</v>
      </c>
      <c r="E16" s="16" t="s">
        <v>328</v>
      </c>
      <c r="F16" s="30">
        <v>27.5</v>
      </c>
      <c r="G16" s="30">
        <v>28.1</v>
      </c>
      <c r="H16" s="21">
        <f>G16-F16</f>
        <v>0.60000000000000142</v>
      </c>
      <c r="I16" s="557"/>
      <c r="J16" s="29">
        <v>0.13801363655377233</v>
      </c>
      <c r="K16" s="26">
        <v>0.73801363655377372</v>
      </c>
      <c r="L16" s="4" t="s">
        <v>702</v>
      </c>
    </row>
    <row r="17" spans="1:12" x14ac:dyDescent="0.25">
      <c r="A17" s="7">
        <v>2</v>
      </c>
      <c r="B17" s="17" t="s">
        <v>333</v>
      </c>
      <c r="C17" s="17" t="s">
        <v>721</v>
      </c>
      <c r="D17" s="13">
        <v>52.6</v>
      </c>
      <c r="E17" s="16" t="s">
        <v>328</v>
      </c>
      <c r="F17" s="30">
        <v>9.3000000000000007</v>
      </c>
      <c r="G17" s="30">
        <v>9.6</v>
      </c>
      <c r="H17" s="21">
        <f>G17-F17</f>
        <v>0.29999999999999893</v>
      </c>
      <c r="I17" s="557"/>
      <c r="J17" s="29">
        <v>7.7228907263068344E-2</v>
      </c>
      <c r="K17" s="26">
        <v>0.37722890726306729</v>
      </c>
      <c r="L17" s="4" t="s">
        <v>702</v>
      </c>
    </row>
    <row r="18" spans="1:12" x14ac:dyDescent="0.25">
      <c r="A18" s="7">
        <v>3</v>
      </c>
      <c r="B18" s="17" t="s">
        <v>334</v>
      </c>
      <c r="C18" s="17" t="s">
        <v>721</v>
      </c>
      <c r="D18" s="13">
        <v>64.8</v>
      </c>
      <c r="E18" s="16" t="s">
        <v>328</v>
      </c>
      <c r="F18" s="30">
        <v>19.8</v>
      </c>
      <c r="G18" s="30">
        <v>20.2</v>
      </c>
      <c r="H18" s="21">
        <f t="shared" ref="H18:H81" si="0">G18-F18</f>
        <v>0.39999999999999858</v>
      </c>
      <c r="I18" s="557"/>
      <c r="J18" s="29">
        <v>9.5141315411536656E-2</v>
      </c>
      <c r="K18" s="26">
        <v>0.49514131541153522</v>
      </c>
      <c r="L18" s="4" t="s">
        <v>702</v>
      </c>
    </row>
    <row r="19" spans="1:12" x14ac:dyDescent="0.25">
      <c r="A19" s="7">
        <v>4</v>
      </c>
      <c r="B19" s="17" t="s">
        <v>335</v>
      </c>
      <c r="C19" s="17" t="s">
        <v>721</v>
      </c>
      <c r="D19" s="13">
        <v>94.3</v>
      </c>
      <c r="E19" s="16" t="s">
        <v>328</v>
      </c>
      <c r="F19" s="30">
        <v>21.1</v>
      </c>
      <c r="G19" s="30">
        <v>21.8</v>
      </c>
      <c r="H19" s="21">
        <f t="shared" si="0"/>
        <v>0.69999999999999929</v>
      </c>
      <c r="I19" s="557"/>
      <c r="J19" s="29">
        <v>0.13845410560660351</v>
      </c>
      <c r="K19" s="26">
        <v>0.83845410560660283</v>
      </c>
      <c r="L19" s="4" t="s">
        <v>702</v>
      </c>
    </row>
    <row r="20" spans="1:12" x14ac:dyDescent="0.25">
      <c r="A20" s="7">
        <v>5</v>
      </c>
      <c r="B20" s="17" t="s">
        <v>336</v>
      </c>
      <c r="C20" s="17" t="s">
        <v>721</v>
      </c>
      <c r="D20" s="11">
        <v>52.8</v>
      </c>
      <c r="E20" s="16" t="s">
        <v>328</v>
      </c>
      <c r="F20" s="30">
        <v>0</v>
      </c>
      <c r="G20" s="30">
        <v>0</v>
      </c>
      <c r="H20" s="21">
        <f t="shared" si="0"/>
        <v>0</v>
      </c>
      <c r="I20" s="557">
        <v>1.357</v>
      </c>
      <c r="J20" s="29">
        <v>7.7522553298289137E-2</v>
      </c>
      <c r="K20" s="26">
        <v>1.434522553298289</v>
      </c>
      <c r="L20" s="4" t="s">
        <v>703</v>
      </c>
    </row>
    <row r="21" spans="1:12" x14ac:dyDescent="0.25">
      <c r="A21" s="7">
        <v>6</v>
      </c>
      <c r="B21" s="17" t="s">
        <v>337</v>
      </c>
      <c r="C21" s="17" t="s">
        <v>721</v>
      </c>
      <c r="D21" s="11">
        <v>64.8</v>
      </c>
      <c r="E21" s="16" t="s">
        <v>328</v>
      </c>
      <c r="F21" s="30">
        <v>11.1</v>
      </c>
      <c r="G21" s="30">
        <v>11.3</v>
      </c>
      <c r="H21" s="21">
        <f t="shared" si="0"/>
        <v>0.20000000000000107</v>
      </c>
      <c r="I21" s="557"/>
      <c r="J21" s="29">
        <v>9.5141315411536656E-2</v>
      </c>
      <c r="K21" s="26">
        <v>0.29514131541153771</v>
      </c>
      <c r="L21" s="4" t="s">
        <v>702</v>
      </c>
    </row>
    <row r="22" spans="1:12" x14ac:dyDescent="0.25">
      <c r="A22" s="7">
        <v>7</v>
      </c>
      <c r="B22" s="17" t="s">
        <v>338</v>
      </c>
      <c r="C22" s="17" t="s">
        <v>721</v>
      </c>
      <c r="D22" s="11">
        <v>94.1</v>
      </c>
      <c r="E22" s="16" t="s">
        <v>328</v>
      </c>
      <c r="F22" s="30">
        <v>17.399999999999999</v>
      </c>
      <c r="G22" s="30">
        <v>17.8</v>
      </c>
      <c r="H22" s="21">
        <f t="shared" si="0"/>
        <v>0.40000000000000213</v>
      </c>
      <c r="I22" s="557"/>
      <c r="J22" s="29">
        <v>0.1381604595713827</v>
      </c>
      <c r="K22" s="26">
        <v>0.53816045957138481</v>
      </c>
      <c r="L22" s="4" t="s">
        <v>702</v>
      </c>
    </row>
    <row r="23" spans="1:12" x14ac:dyDescent="0.25">
      <c r="A23" s="7">
        <v>8</v>
      </c>
      <c r="B23" s="17" t="s">
        <v>339</v>
      </c>
      <c r="C23" s="17" t="s">
        <v>721</v>
      </c>
      <c r="D23" s="11">
        <v>52.9</v>
      </c>
      <c r="E23" s="16" t="s">
        <v>328</v>
      </c>
      <c r="F23" s="30">
        <v>10.4</v>
      </c>
      <c r="G23" s="30">
        <v>10.4</v>
      </c>
      <c r="H23" s="21">
        <f t="shared" si="0"/>
        <v>0</v>
      </c>
      <c r="I23" s="557"/>
      <c r="J23" s="29">
        <v>7.7669376315899527E-2</v>
      </c>
      <c r="K23" s="26">
        <v>7.7669376315899527E-2</v>
      </c>
      <c r="L23" s="4" t="s">
        <v>702</v>
      </c>
    </row>
    <row r="24" spans="1:12" x14ac:dyDescent="0.25">
      <c r="A24" s="7">
        <v>9</v>
      </c>
      <c r="B24" s="17" t="s">
        <v>340</v>
      </c>
      <c r="C24" s="17" t="s">
        <v>721</v>
      </c>
      <c r="D24" s="11">
        <v>65.2</v>
      </c>
      <c r="E24" s="16" t="s">
        <v>328</v>
      </c>
      <c r="F24" s="30">
        <v>14.3</v>
      </c>
      <c r="G24" s="30">
        <v>14.5</v>
      </c>
      <c r="H24" s="21">
        <f t="shared" si="0"/>
        <v>0.19999999999999929</v>
      </c>
      <c r="I24" s="557"/>
      <c r="J24" s="29">
        <v>9.5728607481978256E-2</v>
      </c>
      <c r="K24" s="26">
        <v>0.29572860748197755</v>
      </c>
      <c r="L24" s="4" t="s">
        <v>702</v>
      </c>
    </row>
    <row r="25" spans="1:12" x14ac:dyDescent="0.25">
      <c r="A25" s="7">
        <v>10</v>
      </c>
      <c r="B25" s="17" t="s">
        <v>341</v>
      </c>
      <c r="C25" s="17" t="s">
        <v>721</v>
      </c>
      <c r="D25" s="11">
        <v>94</v>
      </c>
      <c r="E25" s="16" t="s">
        <v>328</v>
      </c>
      <c r="F25" s="30">
        <v>20.7</v>
      </c>
      <c r="G25" s="30">
        <v>21.2</v>
      </c>
      <c r="H25" s="21">
        <f t="shared" si="0"/>
        <v>0.5</v>
      </c>
      <c r="I25" s="557"/>
      <c r="J25" s="29">
        <v>0.13801363655377233</v>
      </c>
      <c r="K25" s="26">
        <v>0.6380136365537723</v>
      </c>
      <c r="L25" s="4" t="s">
        <v>702</v>
      </c>
    </row>
    <row r="26" spans="1:12" x14ac:dyDescent="0.25">
      <c r="A26" s="7">
        <v>11</v>
      </c>
      <c r="B26" s="17" t="s">
        <v>342</v>
      </c>
      <c r="C26" s="17" t="s">
        <v>721</v>
      </c>
      <c r="D26" s="11">
        <v>52.8</v>
      </c>
      <c r="E26" s="16" t="s">
        <v>328</v>
      </c>
      <c r="F26" s="30">
        <v>5</v>
      </c>
      <c r="G26" s="30">
        <v>5.2</v>
      </c>
      <c r="H26" s="21">
        <f t="shared" si="0"/>
        <v>0.20000000000000018</v>
      </c>
      <c r="I26" s="557"/>
      <c r="J26" s="29">
        <v>7.7522553298289137E-2</v>
      </c>
      <c r="K26" s="26">
        <v>0.27752255329828934</v>
      </c>
      <c r="L26" s="4" t="s">
        <v>702</v>
      </c>
    </row>
    <row r="27" spans="1:12" x14ac:dyDescent="0.25">
      <c r="A27" s="7">
        <v>12</v>
      </c>
      <c r="B27" s="17" t="s">
        <v>343</v>
      </c>
      <c r="C27" s="17" t="s">
        <v>721</v>
      </c>
      <c r="D27" s="11">
        <v>65.3</v>
      </c>
      <c r="E27" s="16" t="s">
        <v>328</v>
      </c>
      <c r="F27" s="30">
        <v>11.3</v>
      </c>
      <c r="G27" s="30">
        <v>11.6</v>
      </c>
      <c r="H27" s="21">
        <f t="shared" si="0"/>
        <v>0.29999999999999893</v>
      </c>
      <c r="I27" s="557"/>
      <c r="J27" s="29">
        <v>9.5875430499588646E-2</v>
      </c>
      <c r="K27" s="26">
        <v>0.39587543049958757</v>
      </c>
      <c r="L27" s="4" t="s">
        <v>702</v>
      </c>
    </row>
    <row r="28" spans="1:12" x14ac:dyDescent="0.25">
      <c r="A28" s="7">
        <v>13</v>
      </c>
      <c r="B28" s="17" t="s">
        <v>344</v>
      </c>
      <c r="C28" s="17" t="s">
        <v>721</v>
      </c>
      <c r="D28" s="11">
        <v>94.2</v>
      </c>
      <c r="E28" s="16" t="s">
        <v>328</v>
      </c>
      <c r="F28" s="30">
        <v>19.899999999999999</v>
      </c>
      <c r="G28" s="30">
        <v>20.399999999999999</v>
      </c>
      <c r="H28" s="21">
        <f t="shared" si="0"/>
        <v>0.5</v>
      </c>
      <c r="I28" s="557"/>
      <c r="J28" s="29">
        <v>0.13830728258899311</v>
      </c>
      <c r="K28" s="26">
        <v>0.63830728258899305</v>
      </c>
      <c r="L28" s="4" t="s">
        <v>702</v>
      </c>
    </row>
    <row r="29" spans="1:12" x14ac:dyDescent="0.25">
      <c r="A29" s="7">
        <v>14</v>
      </c>
      <c r="B29" s="17" t="s">
        <v>345</v>
      </c>
      <c r="C29" s="17" t="s">
        <v>721</v>
      </c>
      <c r="D29" s="11">
        <v>52.9</v>
      </c>
      <c r="E29" s="16" t="s">
        <v>328</v>
      </c>
      <c r="F29" s="30">
        <v>4.2</v>
      </c>
      <c r="G29" s="30">
        <v>4.2</v>
      </c>
      <c r="H29" s="21">
        <f t="shared" si="0"/>
        <v>0</v>
      </c>
      <c r="I29" s="557"/>
      <c r="J29" s="29">
        <v>7.7669376315899527E-2</v>
      </c>
      <c r="K29" s="26">
        <v>7.7669376315899527E-2</v>
      </c>
      <c r="L29" s="4" t="s">
        <v>702</v>
      </c>
    </row>
    <row r="30" spans="1:12" x14ac:dyDescent="0.25">
      <c r="A30" s="7">
        <v>15</v>
      </c>
      <c r="B30" s="17" t="s">
        <v>346</v>
      </c>
      <c r="C30" s="17" t="s">
        <v>721</v>
      </c>
      <c r="D30" s="11">
        <v>64.900000000000006</v>
      </c>
      <c r="E30" s="16" t="s">
        <v>328</v>
      </c>
      <c r="F30" s="30">
        <v>19.8</v>
      </c>
      <c r="G30" s="30">
        <v>20.5</v>
      </c>
      <c r="H30" s="21">
        <f t="shared" si="0"/>
        <v>0.69999999999999929</v>
      </c>
      <c r="I30" s="557"/>
      <c r="J30" s="29">
        <v>9.5288138429147073E-2</v>
      </c>
      <c r="K30" s="26">
        <v>0.79528813842914636</v>
      </c>
      <c r="L30" s="4" t="s">
        <v>702</v>
      </c>
    </row>
    <row r="31" spans="1:12" x14ac:dyDescent="0.25">
      <c r="A31" s="7">
        <v>16</v>
      </c>
      <c r="B31" s="17" t="s">
        <v>347</v>
      </c>
      <c r="C31" s="17" t="s">
        <v>721</v>
      </c>
      <c r="D31" s="11">
        <v>93.9</v>
      </c>
      <c r="E31" s="16" t="s">
        <v>328</v>
      </c>
      <c r="F31" s="30">
        <v>13.5</v>
      </c>
      <c r="G31" s="30">
        <v>13.9</v>
      </c>
      <c r="H31" s="21">
        <f>G31-F31+0.7</f>
        <v>1.1000000000000003</v>
      </c>
      <c r="I31" s="557"/>
      <c r="J31" s="29">
        <v>0.13786681353616193</v>
      </c>
      <c r="K31" s="26">
        <v>1.2378668135361623</v>
      </c>
      <c r="L31" s="4" t="s">
        <v>702</v>
      </c>
    </row>
    <row r="32" spans="1:12" x14ac:dyDescent="0.25">
      <c r="A32" s="7">
        <v>17</v>
      </c>
      <c r="B32" s="17" t="s">
        <v>348</v>
      </c>
      <c r="C32" s="17" t="s">
        <v>721</v>
      </c>
      <c r="D32" s="11">
        <v>53</v>
      </c>
      <c r="E32" s="16" t="s">
        <v>328</v>
      </c>
      <c r="F32" s="30">
        <v>8.5</v>
      </c>
      <c r="G32" s="30">
        <v>8.9</v>
      </c>
      <c r="H32" s="21">
        <f>G32-F32+0.4</f>
        <v>0.80000000000000038</v>
      </c>
      <c r="I32" s="557"/>
      <c r="J32" s="29">
        <v>7.7816199333509931E-2</v>
      </c>
      <c r="K32" s="26">
        <v>0.87781619933351029</v>
      </c>
      <c r="L32" s="4" t="s">
        <v>702</v>
      </c>
    </row>
    <row r="33" spans="1:12" x14ac:dyDescent="0.25">
      <c r="A33" s="7">
        <v>18</v>
      </c>
      <c r="B33" s="17" t="s">
        <v>595</v>
      </c>
      <c r="C33" s="17" t="s">
        <v>721</v>
      </c>
      <c r="D33" s="11">
        <v>64.8</v>
      </c>
      <c r="E33" s="16" t="s">
        <v>328</v>
      </c>
      <c r="F33" s="30">
        <v>15.7</v>
      </c>
      <c r="G33" s="30">
        <v>16</v>
      </c>
      <c r="H33" s="21">
        <f>G33-F33+0.68</f>
        <v>0.98000000000000076</v>
      </c>
      <c r="I33" s="557"/>
      <c r="J33" s="29">
        <v>9.5141315411536656E-2</v>
      </c>
      <c r="K33" s="26">
        <v>1.0751413154115375</v>
      </c>
      <c r="L33" s="4" t="s">
        <v>702</v>
      </c>
    </row>
    <row r="34" spans="1:12" x14ac:dyDescent="0.25">
      <c r="A34" s="7">
        <v>19</v>
      </c>
      <c r="B34" s="17" t="s">
        <v>349</v>
      </c>
      <c r="C34" s="17" t="s">
        <v>721</v>
      </c>
      <c r="D34" s="11">
        <v>93.9</v>
      </c>
      <c r="E34" s="16" t="s">
        <v>328</v>
      </c>
      <c r="F34" s="30">
        <v>17.7</v>
      </c>
      <c r="G34" s="30">
        <v>18.399999999999999</v>
      </c>
      <c r="H34" s="21">
        <f t="shared" si="0"/>
        <v>0.69999999999999929</v>
      </c>
      <c r="I34" s="557"/>
      <c r="J34" s="29">
        <v>0.13786681353616193</v>
      </c>
      <c r="K34" s="26">
        <v>0.83786681353616121</v>
      </c>
      <c r="L34" s="4" t="s">
        <v>702</v>
      </c>
    </row>
    <row r="35" spans="1:12" x14ac:dyDescent="0.25">
      <c r="A35" s="7">
        <v>20</v>
      </c>
      <c r="B35" s="17" t="s">
        <v>350</v>
      </c>
      <c r="C35" s="17" t="s">
        <v>721</v>
      </c>
      <c r="D35" s="11">
        <v>52.8</v>
      </c>
      <c r="E35" s="16" t="s">
        <v>328</v>
      </c>
      <c r="F35" s="30">
        <v>8.6999999999999993</v>
      </c>
      <c r="G35" s="30">
        <v>9</v>
      </c>
      <c r="H35" s="21">
        <f t="shared" si="0"/>
        <v>0.30000000000000071</v>
      </c>
      <c r="I35" s="557"/>
      <c r="J35" s="29">
        <v>7.7522553298289137E-2</v>
      </c>
      <c r="K35" s="26">
        <v>0.37752255329828988</v>
      </c>
      <c r="L35" s="4" t="s">
        <v>702</v>
      </c>
    </row>
    <row r="36" spans="1:12" x14ac:dyDescent="0.25">
      <c r="A36" s="7">
        <v>21</v>
      </c>
      <c r="B36" s="17" t="s">
        <v>351</v>
      </c>
      <c r="C36" s="17" t="s">
        <v>721</v>
      </c>
      <c r="D36" s="11">
        <v>65</v>
      </c>
      <c r="E36" s="16" t="s">
        <v>328</v>
      </c>
      <c r="F36" s="30">
        <v>8.5</v>
      </c>
      <c r="G36" s="30">
        <v>8.5</v>
      </c>
      <c r="H36" s="21">
        <f t="shared" si="0"/>
        <v>0</v>
      </c>
      <c r="I36" s="557"/>
      <c r="J36" s="29">
        <v>9.5434961446757463E-2</v>
      </c>
      <c r="K36" s="26">
        <v>9.5434961446757463E-2</v>
      </c>
      <c r="L36" s="4" t="s">
        <v>702</v>
      </c>
    </row>
    <row r="37" spans="1:12" x14ac:dyDescent="0.25">
      <c r="A37" s="7">
        <v>22</v>
      </c>
      <c r="B37" s="17" t="s">
        <v>352</v>
      </c>
      <c r="C37" s="17" t="s">
        <v>721</v>
      </c>
      <c r="D37" s="11">
        <v>94.3</v>
      </c>
      <c r="E37" s="16" t="s">
        <v>328</v>
      </c>
      <c r="F37" s="30">
        <v>27.9</v>
      </c>
      <c r="G37" s="30">
        <v>28.6</v>
      </c>
      <c r="H37" s="21">
        <f t="shared" si="0"/>
        <v>0.70000000000000284</v>
      </c>
      <c r="I37" s="557"/>
      <c r="J37" s="29">
        <v>0.13845410560660351</v>
      </c>
      <c r="K37" s="26">
        <v>0.83845410560660638</v>
      </c>
      <c r="L37" s="4" t="s">
        <v>702</v>
      </c>
    </row>
    <row r="38" spans="1:12" x14ac:dyDescent="0.25">
      <c r="A38" s="7">
        <v>23</v>
      </c>
      <c r="B38" s="17" t="s">
        <v>353</v>
      </c>
      <c r="C38" s="17" t="s">
        <v>721</v>
      </c>
      <c r="D38" s="11">
        <v>52.9</v>
      </c>
      <c r="E38" s="16" t="s">
        <v>328</v>
      </c>
      <c r="F38" s="30">
        <v>4.2</v>
      </c>
      <c r="G38" s="30">
        <v>4.2</v>
      </c>
      <c r="H38" s="21">
        <f t="shared" si="0"/>
        <v>0</v>
      </c>
      <c r="I38" s="557"/>
      <c r="J38" s="29">
        <v>7.7669376315899527E-2</v>
      </c>
      <c r="K38" s="26">
        <v>7.7669376315899527E-2</v>
      </c>
      <c r="L38" s="4" t="s">
        <v>702</v>
      </c>
    </row>
    <row r="39" spans="1:12" x14ac:dyDescent="0.25">
      <c r="A39" s="7">
        <v>24</v>
      </c>
      <c r="B39" s="17" t="s">
        <v>354</v>
      </c>
      <c r="C39" s="17" t="s">
        <v>721</v>
      </c>
      <c r="D39" s="11">
        <v>65.3</v>
      </c>
      <c r="E39" s="16" t="s">
        <v>328</v>
      </c>
      <c r="F39" s="30">
        <v>5.9</v>
      </c>
      <c r="G39" s="30">
        <v>5.9</v>
      </c>
      <c r="H39" s="21">
        <f t="shared" si="0"/>
        <v>0</v>
      </c>
      <c r="I39" s="557"/>
      <c r="J39" s="29">
        <v>9.5875430499588646E-2</v>
      </c>
      <c r="K39" s="26">
        <v>9.5875430499588646E-2</v>
      </c>
      <c r="L39" s="4" t="s">
        <v>702</v>
      </c>
    </row>
    <row r="40" spans="1:12" x14ac:dyDescent="0.25">
      <c r="A40" s="7">
        <v>25</v>
      </c>
      <c r="B40" s="17" t="s">
        <v>355</v>
      </c>
      <c r="C40" s="17" t="s">
        <v>721</v>
      </c>
      <c r="D40" s="11">
        <v>94.1</v>
      </c>
      <c r="E40" s="16" t="s">
        <v>328</v>
      </c>
      <c r="F40" s="30">
        <v>7.2</v>
      </c>
      <c r="G40" s="30">
        <v>7.2</v>
      </c>
      <c r="H40" s="21">
        <f t="shared" si="0"/>
        <v>0</v>
      </c>
      <c r="I40" s="557"/>
      <c r="J40" s="29">
        <v>0.1381604595713827</v>
      </c>
      <c r="K40" s="26">
        <v>0.1381604595713827</v>
      </c>
      <c r="L40" s="4" t="s">
        <v>702</v>
      </c>
    </row>
    <row r="41" spans="1:12" x14ac:dyDescent="0.25">
      <c r="A41" s="7">
        <v>26</v>
      </c>
      <c r="B41" s="17" t="s">
        <v>356</v>
      </c>
      <c r="C41" s="17" t="s">
        <v>721</v>
      </c>
      <c r="D41" s="11">
        <v>53</v>
      </c>
      <c r="E41" s="16" t="s">
        <v>328</v>
      </c>
      <c r="F41" s="30">
        <v>9.5</v>
      </c>
      <c r="G41" s="30">
        <v>9.8000000000000007</v>
      </c>
      <c r="H41" s="21">
        <f t="shared" si="0"/>
        <v>0.30000000000000071</v>
      </c>
      <c r="I41" s="557"/>
      <c r="J41" s="29">
        <v>7.7816199333509931E-2</v>
      </c>
      <c r="K41" s="26">
        <v>0.37781619933351063</v>
      </c>
      <c r="L41" s="4" t="s">
        <v>702</v>
      </c>
    </row>
    <row r="42" spans="1:12" x14ac:dyDescent="0.25">
      <c r="A42" s="7">
        <v>27</v>
      </c>
      <c r="B42" s="17" t="s">
        <v>357</v>
      </c>
      <c r="C42" s="17" t="s">
        <v>721</v>
      </c>
      <c r="D42" s="11">
        <v>65.3</v>
      </c>
      <c r="E42" s="16" t="s">
        <v>328</v>
      </c>
      <c r="F42" s="30">
        <v>11.7</v>
      </c>
      <c r="G42" s="30">
        <v>11.9</v>
      </c>
      <c r="H42" s="21">
        <f t="shared" si="0"/>
        <v>0.20000000000000107</v>
      </c>
      <c r="I42" s="557"/>
      <c r="J42" s="29">
        <v>9.5875430499588646E-2</v>
      </c>
      <c r="K42" s="26">
        <v>0.2958754304995897</v>
      </c>
      <c r="L42" s="4" t="s">
        <v>702</v>
      </c>
    </row>
    <row r="43" spans="1:12" x14ac:dyDescent="0.25">
      <c r="A43" s="7">
        <v>28</v>
      </c>
      <c r="B43" s="17" t="s">
        <v>358</v>
      </c>
      <c r="C43" s="17" t="s">
        <v>721</v>
      </c>
      <c r="D43" s="11">
        <v>93.5</v>
      </c>
      <c r="E43" s="16" t="s">
        <v>328</v>
      </c>
      <c r="F43" s="30">
        <v>20.399999999999999</v>
      </c>
      <c r="G43" s="30">
        <v>20.7</v>
      </c>
      <c r="H43" s="21">
        <f t="shared" si="0"/>
        <v>0.30000000000000071</v>
      </c>
      <c r="I43" s="557"/>
      <c r="J43" s="29">
        <v>0.13727952146572034</v>
      </c>
      <c r="K43" s="26">
        <v>0.43727952146572102</v>
      </c>
      <c r="L43" s="4" t="s">
        <v>702</v>
      </c>
    </row>
    <row r="44" spans="1:12" x14ac:dyDescent="0.25">
      <c r="A44" s="7">
        <v>29</v>
      </c>
      <c r="B44" s="17" t="s">
        <v>359</v>
      </c>
      <c r="C44" s="17" t="s">
        <v>721</v>
      </c>
      <c r="D44" s="11">
        <v>52.8</v>
      </c>
      <c r="E44" s="16" t="s">
        <v>328</v>
      </c>
      <c r="F44" s="30">
        <v>11.5</v>
      </c>
      <c r="G44" s="30">
        <v>11.8</v>
      </c>
      <c r="H44" s="21">
        <f t="shared" si="0"/>
        <v>0.30000000000000071</v>
      </c>
      <c r="I44" s="557"/>
      <c r="J44" s="29">
        <v>7.7522553298289137E-2</v>
      </c>
      <c r="K44" s="26">
        <v>0.37752255329828988</v>
      </c>
      <c r="L44" s="4" t="s">
        <v>702</v>
      </c>
    </row>
    <row r="45" spans="1:12" x14ac:dyDescent="0.25">
      <c r="A45" s="7">
        <v>30</v>
      </c>
      <c r="B45" s="17" t="s">
        <v>360</v>
      </c>
      <c r="C45" s="17" t="s">
        <v>721</v>
      </c>
      <c r="D45" s="11">
        <v>65.400000000000006</v>
      </c>
      <c r="E45" s="16" t="s">
        <v>328</v>
      </c>
      <c r="F45" s="30">
        <v>5.2</v>
      </c>
      <c r="G45" s="30">
        <v>5.2</v>
      </c>
      <c r="H45" s="21">
        <f t="shared" si="0"/>
        <v>0</v>
      </c>
      <c r="I45" s="557"/>
      <c r="J45" s="29">
        <v>9.6022253517199049E-2</v>
      </c>
      <c r="K45" s="26">
        <v>9.6022253517199049E-2</v>
      </c>
      <c r="L45" s="4" t="s">
        <v>703</v>
      </c>
    </row>
    <row r="46" spans="1:12" x14ac:dyDescent="0.25">
      <c r="A46" s="7">
        <v>31</v>
      </c>
      <c r="B46" s="17" t="s">
        <v>361</v>
      </c>
      <c r="C46" s="17" t="s">
        <v>721</v>
      </c>
      <c r="D46" s="11">
        <v>93.9</v>
      </c>
      <c r="E46" s="16" t="s">
        <v>328</v>
      </c>
      <c r="F46" s="30">
        <v>7.6</v>
      </c>
      <c r="G46" s="30">
        <v>7.6</v>
      </c>
      <c r="H46" s="21">
        <f t="shared" si="0"/>
        <v>0</v>
      </c>
      <c r="I46" s="557"/>
      <c r="J46" s="29">
        <v>0.13786681353616193</v>
      </c>
      <c r="K46" s="26">
        <v>0.13786681353616193</v>
      </c>
      <c r="L46" s="4" t="s">
        <v>702</v>
      </c>
    </row>
    <row r="47" spans="1:12" x14ac:dyDescent="0.25">
      <c r="A47" s="7">
        <v>32</v>
      </c>
      <c r="B47" s="17" t="s">
        <v>363</v>
      </c>
      <c r="C47" s="17" t="s">
        <v>721</v>
      </c>
      <c r="D47" s="11">
        <v>53</v>
      </c>
      <c r="E47" s="16" t="s">
        <v>328</v>
      </c>
      <c r="F47" s="30">
        <v>12.8</v>
      </c>
      <c r="G47" s="30">
        <v>13.1</v>
      </c>
      <c r="H47" s="21">
        <f t="shared" si="0"/>
        <v>0.29999999999999893</v>
      </c>
      <c r="I47" s="557"/>
      <c r="J47" s="29">
        <v>7.7816199333509931E-2</v>
      </c>
      <c r="K47" s="26">
        <v>0.37781619933350885</v>
      </c>
      <c r="L47" s="4" t="s">
        <v>702</v>
      </c>
    </row>
    <row r="48" spans="1:12" x14ac:dyDescent="0.25">
      <c r="A48" s="7">
        <v>33</v>
      </c>
      <c r="B48" s="17" t="s">
        <v>364</v>
      </c>
      <c r="C48" s="17" t="s">
        <v>721</v>
      </c>
      <c r="D48" s="11">
        <v>65.3</v>
      </c>
      <c r="E48" s="16" t="s">
        <v>328</v>
      </c>
      <c r="F48" s="30">
        <v>16</v>
      </c>
      <c r="G48" s="30">
        <v>16.5</v>
      </c>
      <c r="H48" s="21">
        <f t="shared" si="0"/>
        <v>0.5</v>
      </c>
      <c r="I48" s="557"/>
      <c r="J48" s="29">
        <v>9.5875430499588646E-2</v>
      </c>
      <c r="K48" s="26">
        <v>0.59587543049958869</v>
      </c>
      <c r="L48" s="4" t="s">
        <v>702</v>
      </c>
    </row>
    <row r="49" spans="1:12" x14ac:dyDescent="0.25">
      <c r="A49" s="7">
        <v>34</v>
      </c>
      <c r="B49" s="17" t="s">
        <v>362</v>
      </c>
      <c r="C49" s="17" t="s">
        <v>721</v>
      </c>
      <c r="D49" s="11">
        <v>94</v>
      </c>
      <c r="E49" s="16" t="s">
        <v>328</v>
      </c>
      <c r="F49" s="30">
        <v>22.9</v>
      </c>
      <c r="G49" s="30">
        <v>23.3</v>
      </c>
      <c r="H49" s="21">
        <f t="shared" si="0"/>
        <v>0.40000000000000213</v>
      </c>
      <c r="I49" s="557"/>
      <c r="J49" s="29">
        <v>0.13801363655377233</v>
      </c>
      <c r="K49" s="26">
        <v>0.53801363655377443</v>
      </c>
      <c r="L49" s="4" t="s">
        <v>702</v>
      </c>
    </row>
    <row r="50" spans="1:12" x14ac:dyDescent="0.25">
      <c r="A50" s="7">
        <v>35</v>
      </c>
      <c r="B50" s="17" t="s">
        <v>365</v>
      </c>
      <c r="C50" s="17" t="s">
        <v>721</v>
      </c>
      <c r="D50" s="11">
        <v>52.8</v>
      </c>
      <c r="E50" s="16" t="s">
        <v>328</v>
      </c>
      <c r="F50" s="30">
        <v>10.5</v>
      </c>
      <c r="G50" s="30">
        <v>10.7</v>
      </c>
      <c r="H50" s="21">
        <f t="shared" si="0"/>
        <v>0.19999999999999929</v>
      </c>
      <c r="I50" s="557"/>
      <c r="J50" s="29">
        <v>7.7522553298289137E-2</v>
      </c>
      <c r="K50" s="26">
        <v>0.27752255329828845</v>
      </c>
      <c r="L50" s="4" t="s">
        <v>702</v>
      </c>
    </row>
    <row r="51" spans="1:12" x14ac:dyDescent="0.25">
      <c r="A51" s="7">
        <v>36</v>
      </c>
      <c r="B51" s="17" t="s">
        <v>366</v>
      </c>
      <c r="C51" s="17" t="s">
        <v>721</v>
      </c>
      <c r="D51" s="11">
        <v>64.900000000000006</v>
      </c>
      <c r="E51" s="16" t="s">
        <v>328</v>
      </c>
      <c r="F51" s="30">
        <v>8.8000000000000007</v>
      </c>
      <c r="G51" s="30">
        <v>9.1999999999999993</v>
      </c>
      <c r="H51" s="21">
        <f t="shared" si="0"/>
        <v>0.39999999999999858</v>
      </c>
      <c r="I51" s="557"/>
      <c r="J51" s="29">
        <v>9.5288138429147073E-2</v>
      </c>
      <c r="K51" s="26">
        <v>0.49528813842914565</v>
      </c>
      <c r="L51" s="4" t="s">
        <v>702</v>
      </c>
    </row>
    <row r="52" spans="1:12" x14ac:dyDescent="0.25">
      <c r="A52" s="7">
        <v>37</v>
      </c>
      <c r="B52" s="17" t="s">
        <v>367</v>
      </c>
      <c r="C52" s="17" t="s">
        <v>721</v>
      </c>
      <c r="D52" s="11">
        <v>94.1</v>
      </c>
      <c r="E52" s="16" t="s">
        <v>328</v>
      </c>
      <c r="F52" s="30">
        <v>5.4</v>
      </c>
      <c r="G52" s="30">
        <v>6.2</v>
      </c>
      <c r="H52" s="21">
        <f t="shared" si="0"/>
        <v>0.79999999999999982</v>
      </c>
      <c r="I52" s="557"/>
      <c r="J52" s="29">
        <v>0.1381604595713827</v>
      </c>
      <c r="K52" s="26">
        <v>0.9381604595713825</v>
      </c>
      <c r="L52" s="4" t="s">
        <v>702</v>
      </c>
    </row>
    <row r="53" spans="1:12" x14ac:dyDescent="0.25">
      <c r="A53" s="7">
        <v>38</v>
      </c>
      <c r="B53" s="17" t="s">
        <v>368</v>
      </c>
      <c r="C53" s="17" t="s">
        <v>721</v>
      </c>
      <c r="D53" s="11">
        <v>52.7</v>
      </c>
      <c r="E53" s="16" t="s">
        <v>328</v>
      </c>
      <c r="F53" s="30">
        <v>7.4</v>
      </c>
      <c r="G53" s="30">
        <v>7.6</v>
      </c>
      <c r="H53" s="21">
        <f t="shared" si="0"/>
        <v>0.19999999999999929</v>
      </c>
      <c r="I53" s="557"/>
      <c r="J53" s="29">
        <v>7.7375730280678748E-2</v>
      </c>
      <c r="K53" s="26">
        <v>0.27737573028067802</v>
      </c>
      <c r="L53" s="4" t="s">
        <v>702</v>
      </c>
    </row>
    <row r="54" spans="1:12" x14ac:dyDescent="0.25">
      <c r="A54" s="7">
        <v>39</v>
      </c>
      <c r="B54" s="17" t="s">
        <v>369</v>
      </c>
      <c r="C54" s="17" t="s">
        <v>721</v>
      </c>
      <c r="D54" s="11">
        <v>65.2</v>
      </c>
      <c r="E54" s="16" t="s">
        <v>328</v>
      </c>
      <c r="F54" s="30">
        <v>8.5</v>
      </c>
      <c r="G54" s="30">
        <v>8.5</v>
      </c>
      <c r="H54" s="21">
        <f t="shared" si="0"/>
        <v>0</v>
      </c>
      <c r="I54" s="557"/>
      <c r="J54" s="29">
        <v>9.5728607481978256E-2</v>
      </c>
      <c r="K54" s="26">
        <v>9.5728607481978256E-2</v>
      </c>
      <c r="L54" s="4" t="s">
        <v>702</v>
      </c>
    </row>
    <row r="55" spans="1:12" x14ac:dyDescent="0.25">
      <c r="A55" s="7">
        <v>40</v>
      </c>
      <c r="B55" s="17" t="s">
        <v>370</v>
      </c>
      <c r="C55" s="17" t="s">
        <v>721</v>
      </c>
      <c r="D55" s="11">
        <v>94</v>
      </c>
      <c r="E55" s="16" t="s">
        <v>328</v>
      </c>
      <c r="F55" s="30">
        <v>20.399999999999999</v>
      </c>
      <c r="G55" s="30">
        <v>20.5</v>
      </c>
      <c r="H55" s="21">
        <f t="shared" si="0"/>
        <v>0.10000000000000142</v>
      </c>
      <c r="I55" s="557"/>
      <c r="J55" s="29">
        <v>0.13801363655377233</v>
      </c>
      <c r="K55" s="26">
        <v>0.23801363655377375</v>
      </c>
      <c r="L55" s="4" t="s">
        <v>702</v>
      </c>
    </row>
    <row r="56" spans="1:12" x14ac:dyDescent="0.25">
      <c r="A56" s="7">
        <v>41</v>
      </c>
      <c r="B56" s="17" t="s">
        <v>371</v>
      </c>
      <c r="C56" s="17" t="s">
        <v>721</v>
      </c>
      <c r="D56" s="11">
        <v>52.8</v>
      </c>
      <c r="E56" s="16" t="s">
        <v>328</v>
      </c>
      <c r="F56" s="30">
        <v>3.7</v>
      </c>
      <c r="G56" s="30">
        <v>3.7</v>
      </c>
      <c r="H56" s="21">
        <f t="shared" si="0"/>
        <v>0</v>
      </c>
      <c r="I56" s="557"/>
      <c r="J56" s="29">
        <v>7.7522553298289137E-2</v>
      </c>
      <c r="K56" s="26">
        <v>7.7522553298289137E-2</v>
      </c>
      <c r="L56" s="4" t="s">
        <v>702</v>
      </c>
    </row>
    <row r="57" spans="1:12" x14ac:dyDescent="0.25">
      <c r="A57" s="7">
        <v>42</v>
      </c>
      <c r="B57" s="17" t="s">
        <v>372</v>
      </c>
      <c r="C57" s="17" t="s">
        <v>721</v>
      </c>
      <c r="D57" s="11">
        <v>65.3</v>
      </c>
      <c r="E57" s="16" t="s">
        <v>328</v>
      </c>
      <c r="F57" s="30">
        <v>14.9</v>
      </c>
      <c r="G57" s="30">
        <v>14.9</v>
      </c>
      <c r="H57" s="21">
        <f t="shared" si="0"/>
        <v>0</v>
      </c>
      <c r="I57" s="557"/>
      <c r="J57" s="29">
        <v>9.5875430499588646E-2</v>
      </c>
      <c r="K57" s="26">
        <v>9.5875430499588646E-2</v>
      </c>
      <c r="L57" s="4" t="s">
        <v>702</v>
      </c>
    </row>
    <row r="58" spans="1:12" x14ac:dyDescent="0.25">
      <c r="A58" s="7">
        <v>43</v>
      </c>
      <c r="B58" s="17" t="s">
        <v>455</v>
      </c>
      <c r="C58" s="17" t="s">
        <v>721</v>
      </c>
      <c r="D58" s="11">
        <v>69.099999999999994</v>
      </c>
      <c r="E58" s="16" t="s">
        <v>328</v>
      </c>
      <c r="F58" s="30">
        <v>18.3</v>
      </c>
      <c r="G58" s="30">
        <v>18.7</v>
      </c>
      <c r="H58" s="21">
        <f t="shared" si="0"/>
        <v>0.39999999999999858</v>
      </c>
      <c r="I58" s="557"/>
      <c r="J58" s="29">
        <v>0.10145470516878369</v>
      </c>
      <c r="K58" s="26">
        <v>0.50145470516878232</v>
      </c>
      <c r="L58" s="4" t="s">
        <v>702</v>
      </c>
    </row>
    <row r="59" spans="1:12" x14ac:dyDescent="0.25">
      <c r="A59" s="7">
        <v>44</v>
      </c>
      <c r="B59" s="17" t="s">
        <v>456</v>
      </c>
      <c r="C59" s="17" t="s">
        <v>721</v>
      </c>
      <c r="D59" s="11">
        <v>42.6</v>
      </c>
      <c r="E59" s="16" t="s">
        <v>328</v>
      </c>
      <c r="F59" s="30">
        <v>14.7</v>
      </c>
      <c r="G59" s="30">
        <v>15</v>
      </c>
      <c r="H59" s="21">
        <f t="shared" si="0"/>
        <v>0.30000000000000071</v>
      </c>
      <c r="I59" s="557"/>
      <c r="J59" s="29">
        <v>6.2546605502028743E-2</v>
      </c>
      <c r="K59" s="26">
        <v>0.36254660550202944</v>
      </c>
      <c r="L59" s="4" t="s">
        <v>702</v>
      </c>
    </row>
    <row r="60" spans="1:12" x14ac:dyDescent="0.25">
      <c r="A60" s="7">
        <v>45</v>
      </c>
      <c r="B60" s="17" t="s">
        <v>457</v>
      </c>
      <c r="C60" s="17" t="s">
        <v>721</v>
      </c>
      <c r="D60" s="11">
        <v>55.5</v>
      </c>
      <c r="E60" s="16" t="s">
        <v>328</v>
      </c>
      <c r="F60" s="30">
        <v>15.8</v>
      </c>
      <c r="G60" s="30">
        <v>16.2</v>
      </c>
      <c r="H60" s="21">
        <f t="shared" si="0"/>
        <v>0.39999999999999858</v>
      </c>
      <c r="I60" s="557"/>
      <c r="J60" s="29">
        <v>8.1486774773769824E-2</v>
      </c>
      <c r="K60" s="26">
        <v>0.48148677477376839</v>
      </c>
      <c r="L60" s="4" t="s">
        <v>702</v>
      </c>
    </row>
    <row r="61" spans="1:12" x14ac:dyDescent="0.25">
      <c r="A61" s="7">
        <v>46</v>
      </c>
      <c r="B61" s="17" t="s">
        <v>458</v>
      </c>
      <c r="C61" s="17" t="s">
        <v>721</v>
      </c>
      <c r="D61" s="11">
        <v>58.9</v>
      </c>
      <c r="E61" s="16" t="s">
        <v>328</v>
      </c>
      <c r="F61" s="30">
        <v>21.4</v>
      </c>
      <c r="G61" s="30">
        <v>21.9</v>
      </c>
      <c r="H61" s="21">
        <f t="shared" si="0"/>
        <v>0.5</v>
      </c>
      <c r="I61" s="557"/>
      <c r="J61" s="29">
        <v>8.6478757372523293E-2</v>
      </c>
      <c r="K61" s="26">
        <v>0.58647875737252331</v>
      </c>
      <c r="L61" s="4" t="s">
        <v>702</v>
      </c>
    </row>
    <row r="62" spans="1:12" x14ac:dyDescent="0.25">
      <c r="A62" s="7">
        <v>47</v>
      </c>
      <c r="B62" s="17" t="s">
        <v>459</v>
      </c>
      <c r="C62" s="17" t="s">
        <v>721</v>
      </c>
      <c r="D62" s="11">
        <v>62.3</v>
      </c>
      <c r="E62" s="16" t="s">
        <v>328</v>
      </c>
      <c r="F62" s="30">
        <v>20.100000000000001</v>
      </c>
      <c r="G62" s="30">
        <v>20.6</v>
      </c>
      <c r="H62" s="21">
        <f t="shared" si="0"/>
        <v>0.5</v>
      </c>
      <c r="I62" s="557"/>
      <c r="J62" s="29">
        <v>9.1470739971276763E-2</v>
      </c>
      <c r="K62" s="26">
        <v>0.59147073997127675</v>
      </c>
      <c r="L62" s="4" t="s">
        <v>702</v>
      </c>
    </row>
    <row r="63" spans="1:12" x14ac:dyDescent="0.25">
      <c r="A63" s="7">
        <v>48</v>
      </c>
      <c r="B63" s="17" t="s">
        <v>460</v>
      </c>
      <c r="C63" s="17" t="s">
        <v>721</v>
      </c>
      <c r="D63" s="11">
        <v>68.7</v>
      </c>
      <c r="E63" s="16" t="s">
        <v>328</v>
      </c>
      <c r="F63" s="30">
        <v>14.6</v>
      </c>
      <c r="G63" s="30">
        <v>14.8</v>
      </c>
      <c r="H63" s="21">
        <f t="shared" si="0"/>
        <v>0.20000000000000107</v>
      </c>
      <c r="I63" s="557"/>
      <c r="J63" s="29">
        <v>0.10086741309834212</v>
      </c>
      <c r="K63" s="26">
        <v>0.30086741309834319</v>
      </c>
      <c r="L63" s="4" t="s">
        <v>702</v>
      </c>
    </row>
    <row r="64" spans="1:12" x14ac:dyDescent="0.25">
      <c r="A64" s="7">
        <v>49</v>
      </c>
      <c r="B64" s="17" t="s">
        <v>461</v>
      </c>
      <c r="C64" s="17" t="s">
        <v>721</v>
      </c>
      <c r="D64" s="11">
        <v>42.7</v>
      </c>
      <c r="E64" s="16" t="s">
        <v>328</v>
      </c>
      <c r="F64" s="30">
        <v>3.2</v>
      </c>
      <c r="G64" s="30">
        <v>3.2</v>
      </c>
      <c r="H64" s="21">
        <f t="shared" si="0"/>
        <v>0</v>
      </c>
      <c r="I64" s="557"/>
      <c r="J64" s="29">
        <v>6.2693428519639133E-2</v>
      </c>
      <c r="K64" s="26">
        <v>6.2693428519639133E-2</v>
      </c>
      <c r="L64" s="4" t="s">
        <v>702</v>
      </c>
    </row>
    <row r="65" spans="1:12" x14ac:dyDescent="0.25">
      <c r="A65" s="7">
        <v>50</v>
      </c>
      <c r="B65" s="17" t="s">
        <v>462</v>
      </c>
      <c r="C65" s="17" t="s">
        <v>721</v>
      </c>
      <c r="D65" s="11">
        <v>55</v>
      </c>
      <c r="E65" s="16" t="s">
        <v>328</v>
      </c>
      <c r="F65" s="30">
        <v>14</v>
      </c>
      <c r="G65" s="30">
        <v>14.6</v>
      </c>
      <c r="H65" s="21">
        <f t="shared" si="0"/>
        <v>0.59999999999999964</v>
      </c>
      <c r="I65" s="557"/>
      <c r="J65" s="29">
        <v>8.0752659685717848E-2</v>
      </c>
      <c r="K65" s="26">
        <v>0.68075265968571752</v>
      </c>
      <c r="L65" s="4" t="s">
        <v>702</v>
      </c>
    </row>
    <row r="66" spans="1:12" x14ac:dyDescent="0.25">
      <c r="A66" s="7">
        <v>51</v>
      </c>
      <c r="B66" s="17" t="s">
        <v>463</v>
      </c>
      <c r="C66" s="17" t="s">
        <v>721</v>
      </c>
      <c r="D66" s="11">
        <v>59</v>
      </c>
      <c r="E66" s="16" t="s">
        <v>328</v>
      </c>
      <c r="F66" s="30">
        <v>8.9</v>
      </c>
      <c r="G66" s="30">
        <v>9.1999999999999993</v>
      </c>
      <c r="H66" s="21">
        <f t="shared" si="0"/>
        <v>0.29999999999999893</v>
      </c>
      <c r="I66" s="557"/>
      <c r="J66" s="29">
        <v>8.6625580390133697E-2</v>
      </c>
      <c r="K66" s="26">
        <v>0.38662558039013262</v>
      </c>
      <c r="L66" s="4" t="s">
        <v>702</v>
      </c>
    </row>
    <row r="67" spans="1:12" x14ac:dyDescent="0.25">
      <c r="A67" s="7">
        <v>52</v>
      </c>
      <c r="B67" s="17" t="s">
        <v>464</v>
      </c>
      <c r="C67" s="17" t="s">
        <v>721</v>
      </c>
      <c r="D67" s="11">
        <v>62</v>
      </c>
      <c r="E67" s="16" t="s">
        <v>328</v>
      </c>
      <c r="F67" s="30">
        <v>17.7</v>
      </c>
      <c r="G67" s="30">
        <v>18.3</v>
      </c>
      <c r="H67" s="21">
        <f t="shared" si="0"/>
        <v>0.60000000000000142</v>
      </c>
      <c r="I67" s="557"/>
      <c r="J67" s="29">
        <v>9.103027091844558E-2</v>
      </c>
      <c r="K67" s="26">
        <v>0.69103027091844704</v>
      </c>
      <c r="L67" s="4" t="s">
        <v>702</v>
      </c>
    </row>
    <row r="68" spans="1:12" x14ac:dyDescent="0.25">
      <c r="A68" s="7">
        <v>53</v>
      </c>
      <c r="B68" s="17" t="s">
        <v>465</v>
      </c>
      <c r="C68" s="17" t="s">
        <v>721</v>
      </c>
      <c r="D68" s="11">
        <v>68.900000000000006</v>
      </c>
      <c r="E68" s="16" t="s">
        <v>328</v>
      </c>
      <c r="F68" s="30">
        <v>3.1</v>
      </c>
      <c r="G68" s="30">
        <v>3.1</v>
      </c>
      <c r="H68" s="21">
        <f t="shared" si="0"/>
        <v>0</v>
      </c>
      <c r="I68" s="557"/>
      <c r="J68" s="29">
        <v>0.10116105913356291</v>
      </c>
      <c r="K68" s="26">
        <v>0.10116105913356291</v>
      </c>
      <c r="L68" s="4" t="s">
        <v>702</v>
      </c>
    </row>
    <row r="69" spans="1:12" x14ac:dyDescent="0.25">
      <c r="A69" s="7">
        <v>54</v>
      </c>
      <c r="B69" s="17" t="s">
        <v>466</v>
      </c>
      <c r="C69" s="17" t="s">
        <v>721</v>
      </c>
      <c r="D69" s="11">
        <v>42.8</v>
      </c>
      <c r="E69" s="16" t="s">
        <v>328</v>
      </c>
      <c r="F69" s="30">
        <v>11.4</v>
      </c>
      <c r="G69" s="30">
        <v>11.9</v>
      </c>
      <c r="H69" s="21">
        <f t="shared" si="0"/>
        <v>0.5</v>
      </c>
      <c r="I69" s="557"/>
      <c r="J69" s="29">
        <v>6.2840251537249522E-2</v>
      </c>
      <c r="K69" s="26">
        <v>0.56284025153724948</v>
      </c>
      <c r="L69" s="4" t="s">
        <v>702</v>
      </c>
    </row>
    <row r="70" spans="1:12" x14ac:dyDescent="0.25">
      <c r="A70" s="7">
        <v>55</v>
      </c>
      <c r="B70" s="17" t="s">
        <v>467</v>
      </c>
      <c r="C70" s="17" t="s">
        <v>721</v>
      </c>
      <c r="D70" s="11">
        <v>55.2</v>
      </c>
      <c r="E70" s="16" t="s">
        <v>328</v>
      </c>
      <c r="F70" s="30">
        <v>3.9</v>
      </c>
      <c r="G70" s="30">
        <v>3.9</v>
      </c>
      <c r="H70" s="21">
        <f t="shared" si="0"/>
        <v>0</v>
      </c>
      <c r="I70" s="557"/>
      <c r="J70" s="29">
        <v>8.1046305720938641E-2</v>
      </c>
      <c r="K70" s="26">
        <v>8.1046305720938641E-2</v>
      </c>
      <c r="L70" s="4" t="s">
        <v>702</v>
      </c>
    </row>
    <row r="71" spans="1:12" x14ac:dyDescent="0.25">
      <c r="A71" s="7">
        <v>56</v>
      </c>
      <c r="B71" s="17" t="s">
        <v>468</v>
      </c>
      <c r="C71" s="17" t="s">
        <v>721</v>
      </c>
      <c r="D71" s="11">
        <v>59.3</v>
      </c>
      <c r="E71" s="16" t="s">
        <v>328</v>
      </c>
      <c r="F71" s="30">
        <v>12.6</v>
      </c>
      <c r="G71" s="30">
        <v>12.6</v>
      </c>
      <c r="H71" s="21">
        <f t="shared" si="0"/>
        <v>0</v>
      </c>
      <c r="I71" s="557"/>
      <c r="J71" s="29">
        <v>8.706604944296488E-2</v>
      </c>
      <c r="K71" s="26">
        <v>8.706604944296488E-2</v>
      </c>
      <c r="L71" s="4" t="s">
        <v>702</v>
      </c>
    </row>
    <row r="72" spans="1:12" x14ac:dyDescent="0.25">
      <c r="A72" s="7">
        <v>57</v>
      </c>
      <c r="B72" s="17" t="s">
        <v>469</v>
      </c>
      <c r="C72" s="17" t="s">
        <v>721</v>
      </c>
      <c r="D72" s="11">
        <v>62.2</v>
      </c>
      <c r="E72" s="16" t="s">
        <v>328</v>
      </c>
      <c r="F72" s="30">
        <v>19.399999999999999</v>
      </c>
      <c r="G72" s="30">
        <v>19.8</v>
      </c>
      <c r="H72" s="21">
        <f t="shared" si="0"/>
        <v>0.40000000000000213</v>
      </c>
      <c r="I72" s="557"/>
      <c r="J72" s="29">
        <v>9.1323916953666373E-2</v>
      </c>
      <c r="K72" s="26">
        <v>0.4913239169536685</v>
      </c>
      <c r="L72" s="4" t="s">
        <v>702</v>
      </c>
    </row>
    <row r="73" spans="1:12" x14ac:dyDescent="0.25">
      <c r="A73" s="7">
        <v>58</v>
      </c>
      <c r="B73" s="17" t="s">
        <v>470</v>
      </c>
      <c r="C73" s="17" t="s">
        <v>721</v>
      </c>
      <c r="D73" s="11">
        <v>69.099999999999994</v>
      </c>
      <c r="E73" s="16" t="s">
        <v>328</v>
      </c>
      <c r="F73" s="30">
        <v>6.7</v>
      </c>
      <c r="G73" s="30">
        <v>6.7</v>
      </c>
      <c r="H73" s="21">
        <f t="shared" si="0"/>
        <v>0</v>
      </c>
      <c r="I73" s="557"/>
      <c r="J73" s="29">
        <v>0.10145470516878369</v>
      </c>
      <c r="K73" s="26">
        <v>0.10145470516878369</v>
      </c>
      <c r="L73" s="4" t="s">
        <v>702</v>
      </c>
    </row>
    <row r="74" spans="1:12" x14ac:dyDescent="0.25">
      <c r="A74" s="7">
        <v>59</v>
      </c>
      <c r="B74" s="17" t="s">
        <v>471</v>
      </c>
      <c r="C74" s="17" t="s">
        <v>721</v>
      </c>
      <c r="D74" s="11">
        <v>42.5</v>
      </c>
      <c r="E74" s="16" t="s">
        <v>328</v>
      </c>
      <c r="F74" s="30">
        <v>13.7</v>
      </c>
      <c r="G74" s="30">
        <v>14.1</v>
      </c>
      <c r="H74" s="21">
        <f t="shared" si="0"/>
        <v>0.40000000000000036</v>
      </c>
      <c r="I74" s="557"/>
      <c r="J74" s="29">
        <v>6.239978248441834E-2</v>
      </c>
      <c r="K74" s="26">
        <v>0.46239978248441871</v>
      </c>
      <c r="L74" s="4" t="s">
        <v>702</v>
      </c>
    </row>
    <row r="75" spans="1:12" x14ac:dyDescent="0.25">
      <c r="A75" s="7">
        <v>60</v>
      </c>
      <c r="B75" s="17" t="s">
        <v>472</v>
      </c>
      <c r="C75" s="17" t="s">
        <v>721</v>
      </c>
      <c r="D75" s="11">
        <v>55.4</v>
      </c>
      <c r="E75" s="16" t="s">
        <v>328</v>
      </c>
      <c r="F75" s="30">
        <v>11.9</v>
      </c>
      <c r="G75" s="30">
        <v>12.2</v>
      </c>
      <c r="H75" s="21">
        <f t="shared" si="0"/>
        <v>0.29999999999999893</v>
      </c>
      <c r="I75" s="557"/>
      <c r="J75" s="29">
        <v>8.1339951756159434E-2</v>
      </c>
      <c r="K75" s="26">
        <v>0.38133995175615837</v>
      </c>
      <c r="L75" s="4" t="s">
        <v>702</v>
      </c>
    </row>
    <row r="76" spans="1:12" x14ac:dyDescent="0.25">
      <c r="A76" s="7">
        <v>61</v>
      </c>
      <c r="B76" s="17" t="s">
        <v>473</v>
      </c>
      <c r="C76" s="17" t="s">
        <v>721</v>
      </c>
      <c r="D76" s="11">
        <v>58.8</v>
      </c>
      <c r="E76" s="16" t="s">
        <v>328</v>
      </c>
      <c r="F76" s="30">
        <v>5.3</v>
      </c>
      <c r="G76" s="30">
        <v>5.3</v>
      </c>
      <c r="H76" s="21">
        <f t="shared" si="0"/>
        <v>0</v>
      </c>
      <c r="I76" s="557"/>
      <c r="J76" s="29">
        <v>8.633193435491289E-2</v>
      </c>
      <c r="K76" s="26">
        <v>8.633193435491289E-2</v>
      </c>
      <c r="L76" s="4" t="s">
        <v>702</v>
      </c>
    </row>
    <row r="77" spans="1:12" x14ac:dyDescent="0.25">
      <c r="A77" s="7">
        <v>62</v>
      </c>
      <c r="B77" s="17" t="s">
        <v>474</v>
      </c>
      <c r="C77" s="17" t="s">
        <v>721</v>
      </c>
      <c r="D77" s="11">
        <v>62.1</v>
      </c>
      <c r="E77" s="16" t="s">
        <v>328</v>
      </c>
      <c r="F77" s="30">
        <v>7.6</v>
      </c>
      <c r="G77" s="30">
        <v>7.6</v>
      </c>
      <c r="H77" s="21">
        <f t="shared" si="0"/>
        <v>0</v>
      </c>
      <c r="I77" s="557"/>
      <c r="J77" s="29">
        <v>9.117709393605597E-2</v>
      </c>
      <c r="K77" s="26">
        <v>9.117709393605597E-2</v>
      </c>
      <c r="L77" s="4" t="s">
        <v>702</v>
      </c>
    </row>
    <row r="78" spans="1:12" x14ac:dyDescent="0.25">
      <c r="A78" s="7">
        <v>63</v>
      </c>
      <c r="B78" s="17" t="s">
        <v>475</v>
      </c>
      <c r="C78" s="17" t="s">
        <v>721</v>
      </c>
      <c r="D78" s="11">
        <v>69</v>
      </c>
      <c r="E78" s="16" t="s">
        <v>328</v>
      </c>
      <c r="F78" s="30">
        <v>20</v>
      </c>
      <c r="G78" s="30">
        <v>20.399999999999999</v>
      </c>
      <c r="H78" s="21">
        <f t="shared" si="0"/>
        <v>0.39999999999999858</v>
      </c>
      <c r="I78" s="557"/>
      <c r="J78" s="29">
        <v>0.1013078821511733</v>
      </c>
      <c r="K78" s="26">
        <v>0.50130788215117184</v>
      </c>
      <c r="L78" s="4" t="s">
        <v>702</v>
      </c>
    </row>
    <row r="79" spans="1:12" x14ac:dyDescent="0.25">
      <c r="A79" s="7">
        <v>64</v>
      </c>
      <c r="B79" s="17" t="s">
        <v>476</v>
      </c>
      <c r="C79" s="17" t="s">
        <v>721</v>
      </c>
      <c r="D79" s="11">
        <v>42.2</v>
      </c>
      <c r="E79" s="16" t="s">
        <v>328</v>
      </c>
      <c r="F79" s="30">
        <v>7.8</v>
      </c>
      <c r="G79" s="30">
        <v>8.1</v>
      </c>
      <c r="H79" s="21">
        <f t="shared" si="0"/>
        <v>0.29999999999999982</v>
      </c>
      <c r="I79" s="557"/>
      <c r="J79" s="29">
        <v>6.1959313431587157E-2</v>
      </c>
      <c r="K79" s="26">
        <v>0.36195931343158699</v>
      </c>
      <c r="L79" s="4" t="s">
        <v>702</v>
      </c>
    </row>
    <row r="80" spans="1:12" x14ac:dyDescent="0.25">
      <c r="A80" s="7">
        <v>65</v>
      </c>
      <c r="B80" s="17" t="s">
        <v>477</v>
      </c>
      <c r="C80" s="17" t="s">
        <v>721</v>
      </c>
      <c r="D80" s="11">
        <v>55.5</v>
      </c>
      <c r="E80" s="16" t="s">
        <v>328</v>
      </c>
      <c r="F80" s="30">
        <v>9.6</v>
      </c>
      <c r="G80" s="30">
        <v>9.8000000000000007</v>
      </c>
      <c r="H80" s="21">
        <f t="shared" si="0"/>
        <v>0.20000000000000107</v>
      </c>
      <c r="I80" s="557"/>
      <c r="J80" s="29">
        <v>8.1486774773769824E-2</v>
      </c>
      <c r="K80" s="26">
        <v>0.28148677477377088</v>
      </c>
      <c r="L80" s="4" t="s">
        <v>702</v>
      </c>
    </row>
    <row r="81" spans="1:12" x14ac:dyDescent="0.25">
      <c r="A81" s="7">
        <v>66</v>
      </c>
      <c r="B81" s="17" t="s">
        <v>478</v>
      </c>
      <c r="C81" s="17" t="s">
        <v>721</v>
      </c>
      <c r="D81" s="11">
        <v>59.3</v>
      </c>
      <c r="E81" s="16" t="s">
        <v>328</v>
      </c>
      <c r="F81" s="30">
        <v>14.7</v>
      </c>
      <c r="G81" s="30">
        <v>15.2</v>
      </c>
      <c r="H81" s="21">
        <f t="shared" si="0"/>
        <v>0.5</v>
      </c>
      <c r="I81" s="557"/>
      <c r="J81" s="29">
        <v>8.706604944296488E-2</v>
      </c>
      <c r="K81" s="26">
        <v>0.58706604944296492</v>
      </c>
      <c r="L81" s="4" t="s">
        <v>702</v>
      </c>
    </row>
    <row r="82" spans="1:12" x14ac:dyDescent="0.25">
      <c r="A82" s="7">
        <v>67</v>
      </c>
      <c r="B82" s="17" t="s">
        <v>479</v>
      </c>
      <c r="C82" s="17" t="s">
        <v>721</v>
      </c>
      <c r="D82" s="11">
        <v>62.6</v>
      </c>
      <c r="E82" s="16" t="s">
        <v>328</v>
      </c>
      <c r="F82" s="30">
        <v>25.1</v>
      </c>
      <c r="G82" s="30">
        <v>25.6</v>
      </c>
      <c r="H82" s="21">
        <f t="shared" ref="H82:H144" si="1">G82-F82</f>
        <v>0.5</v>
      </c>
      <c r="I82" s="557"/>
      <c r="J82" s="29">
        <v>9.1911209024107959E-2</v>
      </c>
      <c r="K82" s="26">
        <v>0.59191120902410799</v>
      </c>
      <c r="L82" s="4" t="s">
        <v>702</v>
      </c>
    </row>
    <row r="83" spans="1:12" x14ac:dyDescent="0.25">
      <c r="A83" s="7">
        <v>68</v>
      </c>
      <c r="B83" s="17" t="s">
        <v>480</v>
      </c>
      <c r="C83" s="17" t="s">
        <v>721</v>
      </c>
      <c r="D83" s="11">
        <v>69.2</v>
      </c>
      <c r="E83" s="16" t="s">
        <v>328</v>
      </c>
      <c r="F83" s="30">
        <v>14.6</v>
      </c>
      <c r="G83" s="30">
        <v>15.1</v>
      </c>
      <c r="H83" s="21">
        <f t="shared" si="1"/>
        <v>0.5</v>
      </c>
      <c r="I83" s="557"/>
      <c r="J83" s="29">
        <v>0.1016015281863941</v>
      </c>
      <c r="K83" s="26">
        <v>0.60160152818639412</v>
      </c>
      <c r="L83" s="4" t="s">
        <v>702</v>
      </c>
    </row>
    <row r="84" spans="1:12" x14ac:dyDescent="0.25">
      <c r="A84" s="7">
        <v>69</v>
      </c>
      <c r="B84" s="17" t="s">
        <v>481</v>
      </c>
      <c r="C84" s="17" t="s">
        <v>721</v>
      </c>
      <c r="D84" s="11">
        <v>42.3</v>
      </c>
      <c r="E84" s="16" t="s">
        <v>328</v>
      </c>
      <c r="F84" s="30">
        <v>11.5</v>
      </c>
      <c r="G84" s="30">
        <v>11.5</v>
      </c>
      <c r="H84" s="21">
        <f t="shared" si="1"/>
        <v>0</v>
      </c>
      <c r="I84" s="557"/>
      <c r="J84" s="29">
        <v>6.210613644919754E-2</v>
      </c>
      <c r="K84" s="26">
        <v>6.210613644919754E-2</v>
      </c>
      <c r="L84" s="4" t="s">
        <v>702</v>
      </c>
    </row>
    <row r="85" spans="1:12" x14ac:dyDescent="0.25">
      <c r="A85" s="7">
        <v>70</v>
      </c>
      <c r="B85" s="17" t="s">
        <v>482</v>
      </c>
      <c r="C85" s="17" t="s">
        <v>721</v>
      </c>
      <c r="D85" s="11">
        <v>54.9</v>
      </c>
      <c r="E85" s="16" t="s">
        <v>328</v>
      </c>
      <c r="F85" s="30">
        <v>16.7</v>
      </c>
      <c r="G85" s="30">
        <v>17.100000000000001</v>
      </c>
      <c r="H85" s="21">
        <f t="shared" si="1"/>
        <v>0.40000000000000213</v>
      </c>
      <c r="I85" s="557"/>
      <c r="J85" s="29">
        <v>8.0605836668107445E-2</v>
      </c>
      <c r="K85" s="26">
        <v>0.48060583666810958</v>
      </c>
      <c r="L85" s="4" t="s">
        <v>702</v>
      </c>
    </row>
    <row r="86" spans="1:12" x14ac:dyDescent="0.25">
      <c r="A86" s="7">
        <v>71</v>
      </c>
      <c r="B86" s="17" t="s">
        <v>483</v>
      </c>
      <c r="C86" s="17" t="s">
        <v>721</v>
      </c>
      <c r="D86" s="11">
        <v>58.9</v>
      </c>
      <c r="E86" s="16" t="s">
        <v>328</v>
      </c>
      <c r="F86" s="30">
        <v>6</v>
      </c>
      <c r="G86" s="30">
        <v>6</v>
      </c>
      <c r="H86" s="21">
        <f t="shared" si="1"/>
        <v>0</v>
      </c>
      <c r="I86" s="557"/>
      <c r="J86" s="29">
        <v>8.6478757372523293E-2</v>
      </c>
      <c r="K86" s="26">
        <v>8.6478757372523293E-2</v>
      </c>
      <c r="L86" s="4" t="s">
        <v>702</v>
      </c>
    </row>
    <row r="87" spans="1:12" x14ac:dyDescent="0.25">
      <c r="A87" s="7">
        <v>72</v>
      </c>
      <c r="B87" s="17" t="s">
        <v>484</v>
      </c>
      <c r="C87" s="17" t="s">
        <v>721</v>
      </c>
      <c r="D87" s="11">
        <v>62.2</v>
      </c>
      <c r="E87" s="16" t="s">
        <v>328</v>
      </c>
      <c r="F87" s="30">
        <v>10.7</v>
      </c>
      <c r="G87" s="30">
        <v>10.7</v>
      </c>
      <c r="H87" s="21">
        <f t="shared" si="1"/>
        <v>0</v>
      </c>
      <c r="I87" s="557"/>
      <c r="J87" s="29">
        <v>9.1323916953666373E-2</v>
      </c>
      <c r="K87" s="26">
        <v>9.1323916953666373E-2</v>
      </c>
      <c r="L87" s="4" t="s">
        <v>702</v>
      </c>
    </row>
    <row r="88" spans="1:12" x14ac:dyDescent="0.25">
      <c r="A88" s="7">
        <v>73</v>
      </c>
      <c r="B88" s="17" t="s">
        <v>485</v>
      </c>
      <c r="C88" s="17" t="s">
        <v>721</v>
      </c>
      <c r="D88" s="11">
        <v>68.8</v>
      </c>
      <c r="E88" s="16" t="s">
        <v>328</v>
      </c>
      <c r="F88" s="30">
        <v>17.399999999999999</v>
      </c>
      <c r="G88" s="30">
        <v>17.8</v>
      </c>
      <c r="H88" s="21">
        <f t="shared" si="1"/>
        <v>0.40000000000000213</v>
      </c>
      <c r="I88" s="557"/>
      <c r="J88" s="29">
        <v>0.1010142361159525</v>
      </c>
      <c r="K88" s="26">
        <v>0.50101423611595464</v>
      </c>
      <c r="L88" s="4" t="s">
        <v>702</v>
      </c>
    </row>
    <row r="89" spans="1:12" x14ac:dyDescent="0.25">
      <c r="A89" s="7">
        <v>74</v>
      </c>
      <c r="B89" s="17" t="s">
        <v>486</v>
      </c>
      <c r="C89" s="17" t="s">
        <v>721</v>
      </c>
      <c r="D89" s="11">
        <v>42.7</v>
      </c>
      <c r="E89" s="16" t="s">
        <v>328</v>
      </c>
      <c r="F89" s="30">
        <v>10.5</v>
      </c>
      <c r="G89" s="30">
        <v>10.7</v>
      </c>
      <c r="H89" s="21">
        <f t="shared" si="1"/>
        <v>0.19999999999999929</v>
      </c>
      <c r="I89" s="557"/>
      <c r="J89" s="29">
        <v>6.2693428519639133E-2</v>
      </c>
      <c r="K89" s="26">
        <v>0.26269342851963839</v>
      </c>
      <c r="L89" s="4" t="s">
        <v>702</v>
      </c>
    </row>
    <row r="90" spans="1:12" x14ac:dyDescent="0.25">
      <c r="A90" s="7">
        <v>75</v>
      </c>
      <c r="B90" s="17" t="s">
        <v>487</v>
      </c>
      <c r="C90" s="17" t="s">
        <v>721</v>
      </c>
      <c r="D90" s="11">
        <v>54.7</v>
      </c>
      <c r="E90" s="16" t="s">
        <v>328</v>
      </c>
      <c r="F90" s="30">
        <v>11.9</v>
      </c>
      <c r="G90" s="30">
        <v>12.1</v>
      </c>
      <c r="H90" s="21">
        <f t="shared" si="1"/>
        <v>0.19999999999999929</v>
      </c>
      <c r="I90" s="557"/>
      <c r="J90" s="29">
        <v>8.0312190632886665E-2</v>
      </c>
      <c r="K90" s="26">
        <v>0.28031219063288593</v>
      </c>
      <c r="L90" s="4" t="s">
        <v>702</v>
      </c>
    </row>
    <row r="91" spans="1:12" x14ac:dyDescent="0.25">
      <c r="A91" s="7">
        <v>76</v>
      </c>
      <c r="B91" s="17" t="s">
        <v>488</v>
      </c>
      <c r="C91" s="17" t="s">
        <v>721</v>
      </c>
      <c r="D91" s="11">
        <v>59.4</v>
      </c>
      <c r="E91" s="16" t="s">
        <v>328</v>
      </c>
      <c r="F91" s="30">
        <v>8.9</v>
      </c>
      <c r="G91" s="30">
        <v>9.1999999999999993</v>
      </c>
      <c r="H91" s="21">
        <f t="shared" si="1"/>
        <v>0.29999999999999893</v>
      </c>
      <c r="I91" s="557"/>
      <c r="J91" s="29">
        <v>8.7212872460575269E-2</v>
      </c>
      <c r="K91" s="26">
        <v>0.38721287246057423</v>
      </c>
      <c r="L91" s="4" t="s">
        <v>702</v>
      </c>
    </row>
    <row r="92" spans="1:12" x14ac:dyDescent="0.25">
      <c r="A92" s="7">
        <v>77</v>
      </c>
      <c r="B92" s="17" t="s">
        <v>489</v>
      </c>
      <c r="C92" s="17" t="s">
        <v>721</v>
      </c>
      <c r="D92" s="11">
        <v>62.1</v>
      </c>
      <c r="E92" s="16" t="s">
        <v>328</v>
      </c>
      <c r="F92" s="30">
        <v>18.399999999999999</v>
      </c>
      <c r="G92" s="30">
        <v>18.899999999999999</v>
      </c>
      <c r="H92" s="21">
        <f t="shared" si="1"/>
        <v>0.5</v>
      </c>
      <c r="I92" s="557"/>
      <c r="J92" s="29">
        <v>9.117709393605597E-2</v>
      </c>
      <c r="K92" s="26">
        <v>0.591177093936056</v>
      </c>
      <c r="L92" s="4" t="s">
        <v>702</v>
      </c>
    </row>
    <row r="93" spans="1:12" x14ac:dyDescent="0.25">
      <c r="A93" s="7">
        <v>78</v>
      </c>
      <c r="B93" s="17" t="s">
        <v>490</v>
      </c>
      <c r="C93" s="17" t="s">
        <v>721</v>
      </c>
      <c r="D93" s="11">
        <v>69.099999999999994</v>
      </c>
      <c r="E93" s="16" t="s">
        <v>328</v>
      </c>
      <c r="F93" s="30">
        <v>6.6</v>
      </c>
      <c r="G93" s="30">
        <v>6.8</v>
      </c>
      <c r="H93" s="21">
        <f t="shared" si="1"/>
        <v>0.20000000000000018</v>
      </c>
      <c r="I93" s="557"/>
      <c r="J93" s="29">
        <v>0.10145470516878369</v>
      </c>
      <c r="K93" s="26">
        <v>0.30145470516878387</v>
      </c>
      <c r="L93" s="4" t="s">
        <v>702</v>
      </c>
    </row>
    <row r="94" spans="1:12" x14ac:dyDescent="0.25">
      <c r="A94" s="7">
        <v>79</v>
      </c>
      <c r="B94" s="17" t="s">
        <v>491</v>
      </c>
      <c r="C94" s="17" t="s">
        <v>721</v>
      </c>
      <c r="D94" s="11">
        <v>42.1</v>
      </c>
      <c r="E94" s="16" t="s">
        <v>328</v>
      </c>
      <c r="F94" s="30">
        <v>3.4</v>
      </c>
      <c r="G94" s="30">
        <v>3.4</v>
      </c>
      <c r="H94" s="21">
        <f t="shared" si="1"/>
        <v>0</v>
      </c>
      <c r="I94" s="557"/>
      <c r="J94" s="29">
        <v>6.1812490413976753E-2</v>
      </c>
      <c r="K94" s="26">
        <v>6.1812490413976753E-2</v>
      </c>
      <c r="L94" s="4" t="s">
        <v>702</v>
      </c>
    </row>
    <row r="95" spans="1:12" x14ac:dyDescent="0.25">
      <c r="A95" s="7">
        <v>80</v>
      </c>
      <c r="B95" s="17" t="s">
        <v>492</v>
      </c>
      <c r="C95" s="17" t="s">
        <v>721</v>
      </c>
      <c r="D95" s="11">
        <v>55</v>
      </c>
      <c r="E95" s="16" t="s">
        <v>328</v>
      </c>
      <c r="F95" s="30">
        <v>10.3</v>
      </c>
      <c r="G95" s="30">
        <v>10.7</v>
      </c>
      <c r="H95" s="21">
        <f t="shared" si="1"/>
        <v>0.39999999999999858</v>
      </c>
      <c r="I95" s="557"/>
      <c r="J95" s="29">
        <v>8.0752659685717848E-2</v>
      </c>
      <c r="K95" s="26">
        <v>0.48075265968571645</v>
      </c>
      <c r="L95" s="4" t="s">
        <v>702</v>
      </c>
    </row>
    <row r="96" spans="1:12" x14ac:dyDescent="0.25">
      <c r="A96" s="7">
        <v>81</v>
      </c>
      <c r="B96" s="17" t="s">
        <v>493</v>
      </c>
      <c r="C96" s="17" t="s">
        <v>721</v>
      </c>
      <c r="D96" s="11">
        <v>59.3</v>
      </c>
      <c r="E96" s="16" t="s">
        <v>328</v>
      </c>
      <c r="F96" s="30">
        <v>4</v>
      </c>
      <c r="G96" s="30">
        <v>4.2</v>
      </c>
      <c r="H96" s="21">
        <f t="shared" si="1"/>
        <v>0.20000000000000018</v>
      </c>
      <c r="I96" s="557"/>
      <c r="J96" s="29">
        <v>8.706604944296488E-2</v>
      </c>
      <c r="K96" s="26">
        <v>0.28706604944296504</v>
      </c>
      <c r="L96" s="4" t="s">
        <v>702</v>
      </c>
    </row>
    <row r="97" spans="1:12" x14ac:dyDescent="0.25">
      <c r="A97" s="7">
        <v>82</v>
      </c>
      <c r="B97" s="17" t="s">
        <v>494</v>
      </c>
      <c r="C97" s="17" t="s">
        <v>721</v>
      </c>
      <c r="D97" s="11">
        <v>62.6</v>
      </c>
      <c r="E97" s="16" t="s">
        <v>328</v>
      </c>
      <c r="F97" s="30">
        <v>14.5</v>
      </c>
      <c r="G97" s="30">
        <v>14.9</v>
      </c>
      <c r="H97" s="21">
        <f t="shared" si="1"/>
        <v>0.40000000000000036</v>
      </c>
      <c r="I97" s="557"/>
      <c r="J97" s="29">
        <v>9.1911209024107959E-2</v>
      </c>
      <c r="K97" s="26">
        <v>0.49191120902410834</v>
      </c>
      <c r="L97" s="4" t="s">
        <v>702</v>
      </c>
    </row>
    <row r="98" spans="1:12" x14ac:dyDescent="0.25">
      <c r="A98" s="7">
        <v>83</v>
      </c>
      <c r="B98" s="17" t="s">
        <v>495</v>
      </c>
      <c r="C98" s="17" t="s">
        <v>721</v>
      </c>
      <c r="D98" s="11">
        <v>68.5</v>
      </c>
      <c r="E98" s="16" t="s">
        <v>328</v>
      </c>
      <c r="F98" s="30">
        <v>3.4</v>
      </c>
      <c r="G98" s="30">
        <v>3.4</v>
      </c>
      <c r="H98" s="21">
        <v>0</v>
      </c>
      <c r="I98" s="557"/>
      <c r="J98" s="29">
        <v>0.10057376706312132</v>
      </c>
      <c r="K98" s="26">
        <v>0.10057376706312132</v>
      </c>
      <c r="L98" s="4" t="s">
        <v>702</v>
      </c>
    </row>
    <row r="99" spans="1:12" x14ac:dyDescent="0.25">
      <c r="A99" s="7">
        <v>84</v>
      </c>
      <c r="B99" s="17" t="s">
        <v>496</v>
      </c>
      <c r="C99" s="17" t="s">
        <v>721</v>
      </c>
      <c r="D99" s="11">
        <v>42.2</v>
      </c>
      <c r="E99" s="16" t="s">
        <v>328</v>
      </c>
      <c r="F99" s="30">
        <v>6.9</v>
      </c>
      <c r="G99" s="30">
        <v>7</v>
      </c>
      <c r="H99" s="21">
        <f t="shared" si="1"/>
        <v>9.9999999999999645E-2</v>
      </c>
      <c r="I99" s="557"/>
      <c r="J99" s="29">
        <v>6.1959313431587157E-2</v>
      </c>
      <c r="K99" s="26">
        <v>0.16195931343158682</v>
      </c>
      <c r="L99" s="4" t="s">
        <v>702</v>
      </c>
    </row>
    <row r="100" spans="1:12" x14ac:dyDescent="0.25">
      <c r="A100" s="7">
        <v>85</v>
      </c>
      <c r="B100" s="109" t="s">
        <v>497</v>
      </c>
      <c r="C100" s="17" t="s">
        <v>721</v>
      </c>
      <c r="D100" s="11">
        <v>54.9</v>
      </c>
      <c r="E100" s="16" t="s">
        <v>328</v>
      </c>
      <c r="F100" s="30">
        <v>11.1</v>
      </c>
      <c r="G100" s="30">
        <v>11.2</v>
      </c>
      <c r="H100" s="21">
        <f t="shared" si="1"/>
        <v>9.9999999999999645E-2</v>
      </c>
      <c r="I100" s="557"/>
      <c r="J100" s="29">
        <v>8.0605836668107445E-2</v>
      </c>
      <c r="K100" s="26">
        <v>0.18060583666810709</v>
      </c>
      <c r="L100" s="4" t="s">
        <v>702</v>
      </c>
    </row>
    <row r="101" spans="1:12" x14ac:dyDescent="0.25">
      <c r="A101" s="7">
        <v>86</v>
      </c>
      <c r="B101" s="17" t="s">
        <v>498</v>
      </c>
      <c r="C101" s="17" t="s">
        <v>721</v>
      </c>
      <c r="D101" s="11">
        <v>59.2</v>
      </c>
      <c r="E101" s="16" t="s">
        <v>328</v>
      </c>
      <c r="F101" s="30">
        <v>3.7</v>
      </c>
      <c r="G101" s="30">
        <v>3.9</v>
      </c>
      <c r="H101" s="21">
        <f t="shared" si="1"/>
        <v>0.19999999999999973</v>
      </c>
      <c r="I101" s="557"/>
      <c r="J101" s="29">
        <v>8.691922642535449E-2</v>
      </c>
      <c r="K101" s="26">
        <v>0.28691922642535422</v>
      </c>
      <c r="L101" s="4" t="s">
        <v>702</v>
      </c>
    </row>
    <row r="102" spans="1:12" x14ac:dyDescent="0.25">
      <c r="A102" s="7">
        <v>87</v>
      </c>
      <c r="B102" s="17" t="s">
        <v>499</v>
      </c>
      <c r="C102" s="17" t="s">
        <v>721</v>
      </c>
      <c r="D102" s="11">
        <v>62.9</v>
      </c>
      <c r="E102" s="16" t="s">
        <v>328</v>
      </c>
      <c r="F102" s="30">
        <v>19.2</v>
      </c>
      <c r="G102" s="30">
        <v>19.8</v>
      </c>
      <c r="H102" s="21">
        <f t="shared" si="1"/>
        <v>0.60000000000000142</v>
      </c>
      <c r="I102" s="557"/>
      <c r="J102" s="29">
        <v>9.2351678076939142E-2</v>
      </c>
      <c r="K102" s="26">
        <v>0.69235167807694054</v>
      </c>
      <c r="L102" s="4" t="s">
        <v>702</v>
      </c>
    </row>
    <row r="103" spans="1:12" x14ac:dyDescent="0.25">
      <c r="A103" s="7">
        <v>88</v>
      </c>
      <c r="B103" s="17" t="s">
        <v>500</v>
      </c>
      <c r="C103" s="17" t="s">
        <v>721</v>
      </c>
      <c r="D103" s="11">
        <v>68.900000000000006</v>
      </c>
      <c r="E103" s="16" t="s">
        <v>328</v>
      </c>
      <c r="F103" s="30">
        <v>17.7</v>
      </c>
      <c r="G103" s="30">
        <v>18.100000000000001</v>
      </c>
      <c r="H103" s="21">
        <f t="shared" si="1"/>
        <v>0.40000000000000213</v>
      </c>
      <c r="I103" s="557"/>
      <c r="J103" s="29">
        <v>0.10116105913356291</v>
      </c>
      <c r="K103" s="26">
        <v>0.50116105913356501</v>
      </c>
      <c r="L103" s="4" t="s">
        <v>702</v>
      </c>
    </row>
    <row r="104" spans="1:12" x14ac:dyDescent="0.25">
      <c r="A104" s="7">
        <v>89</v>
      </c>
      <c r="B104" s="17" t="s">
        <v>501</v>
      </c>
      <c r="C104" s="17" t="s">
        <v>721</v>
      </c>
      <c r="D104" s="11">
        <v>42.3</v>
      </c>
      <c r="E104" s="16" t="s">
        <v>328</v>
      </c>
      <c r="F104" s="30">
        <v>10.8</v>
      </c>
      <c r="G104" s="30">
        <v>11.1</v>
      </c>
      <c r="H104" s="21">
        <f t="shared" si="1"/>
        <v>0.29999999999999893</v>
      </c>
      <c r="I104" s="557"/>
      <c r="J104" s="29">
        <v>6.210613644919754E-2</v>
      </c>
      <c r="K104" s="26">
        <v>0.36210613644919648</v>
      </c>
      <c r="L104" s="4" t="s">
        <v>702</v>
      </c>
    </row>
    <row r="105" spans="1:12" x14ac:dyDescent="0.25">
      <c r="A105" s="7">
        <v>90</v>
      </c>
      <c r="B105" s="17" t="s">
        <v>502</v>
      </c>
      <c r="C105" s="17" t="s">
        <v>721</v>
      </c>
      <c r="D105" s="11">
        <v>55.4</v>
      </c>
      <c r="E105" s="16" t="s">
        <v>328</v>
      </c>
      <c r="F105" s="30">
        <v>10.8</v>
      </c>
      <c r="G105" s="30">
        <v>11.1</v>
      </c>
      <c r="H105" s="21">
        <f t="shared" si="1"/>
        <v>0.29999999999999893</v>
      </c>
      <c r="I105" s="557"/>
      <c r="J105" s="29">
        <v>8.1339951756159434E-2</v>
      </c>
      <c r="K105" s="26">
        <v>0.38133995175615837</v>
      </c>
      <c r="L105" s="4" t="s">
        <v>702</v>
      </c>
    </row>
    <row r="106" spans="1:12" x14ac:dyDescent="0.25">
      <c r="A106" s="7">
        <v>91</v>
      </c>
      <c r="B106" s="17" t="s">
        <v>503</v>
      </c>
      <c r="C106" s="17" t="s">
        <v>721</v>
      </c>
      <c r="D106" s="11">
        <v>59.2</v>
      </c>
      <c r="E106" s="16" t="s">
        <v>328</v>
      </c>
      <c r="F106" s="30">
        <v>8.9</v>
      </c>
      <c r="G106" s="30">
        <v>8.9</v>
      </c>
      <c r="H106" s="21">
        <f t="shared" si="1"/>
        <v>0</v>
      </c>
      <c r="I106" s="557"/>
      <c r="J106" s="29">
        <v>8.691922642535449E-2</v>
      </c>
      <c r="K106" s="26">
        <v>8.691922642535449E-2</v>
      </c>
      <c r="L106" s="4" t="s">
        <v>702</v>
      </c>
    </row>
    <row r="107" spans="1:12" x14ac:dyDescent="0.25">
      <c r="A107" s="7">
        <v>92</v>
      </c>
      <c r="B107" s="17" t="s">
        <v>504</v>
      </c>
      <c r="C107" s="17" t="s">
        <v>721</v>
      </c>
      <c r="D107" s="11">
        <v>62.6</v>
      </c>
      <c r="E107" s="16" t="s">
        <v>328</v>
      </c>
      <c r="F107" s="30">
        <v>8.6999999999999993</v>
      </c>
      <c r="G107" s="30">
        <v>8.6999999999999993</v>
      </c>
      <c r="H107" s="21">
        <f t="shared" si="1"/>
        <v>0</v>
      </c>
      <c r="I107" s="557"/>
      <c r="J107" s="29">
        <v>9.1911209024107959E-2</v>
      </c>
      <c r="K107" s="26">
        <v>9.1911209024107959E-2</v>
      </c>
      <c r="L107" s="4" t="s">
        <v>702</v>
      </c>
    </row>
    <row r="108" spans="1:12" x14ac:dyDescent="0.25">
      <c r="A108" s="7">
        <v>93</v>
      </c>
      <c r="B108" s="17" t="s">
        <v>505</v>
      </c>
      <c r="C108" s="17" t="s">
        <v>721</v>
      </c>
      <c r="D108" s="11">
        <v>69.099999999999994</v>
      </c>
      <c r="E108" s="16" t="s">
        <v>328</v>
      </c>
      <c r="F108" s="30">
        <v>7.7</v>
      </c>
      <c r="G108" s="30">
        <v>7.8</v>
      </c>
      <c r="H108" s="21">
        <f t="shared" si="1"/>
        <v>9.9999999999999645E-2</v>
      </c>
      <c r="I108" s="557"/>
      <c r="J108" s="29">
        <v>0.10145470516878369</v>
      </c>
      <c r="K108" s="26">
        <v>0.20145470516878333</v>
      </c>
      <c r="L108" s="4" t="s">
        <v>702</v>
      </c>
    </row>
    <row r="109" spans="1:12" x14ac:dyDescent="0.25">
      <c r="A109" s="7">
        <v>94</v>
      </c>
      <c r="B109" s="17" t="s">
        <v>506</v>
      </c>
      <c r="C109" s="17" t="s">
        <v>721</v>
      </c>
      <c r="D109" s="11">
        <v>42.4</v>
      </c>
      <c r="E109" s="16" t="s">
        <v>328</v>
      </c>
      <c r="F109" s="30">
        <v>2.8</v>
      </c>
      <c r="G109" s="30">
        <v>2.8</v>
      </c>
      <c r="H109" s="21">
        <f t="shared" si="1"/>
        <v>0</v>
      </c>
      <c r="I109" s="557"/>
      <c r="J109" s="29">
        <v>6.2252959466807943E-2</v>
      </c>
      <c r="K109" s="26">
        <v>6.2252959466807943E-2</v>
      </c>
      <c r="L109" s="4" t="s">
        <v>702</v>
      </c>
    </row>
    <row r="110" spans="1:12" x14ac:dyDescent="0.25">
      <c r="A110" s="7">
        <v>95</v>
      </c>
      <c r="B110" s="17" t="s">
        <v>507</v>
      </c>
      <c r="C110" s="17" t="s">
        <v>721</v>
      </c>
      <c r="D110" s="11">
        <v>55.1</v>
      </c>
      <c r="E110" s="16" t="s">
        <v>328</v>
      </c>
      <c r="F110" s="30">
        <v>8.9</v>
      </c>
      <c r="G110" s="30">
        <v>8.9</v>
      </c>
      <c r="H110" s="21">
        <f t="shared" si="1"/>
        <v>0</v>
      </c>
      <c r="I110" s="557"/>
      <c r="J110" s="29">
        <v>8.0899482703328252E-2</v>
      </c>
      <c r="K110" s="26">
        <v>8.0899482703328252E-2</v>
      </c>
      <c r="L110" s="4" t="s">
        <v>702</v>
      </c>
    </row>
    <row r="111" spans="1:12" x14ac:dyDescent="0.25">
      <c r="A111" s="7">
        <v>96</v>
      </c>
      <c r="B111" s="17" t="s">
        <v>508</v>
      </c>
      <c r="C111" s="17" t="s">
        <v>721</v>
      </c>
      <c r="D111" s="11">
        <v>59.5</v>
      </c>
      <c r="E111" s="16" t="s">
        <v>328</v>
      </c>
      <c r="F111" s="30">
        <v>2.1</v>
      </c>
      <c r="G111" s="30">
        <v>2.1</v>
      </c>
      <c r="H111" s="21">
        <f t="shared" si="1"/>
        <v>0</v>
      </c>
      <c r="I111" s="557"/>
      <c r="J111" s="29">
        <v>8.7359695478185673E-2</v>
      </c>
      <c r="K111" s="26">
        <v>8.7359695478185673E-2</v>
      </c>
      <c r="L111" s="4" t="s">
        <v>702</v>
      </c>
    </row>
    <row r="112" spans="1:12" x14ac:dyDescent="0.25">
      <c r="A112" s="7">
        <v>97</v>
      </c>
      <c r="B112" s="17" t="s">
        <v>509</v>
      </c>
      <c r="C112" s="17" t="s">
        <v>721</v>
      </c>
      <c r="D112" s="11">
        <v>62.8</v>
      </c>
      <c r="E112" s="16" t="s">
        <v>328</v>
      </c>
      <c r="F112" s="30">
        <v>14.4</v>
      </c>
      <c r="G112" s="30">
        <v>14.9</v>
      </c>
      <c r="H112" s="21">
        <f t="shared" si="1"/>
        <v>0.5</v>
      </c>
      <c r="I112" s="557"/>
      <c r="J112" s="29">
        <v>9.2204855059328739E-2</v>
      </c>
      <c r="K112" s="26">
        <v>0.59220485505932874</v>
      </c>
      <c r="L112" s="4" t="s">
        <v>702</v>
      </c>
    </row>
    <row r="113" spans="1:12" x14ac:dyDescent="0.25">
      <c r="A113" s="7">
        <v>98</v>
      </c>
      <c r="B113" s="17" t="s">
        <v>510</v>
      </c>
      <c r="C113" s="17" t="s">
        <v>721</v>
      </c>
      <c r="D113" s="11">
        <v>68.8</v>
      </c>
      <c r="E113" s="16" t="s">
        <v>328</v>
      </c>
      <c r="F113" s="30">
        <v>11.6</v>
      </c>
      <c r="G113" s="30">
        <v>11.8</v>
      </c>
      <c r="H113" s="21">
        <f t="shared" si="1"/>
        <v>0.20000000000000107</v>
      </c>
      <c r="I113" s="557"/>
      <c r="J113" s="29">
        <v>0.1010142361159525</v>
      </c>
      <c r="K113" s="26">
        <v>0.30101423611595357</v>
      </c>
      <c r="L113" s="4" t="s">
        <v>702</v>
      </c>
    </row>
    <row r="114" spans="1:12" x14ac:dyDescent="0.25">
      <c r="A114" s="7">
        <v>99</v>
      </c>
      <c r="B114" s="17" t="s">
        <v>511</v>
      </c>
      <c r="C114" s="17" t="s">
        <v>721</v>
      </c>
      <c r="D114" s="11">
        <v>42.2</v>
      </c>
      <c r="E114" s="16" t="s">
        <v>328</v>
      </c>
      <c r="F114" s="30">
        <v>8.6999999999999993</v>
      </c>
      <c r="G114" s="30">
        <v>8.9</v>
      </c>
      <c r="H114" s="21">
        <f t="shared" si="1"/>
        <v>0.20000000000000107</v>
      </c>
      <c r="I114" s="557"/>
      <c r="J114" s="29">
        <v>6.1959313431587157E-2</v>
      </c>
      <c r="K114" s="26">
        <v>0.26195931343158824</v>
      </c>
      <c r="L114" s="4" t="s">
        <v>702</v>
      </c>
    </row>
    <row r="115" spans="1:12" x14ac:dyDescent="0.25">
      <c r="A115" s="7">
        <v>100</v>
      </c>
      <c r="B115" s="17" t="s">
        <v>512</v>
      </c>
      <c r="C115" s="17" t="s">
        <v>721</v>
      </c>
      <c r="D115" s="11">
        <v>55.2</v>
      </c>
      <c r="E115" s="16" t="s">
        <v>328</v>
      </c>
      <c r="F115" s="30">
        <v>8.6</v>
      </c>
      <c r="G115" s="30">
        <v>8.8000000000000007</v>
      </c>
      <c r="H115" s="21">
        <f t="shared" si="1"/>
        <v>0.20000000000000107</v>
      </c>
      <c r="I115" s="557"/>
      <c r="J115" s="29">
        <v>8.1046305720938641E-2</v>
      </c>
      <c r="K115" s="26">
        <v>0.28104630572093969</v>
      </c>
      <c r="L115" s="4" t="s">
        <v>702</v>
      </c>
    </row>
    <row r="116" spans="1:12" x14ac:dyDescent="0.25">
      <c r="A116" s="7">
        <v>101</v>
      </c>
      <c r="B116" s="17" t="s">
        <v>513</v>
      </c>
      <c r="C116" s="17" t="s">
        <v>721</v>
      </c>
      <c r="D116" s="11">
        <v>58.1</v>
      </c>
      <c r="E116" s="16" t="s">
        <v>328</v>
      </c>
      <c r="F116" s="30">
        <v>7.3</v>
      </c>
      <c r="G116" s="30">
        <v>7.5</v>
      </c>
      <c r="H116" s="21">
        <f t="shared" si="1"/>
        <v>0.20000000000000018</v>
      </c>
      <c r="I116" s="557"/>
      <c r="J116" s="29">
        <v>8.5304173231640135E-2</v>
      </c>
      <c r="K116" s="26">
        <v>0.28530417323164031</v>
      </c>
      <c r="L116" s="4" t="s">
        <v>702</v>
      </c>
    </row>
    <row r="117" spans="1:12" x14ac:dyDescent="0.25">
      <c r="A117" s="7">
        <v>102</v>
      </c>
      <c r="B117" s="17" t="s">
        <v>514</v>
      </c>
      <c r="C117" s="17" t="s">
        <v>721</v>
      </c>
      <c r="D117" s="11">
        <v>61.9</v>
      </c>
      <c r="E117" s="16" t="s">
        <v>328</v>
      </c>
      <c r="F117" s="30">
        <v>13.5</v>
      </c>
      <c r="G117" s="30">
        <v>13.9</v>
      </c>
      <c r="H117" s="21">
        <f t="shared" si="1"/>
        <v>0.40000000000000036</v>
      </c>
      <c r="I117" s="557"/>
      <c r="J117" s="29">
        <v>9.0883447900835176E-2</v>
      </c>
      <c r="K117" s="26">
        <v>0.49088344790083555</v>
      </c>
      <c r="L117" s="4" t="s">
        <v>702</v>
      </c>
    </row>
    <row r="118" spans="1:12" x14ac:dyDescent="0.25">
      <c r="A118" s="7">
        <v>103</v>
      </c>
      <c r="B118" s="17" t="s">
        <v>515</v>
      </c>
      <c r="C118" s="17" t="s">
        <v>721</v>
      </c>
      <c r="D118" s="11">
        <v>69.3</v>
      </c>
      <c r="E118" s="16" t="s">
        <v>328</v>
      </c>
      <c r="F118" s="30">
        <v>5.2</v>
      </c>
      <c r="G118" s="30">
        <v>5.7</v>
      </c>
      <c r="H118" s="21">
        <f t="shared" si="1"/>
        <v>0.5</v>
      </c>
      <c r="I118" s="557"/>
      <c r="J118" s="29">
        <v>0.10174835120400448</v>
      </c>
      <c r="K118" s="26">
        <v>0.60174835120400449</v>
      </c>
      <c r="L118" s="4" t="s">
        <v>702</v>
      </c>
    </row>
    <row r="119" spans="1:12" x14ac:dyDescent="0.25">
      <c r="A119" s="7">
        <v>104</v>
      </c>
      <c r="B119" s="17" t="s">
        <v>516</v>
      </c>
      <c r="C119" s="17" t="s">
        <v>721</v>
      </c>
      <c r="D119" s="11">
        <v>42.4</v>
      </c>
      <c r="E119" s="16" t="s">
        <v>328</v>
      </c>
      <c r="F119" s="30">
        <v>0</v>
      </c>
      <c r="G119" s="30">
        <v>0</v>
      </c>
      <c r="H119" s="21">
        <f t="shared" si="1"/>
        <v>0</v>
      </c>
      <c r="I119" s="557"/>
      <c r="J119" s="29">
        <v>6.2252959466807943E-2</v>
      </c>
      <c r="K119" s="26">
        <v>6.2252959466807943E-2</v>
      </c>
      <c r="L119" s="4" t="s">
        <v>702</v>
      </c>
    </row>
    <row r="120" spans="1:12" x14ac:dyDescent="0.25">
      <c r="A120" s="7">
        <v>105</v>
      </c>
      <c r="B120" s="17" t="s">
        <v>517</v>
      </c>
      <c r="C120" s="17" t="s">
        <v>721</v>
      </c>
      <c r="D120" s="11">
        <v>55</v>
      </c>
      <c r="E120" s="16" t="s">
        <v>328</v>
      </c>
      <c r="F120" s="30">
        <v>7.3</v>
      </c>
      <c r="G120" s="30">
        <v>7.3</v>
      </c>
      <c r="H120" s="21">
        <f t="shared" si="1"/>
        <v>0</v>
      </c>
      <c r="I120" s="557"/>
      <c r="J120" s="29">
        <v>8.0752659685717848E-2</v>
      </c>
      <c r="K120" s="26">
        <v>8.0752659685717848E-2</v>
      </c>
      <c r="L120" s="4" t="s">
        <v>702</v>
      </c>
    </row>
    <row r="121" spans="1:12" x14ac:dyDescent="0.25">
      <c r="A121" s="7">
        <v>106</v>
      </c>
      <c r="B121" s="17" t="s">
        <v>518</v>
      </c>
      <c r="C121" s="17" t="s">
        <v>721</v>
      </c>
      <c r="D121" s="11">
        <v>59.2</v>
      </c>
      <c r="E121" s="16" t="s">
        <v>328</v>
      </c>
      <c r="F121" s="30">
        <v>20.3</v>
      </c>
      <c r="G121" s="30">
        <v>20.7</v>
      </c>
      <c r="H121" s="21">
        <f t="shared" si="1"/>
        <v>0.39999999999999858</v>
      </c>
      <c r="I121" s="557"/>
      <c r="J121" s="29">
        <v>8.691922642535449E-2</v>
      </c>
      <c r="K121" s="26">
        <v>0.48691922642535307</v>
      </c>
      <c r="L121" s="4" t="s">
        <v>702</v>
      </c>
    </row>
    <row r="122" spans="1:12" x14ac:dyDescent="0.25">
      <c r="A122" s="7">
        <v>107</v>
      </c>
      <c r="B122" s="17" t="s">
        <v>519</v>
      </c>
      <c r="C122" s="17" t="s">
        <v>721</v>
      </c>
      <c r="D122" s="11">
        <v>62.8</v>
      </c>
      <c r="E122" s="16" t="s">
        <v>328</v>
      </c>
      <c r="F122" s="30">
        <v>18.399999999999999</v>
      </c>
      <c r="G122" s="30">
        <v>18.8</v>
      </c>
      <c r="H122" s="21">
        <f t="shared" si="1"/>
        <v>0.40000000000000213</v>
      </c>
      <c r="I122" s="557"/>
      <c r="J122" s="29">
        <v>9.2204855059328739E-2</v>
      </c>
      <c r="K122" s="26">
        <v>0.49220485505933087</v>
      </c>
      <c r="L122" s="4" t="s">
        <v>702</v>
      </c>
    </row>
    <row r="123" spans="1:12" x14ac:dyDescent="0.25">
      <c r="A123" s="7">
        <v>108</v>
      </c>
      <c r="B123" s="17" t="s">
        <v>514</v>
      </c>
      <c r="C123" s="17" t="s">
        <v>721</v>
      </c>
      <c r="D123" s="11">
        <v>68.599999999999994</v>
      </c>
      <c r="E123" s="16" t="s">
        <v>328</v>
      </c>
      <c r="F123" s="30">
        <v>15.3</v>
      </c>
      <c r="G123" s="30">
        <v>15.5</v>
      </c>
      <c r="H123" s="21">
        <f t="shared" si="1"/>
        <v>0.19999999999999929</v>
      </c>
      <c r="I123" s="557"/>
      <c r="J123" s="29">
        <v>0.10072059008073171</v>
      </c>
      <c r="K123" s="26">
        <v>0.30072059008073099</v>
      </c>
      <c r="L123" s="4" t="s">
        <v>702</v>
      </c>
    </row>
    <row r="124" spans="1:12" x14ac:dyDescent="0.25">
      <c r="A124" s="7">
        <v>109</v>
      </c>
      <c r="B124" s="17" t="s">
        <v>520</v>
      </c>
      <c r="C124" s="17" t="s">
        <v>721</v>
      </c>
      <c r="D124" s="11">
        <v>42.5</v>
      </c>
      <c r="E124" s="16" t="s">
        <v>328</v>
      </c>
      <c r="F124" s="30">
        <v>4.5999999999999996</v>
      </c>
      <c r="G124" s="30">
        <v>4.5999999999999996</v>
      </c>
      <c r="H124" s="21">
        <f t="shared" si="1"/>
        <v>0</v>
      </c>
      <c r="I124" s="557"/>
      <c r="J124" s="29">
        <v>6.239978248441834E-2</v>
      </c>
      <c r="K124" s="26">
        <v>6.239978248441834E-2</v>
      </c>
      <c r="L124" s="4" t="s">
        <v>702</v>
      </c>
    </row>
    <row r="125" spans="1:12" x14ac:dyDescent="0.25">
      <c r="A125" s="7">
        <v>110</v>
      </c>
      <c r="B125" s="17" t="s">
        <v>521</v>
      </c>
      <c r="C125" s="17" t="s">
        <v>721</v>
      </c>
      <c r="D125" s="11">
        <v>54.1</v>
      </c>
      <c r="E125" s="16" t="s">
        <v>328</v>
      </c>
      <c r="F125" s="30">
        <v>20</v>
      </c>
      <c r="G125" s="30">
        <v>20.100000000000001</v>
      </c>
      <c r="H125" s="21">
        <f t="shared" si="1"/>
        <v>0.10000000000000142</v>
      </c>
      <c r="I125" s="557"/>
      <c r="J125" s="29">
        <v>7.9431252527224286E-2</v>
      </c>
      <c r="K125" s="26">
        <v>0.17943125252722569</v>
      </c>
      <c r="L125" s="4" t="s">
        <v>702</v>
      </c>
    </row>
    <row r="126" spans="1:12" x14ac:dyDescent="0.25">
      <c r="A126" s="7">
        <v>111</v>
      </c>
      <c r="B126" s="17" t="s">
        <v>373</v>
      </c>
      <c r="C126" s="17" t="s">
        <v>721</v>
      </c>
      <c r="D126" s="11">
        <v>54.3</v>
      </c>
      <c r="E126" s="16" t="s">
        <v>328</v>
      </c>
      <c r="F126" s="30">
        <v>11.9</v>
      </c>
      <c r="G126" s="30">
        <v>12.3</v>
      </c>
      <c r="H126" s="21">
        <f t="shared" si="1"/>
        <v>0.40000000000000036</v>
      </c>
      <c r="I126" s="557"/>
      <c r="J126" s="29">
        <v>7.9724898562445079E-2</v>
      </c>
      <c r="K126" s="26">
        <v>0.47972489856244543</v>
      </c>
      <c r="L126" s="4" t="s">
        <v>702</v>
      </c>
    </row>
    <row r="127" spans="1:12" x14ac:dyDescent="0.25">
      <c r="A127" s="7">
        <v>112</v>
      </c>
      <c r="B127" s="17" t="s">
        <v>374</v>
      </c>
      <c r="C127" s="17" t="s">
        <v>721</v>
      </c>
      <c r="D127" s="11">
        <v>52</v>
      </c>
      <c r="E127" s="16" t="s">
        <v>328</v>
      </c>
      <c r="F127" s="30">
        <v>13</v>
      </c>
      <c r="G127" s="30">
        <v>13.4</v>
      </c>
      <c r="H127" s="21">
        <f t="shared" si="1"/>
        <v>0.40000000000000036</v>
      </c>
      <c r="I127" s="557"/>
      <c r="J127" s="29">
        <v>7.6347969157405965E-2</v>
      </c>
      <c r="K127" s="26">
        <v>0.47634796915740629</v>
      </c>
      <c r="L127" s="4" t="s">
        <v>702</v>
      </c>
    </row>
    <row r="128" spans="1:12" x14ac:dyDescent="0.25">
      <c r="A128" s="7">
        <v>113</v>
      </c>
      <c r="B128" s="17" t="s">
        <v>375</v>
      </c>
      <c r="C128" s="17" t="s">
        <v>721</v>
      </c>
      <c r="D128" s="11">
        <v>46.8</v>
      </c>
      <c r="E128" s="16" t="s">
        <v>328</v>
      </c>
      <c r="F128" s="30">
        <v>16.399999999999999</v>
      </c>
      <c r="G128" s="30">
        <v>16.899999999999999</v>
      </c>
      <c r="H128" s="21">
        <f t="shared" si="1"/>
        <v>0.5</v>
      </c>
      <c r="I128" s="557"/>
      <c r="J128" s="29">
        <v>6.8713172241665371E-2</v>
      </c>
      <c r="K128" s="26">
        <v>0.5687131722416654</v>
      </c>
      <c r="L128" s="4" t="s">
        <v>702</v>
      </c>
    </row>
    <row r="129" spans="1:12" x14ac:dyDescent="0.25">
      <c r="A129" s="7">
        <v>114</v>
      </c>
      <c r="B129" s="17" t="s">
        <v>376</v>
      </c>
      <c r="C129" s="17" t="s">
        <v>721</v>
      </c>
      <c r="D129" s="11">
        <v>73.3</v>
      </c>
      <c r="E129" s="16" t="s">
        <v>328</v>
      </c>
      <c r="F129" s="30">
        <v>11.7</v>
      </c>
      <c r="G129" s="30">
        <v>11.8</v>
      </c>
      <c r="H129" s="21">
        <f t="shared" si="1"/>
        <v>0.10000000000000142</v>
      </c>
      <c r="I129" s="557"/>
      <c r="J129" s="29">
        <v>0.10762127190842033</v>
      </c>
      <c r="K129" s="26">
        <v>0.20762127190842175</v>
      </c>
      <c r="L129" s="4" t="s">
        <v>702</v>
      </c>
    </row>
    <row r="130" spans="1:12" x14ac:dyDescent="0.25">
      <c r="A130" s="7">
        <v>115</v>
      </c>
      <c r="B130" s="17" t="s">
        <v>377</v>
      </c>
      <c r="C130" s="17" t="s">
        <v>721</v>
      </c>
      <c r="D130" s="11">
        <v>54.3</v>
      </c>
      <c r="E130" s="16" t="s">
        <v>328</v>
      </c>
      <c r="F130" s="30">
        <v>13.6</v>
      </c>
      <c r="G130" s="30">
        <v>14.1</v>
      </c>
      <c r="H130" s="21">
        <f t="shared" si="1"/>
        <v>0.5</v>
      </c>
      <c r="I130" s="557"/>
      <c r="J130" s="29">
        <v>7.9724898562445079E-2</v>
      </c>
      <c r="K130" s="26">
        <v>0.57972489856244502</v>
      </c>
      <c r="L130" s="4" t="s">
        <v>702</v>
      </c>
    </row>
    <row r="131" spans="1:12" x14ac:dyDescent="0.25">
      <c r="A131" s="7">
        <v>116</v>
      </c>
      <c r="B131" s="17" t="s">
        <v>378</v>
      </c>
      <c r="C131" s="17" t="s">
        <v>721</v>
      </c>
      <c r="D131" s="11">
        <v>51.8</v>
      </c>
      <c r="E131" s="16" t="s">
        <v>328</v>
      </c>
      <c r="F131" s="30">
        <v>11.5</v>
      </c>
      <c r="G131" s="30">
        <v>11.9</v>
      </c>
      <c r="H131" s="21">
        <f t="shared" si="1"/>
        <v>0.40000000000000036</v>
      </c>
      <c r="I131" s="557"/>
      <c r="J131" s="29">
        <v>7.6054323122185172E-2</v>
      </c>
      <c r="K131" s="26">
        <v>0.47605432312218554</v>
      </c>
      <c r="L131" s="4" t="s">
        <v>702</v>
      </c>
    </row>
    <row r="132" spans="1:12" x14ac:dyDescent="0.25">
      <c r="A132" s="7">
        <v>117</v>
      </c>
      <c r="B132" s="17" t="s">
        <v>379</v>
      </c>
      <c r="C132" s="17" t="s">
        <v>721</v>
      </c>
      <c r="D132" s="11">
        <v>47.2</v>
      </c>
      <c r="E132" s="16" t="s">
        <v>328</v>
      </c>
      <c r="F132" s="30">
        <v>16.5</v>
      </c>
      <c r="G132" s="30">
        <v>17.100000000000001</v>
      </c>
      <c r="H132" s="21">
        <f t="shared" si="1"/>
        <v>0.60000000000000142</v>
      </c>
      <c r="I132" s="557"/>
      <c r="J132" s="29">
        <v>6.9300464312106957E-2</v>
      </c>
      <c r="K132" s="26">
        <v>0.66930046431210832</v>
      </c>
      <c r="L132" s="4" t="s">
        <v>702</v>
      </c>
    </row>
    <row r="133" spans="1:12" x14ac:dyDescent="0.25">
      <c r="A133" s="7">
        <v>118</v>
      </c>
      <c r="B133" s="17" t="s">
        <v>380</v>
      </c>
      <c r="C133" s="17" t="s">
        <v>721</v>
      </c>
      <c r="D133" s="11">
        <v>72.8</v>
      </c>
      <c r="E133" s="16" t="s">
        <v>328</v>
      </c>
      <c r="F133" s="30">
        <v>17.100000000000001</v>
      </c>
      <c r="G133" s="30">
        <v>17.5</v>
      </c>
      <c r="H133" s="21">
        <f t="shared" si="1"/>
        <v>0.39999999999999858</v>
      </c>
      <c r="I133" s="557"/>
      <c r="J133" s="29">
        <v>0.10688715682036835</v>
      </c>
      <c r="K133" s="26">
        <v>0.50688715682036689</v>
      </c>
      <c r="L133" s="4" t="s">
        <v>702</v>
      </c>
    </row>
    <row r="134" spans="1:12" x14ac:dyDescent="0.25">
      <c r="A134" s="7">
        <v>119</v>
      </c>
      <c r="B134" s="17" t="s">
        <v>381</v>
      </c>
      <c r="C134" s="17" t="s">
        <v>721</v>
      </c>
      <c r="D134" s="11">
        <v>54.2</v>
      </c>
      <c r="E134" s="16" t="s">
        <v>328</v>
      </c>
      <c r="F134" s="30">
        <v>19</v>
      </c>
      <c r="G134" s="30">
        <v>19.600000000000001</v>
      </c>
      <c r="H134" s="21">
        <f t="shared" si="1"/>
        <v>0.60000000000000142</v>
      </c>
      <c r="I134" s="557"/>
      <c r="J134" s="29">
        <v>7.9578075544834689E-2</v>
      </c>
      <c r="K134" s="26">
        <v>0.67957807554483607</v>
      </c>
      <c r="L134" s="4" t="s">
        <v>702</v>
      </c>
    </row>
    <row r="135" spans="1:12" x14ac:dyDescent="0.25">
      <c r="A135" s="7">
        <v>120</v>
      </c>
      <c r="B135" s="17" t="s">
        <v>382</v>
      </c>
      <c r="C135" s="17" t="s">
        <v>721</v>
      </c>
      <c r="D135" s="11">
        <v>51.9</v>
      </c>
      <c r="E135" s="16" t="s">
        <v>328</v>
      </c>
      <c r="F135" s="30">
        <v>5.0999999999999996</v>
      </c>
      <c r="G135" s="30">
        <v>5.0999999999999996</v>
      </c>
      <c r="H135" s="21">
        <f t="shared" si="1"/>
        <v>0</v>
      </c>
      <c r="I135" s="557"/>
      <c r="J135" s="29">
        <v>7.6201146139795575E-2</v>
      </c>
      <c r="K135" s="26">
        <v>7.6201146139795575E-2</v>
      </c>
      <c r="L135" s="4" t="s">
        <v>702</v>
      </c>
    </row>
    <row r="136" spans="1:12" x14ac:dyDescent="0.25">
      <c r="A136" s="7">
        <v>121</v>
      </c>
      <c r="B136" s="17" t="s">
        <v>383</v>
      </c>
      <c r="C136" s="17" t="s">
        <v>721</v>
      </c>
      <c r="D136" s="11">
        <v>47.2</v>
      </c>
      <c r="E136" s="16" t="s">
        <v>328</v>
      </c>
      <c r="F136" s="30">
        <v>6.2</v>
      </c>
      <c r="G136" s="30">
        <v>6.4</v>
      </c>
      <c r="H136" s="21">
        <f t="shared" si="1"/>
        <v>0.20000000000000018</v>
      </c>
      <c r="I136" s="557"/>
      <c r="J136" s="29">
        <v>6.9300464312106957E-2</v>
      </c>
      <c r="K136" s="26">
        <v>0.26930046431210714</v>
      </c>
      <c r="L136" s="4" t="s">
        <v>702</v>
      </c>
    </row>
    <row r="137" spans="1:12" x14ac:dyDescent="0.25">
      <c r="A137" s="7">
        <v>122</v>
      </c>
      <c r="B137" s="17" t="s">
        <v>384</v>
      </c>
      <c r="C137" s="17" t="s">
        <v>721</v>
      </c>
      <c r="D137" s="11">
        <v>72.7</v>
      </c>
      <c r="E137" s="16" t="s">
        <v>328</v>
      </c>
      <c r="F137" s="30">
        <v>2.2000000000000002</v>
      </c>
      <c r="G137" s="30">
        <v>2.5</v>
      </c>
      <c r="H137" s="21">
        <f t="shared" si="1"/>
        <v>0.29999999999999982</v>
      </c>
      <c r="I137" s="557"/>
      <c r="J137" s="29">
        <v>0.10674033380275796</v>
      </c>
      <c r="K137" s="26">
        <v>0.40674033380275776</v>
      </c>
      <c r="L137" s="4" t="s">
        <v>702</v>
      </c>
    </row>
    <row r="138" spans="1:12" x14ac:dyDescent="0.25">
      <c r="A138" s="7">
        <v>123</v>
      </c>
      <c r="B138" s="17" t="s">
        <v>385</v>
      </c>
      <c r="C138" s="17" t="s">
        <v>721</v>
      </c>
      <c r="D138" s="11">
        <v>54.3</v>
      </c>
      <c r="E138" s="16" t="s">
        <v>328</v>
      </c>
      <c r="F138" s="30">
        <v>4.7</v>
      </c>
      <c r="G138" s="30">
        <v>4.8</v>
      </c>
      <c r="H138" s="21">
        <f t="shared" si="1"/>
        <v>9.9999999999999645E-2</v>
      </c>
      <c r="I138" s="557"/>
      <c r="J138" s="29">
        <v>7.9724898562445079E-2</v>
      </c>
      <c r="K138" s="26">
        <v>0.17972489856244472</v>
      </c>
      <c r="L138" s="4" t="s">
        <v>702</v>
      </c>
    </row>
    <row r="139" spans="1:12" x14ac:dyDescent="0.25">
      <c r="A139" s="7">
        <v>124</v>
      </c>
      <c r="B139" s="17" t="s">
        <v>386</v>
      </c>
      <c r="C139" s="17" t="s">
        <v>721</v>
      </c>
      <c r="D139" s="11">
        <v>52.1</v>
      </c>
      <c r="E139" s="16" t="s">
        <v>328</v>
      </c>
      <c r="F139" s="30">
        <v>9.8000000000000007</v>
      </c>
      <c r="G139" s="30">
        <v>10.3</v>
      </c>
      <c r="H139" s="21">
        <f>G139-F139+0.44</f>
        <v>0.94</v>
      </c>
      <c r="I139" s="557"/>
      <c r="J139" s="29">
        <v>7.6494792175016368E-2</v>
      </c>
      <c r="K139" s="26">
        <v>1.0164947921750163</v>
      </c>
      <c r="L139" s="4" t="s">
        <v>702</v>
      </c>
    </row>
    <row r="140" spans="1:12" x14ac:dyDescent="0.25">
      <c r="A140" s="7">
        <v>125</v>
      </c>
      <c r="B140" s="17" t="s">
        <v>387</v>
      </c>
      <c r="C140" s="17" t="s">
        <v>721</v>
      </c>
      <c r="D140" s="11">
        <v>47.2</v>
      </c>
      <c r="E140" s="16" t="s">
        <v>328</v>
      </c>
      <c r="F140" s="30">
        <v>14.1</v>
      </c>
      <c r="G140" s="30">
        <v>15.1</v>
      </c>
      <c r="H140" s="21">
        <f>G140-F140</f>
        <v>1</v>
      </c>
      <c r="I140" s="557"/>
      <c r="J140" s="29">
        <v>6.9300464312106957E-2</v>
      </c>
      <c r="K140" s="26">
        <v>1.0693004643121069</v>
      </c>
      <c r="L140" s="4" t="s">
        <v>702</v>
      </c>
    </row>
    <row r="141" spans="1:12" x14ac:dyDescent="0.25">
      <c r="A141" s="7">
        <v>126</v>
      </c>
      <c r="B141" s="17" t="s">
        <v>388</v>
      </c>
      <c r="C141" s="17" t="s">
        <v>721</v>
      </c>
      <c r="D141" s="11">
        <v>72.400000000000006</v>
      </c>
      <c r="E141" s="16" t="s">
        <v>328</v>
      </c>
      <c r="F141" s="30">
        <v>10.6</v>
      </c>
      <c r="G141" s="30">
        <v>10.7</v>
      </c>
      <c r="H141" s="21">
        <f>G141-F141+0.23</f>
        <v>0.32999999999999963</v>
      </c>
      <c r="I141" s="557"/>
      <c r="J141" s="29">
        <v>0.10629986474992678</v>
      </c>
      <c r="K141" s="26">
        <v>0.43629986474992644</v>
      </c>
      <c r="L141" s="4" t="s">
        <v>702</v>
      </c>
    </row>
    <row r="142" spans="1:12" x14ac:dyDescent="0.25">
      <c r="A142" s="7">
        <v>127</v>
      </c>
      <c r="B142" s="17" t="s">
        <v>389</v>
      </c>
      <c r="C142" s="17" t="s">
        <v>721</v>
      </c>
      <c r="D142" s="11">
        <v>54.3</v>
      </c>
      <c r="E142" s="16" t="s">
        <v>328</v>
      </c>
      <c r="F142" s="30">
        <v>11.7</v>
      </c>
      <c r="G142" s="30">
        <v>12</v>
      </c>
      <c r="H142" s="21">
        <f>G142-F142-0.3</f>
        <v>7.2164496600635175E-16</v>
      </c>
      <c r="I142" s="557"/>
      <c r="J142" s="29">
        <v>7.9724898562445079E-2</v>
      </c>
      <c r="K142" s="26">
        <v>7.9724898562445801E-2</v>
      </c>
      <c r="L142" s="4" t="s">
        <v>702</v>
      </c>
    </row>
    <row r="143" spans="1:12" x14ac:dyDescent="0.25">
      <c r="A143" s="7">
        <v>128</v>
      </c>
      <c r="B143" s="17" t="s">
        <v>390</v>
      </c>
      <c r="C143" s="17" t="s">
        <v>721</v>
      </c>
      <c r="D143" s="11">
        <v>51.8</v>
      </c>
      <c r="E143" s="16" t="s">
        <v>328</v>
      </c>
      <c r="F143" s="30">
        <v>3.8</v>
      </c>
      <c r="G143" s="30">
        <v>3.8</v>
      </c>
      <c r="H143" s="21">
        <f t="shared" si="1"/>
        <v>0</v>
      </c>
      <c r="I143" s="557"/>
      <c r="J143" s="29">
        <v>7.6054323122185172E-2</v>
      </c>
      <c r="K143" s="26">
        <v>7.6054323122185172E-2</v>
      </c>
      <c r="L143" s="4" t="s">
        <v>702</v>
      </c>
    </row>
    <row r="144" spans="1:12" x14ac:dyDescent="0.25">
      <c r="A144" s="7">
        <v>129</v>
      </c>
      <c r="B144" s="17" t="s">
        <v>391</v>
      </c>
      <c r="C144" s="17" t="s">
        <v>721</v>
      </c>
      <c r="D144" s="11">
        <v>48</v>
      </c>
      <c r="E144" s="16" t="s">
        <v>328</v>
      </c>
      <c r="F144" s="30">
        <v>4.7</v>
      </c>
      <c r="G144" s="30">
        <v>4.7</v>
      </c>
      <c r="H144" s="21">
        <f t="shared" si="1"/>
        <v>0</v>
      </c>
      <c r="I144" s="557"/>
      <c r="J144" s="29">
        <v>7.047504845299013E-2</v>
      </c>
      <c r="K144" s="26">
        <v>7.047504845299013E-2</v>
      </c>
      <c r="L144" s="4" t="s">
        <v>702</v>
      </c>
    </row>
    <row r="145" spans="1:12" x14ac:dyDescent="0.25">
      <c r="A145" s="7">
        <v>130</v>
      </c>
      <c r="B145" s="17" t="s">
        <v>392</v>
      </c>
      <c r="C145" s="17" t="s">
        <v>721</v>
      </c>
      <c r="D145" s="11">
        <v>73</v>
      </c>
      <c r="E145" s="16" t="s">
        <v>328</v>
      </c>
      <c r="F145" s="30">
        <v>15</v>
      </c>
      <c r="G145" s="30">
        <v>15.5</v>
      </c>
      <c r="H145" s="21">
        <f>G145-F145-0.5</f>
        <v>0</v>
      </c>
      <c r="I145" s="557"/>
      <c r="J145" s="29">
        <v>0.10718080285558915</v>
      </c>
      <c r="K145" s="26">
        <v>0.10718080285558915</v>
      </c>
      <c r="L145" s="4" t="s">
        <v>702</v>
      </c>
    </row>
    <row r="146" spans="1:12" x14ac:dyDescent="0.25">
      <c r="A146" s="7">
        <v>131</v>
      </c>
      <c r="B146" s="17" t="s">
        <v>393</v>
      </c>
      <c r="C146" s="17" t="s">
        <v>721</v>
      </c>
      <c r="D146" s="11">
        <v>54.8</v>
      </c>
      <c r="E146" s="16" t="s">
        <v>328</v>
      </c>
      <c r="F146" s="30">
        <v>7.6</v>
      </c>
      <c r="G146" s="30">
        <v>8</v>
      </c>
      <c r="H146" s="21">
        <f>G146-F146</f>
        <v>0.40000000000000036</v>
      </c>
      <c r="I146" s="557"/>
      <c r="J146" s="29">
        <v>8.0459013650497055E-2</v>
      </c>
      <c r="K146" s="26">
        <v>0.48045901365049742</v>
      </c>
      <c r="L146" s="4" t="s">
        <v>702</v>
      </c>
    </row>
    <row r="147" spans="1:12" x14ac:dyDescent="0.25">
      <c r="A147" s="7">
        <v>132</v>
      </c>
      <c r="B147" s="17" t="s">
        <v>394</v>
      </c>
      <c r="C147" s="17" t="s">
        <v>721</v>
      </c>
      <c r="D147" s="11">
        <v>52.6</v>
      </c>
      <c r="E147" s="16" t="s">
        <v>328</v>
      </c>
      <c r="F147" s="30">
        <v>2.1</v>
      </c>
      <c r="G147" s="30">
        <v>2.1</v>
      </c>
      <c r="H147" s="21">
        <f t="shared" ref="H147:H208" si="2">G147-F147</f>
        <v>0</v>
      </c>
      <c r="I147" s="557"/>
      <c r="J147" s="29">
        <v>7.7228907263068344E-2</v>
      </c>
      <c r="K147" s="26">
        <v>7.7228907263068344E-2</v>
      </c>
      <c r="L147" s="4" t="s">
        <v>702</v>
      </c>
    </row>
    <row r="148" spans="1:12" x14ac:dyDescent="0.25">
      <c r="A148" s="7">
        <v>133</v>
      </c>
      <c r="B148" s="17" t="s">
        <v>395</v>
      </c>
      <c r="C148" s="17" t="s">
        <v>721</v>
      </c>
      <c r="D148" s="11">
        <v>47.6</v>
      </c>
      <c r="E148" s="16" t="s">
        <v>328</v>
      </c>
      <c r="F148" s="30">
        <v>9.3000000000000007</v>
      </c>
      <c r="G148" s="30">
        <v>9.8000000000000007</v>
      </c>
      <c r="H148" s="21">
        <f>G148-F148</f>
        <v>0.5</v>
      </c>
      <c r="I148" s="557"/>
      <c r="J148" s="29">
        <v>6.9887756382548544E-2</v>
      </c>
      <c r="K148" s="26">
        <v>0.56988775638254852</v>
      </c>
      <c r="L148" s="57" t="s">
        <v>702</v>
      </c>
    </row>
    <row r="149" spans="1:12" x14ac:dyDescent="0.25">
      <c r="A149" s="7">
        <v>134</v>
      </c>
      <c r="B149" s="17" t="s">
        <v>396</v>
      </c>
      <c r="C149" s="17" t="s">
        <v>721</v>
      </c>
      <c r="D149" s="11">
        <v>73</v>
      </c>
      <c r="E149" s="16" t="s">
        <v>328</v>
      </c>
      <c r="F149" s="30">
        <v>10</v>
      </c>
      <c r="G149" s="30">
        <v>10.1</v>
      </c>
      <c r="H149" s="21">
        <f>G149-F149</f>
        <v>9.9999999999999645E-2</v>
      </c>
      <c r="I149" s="557"/>
      <c r="J149" s="29">
        <v>0.10718080285558915</v>
      </c>
      <c r="K149" s="26">
        <v>0.20718080285558879</v>
      </c>
      <c r="L149" s="57" t="s">
        <v>702</v>
      </c>
    </row>
    <row r="150" spans="1:12" x14ac:dyDescent="0.25">
      <c r="A150" s="7">
        <v>135</v>
      </c>
      <c r="B150" s="17" t="s">
        <v>397</v>
      </c>
      <c r="C150" s="17" t="s">
        <v>721</v>
      </c>
      <c r="D150" s="11">
        <v>54.9</v>
      </c>
      <c r="E150" s="16" t="s">
        <v>328</v>
      </c>
      <c r="F150" s="30">
        <v>13.6</v>
      </c>
      <c r="G150" s="30">
        <v>13.9</v>
      </c>
      <c r="H150" s="21">
        <f t="shared" si="2"/>
        <v>0.30000000000000071</v>
      </c>
      <c r="I150" s="557"/>
      <c r="J150" s="29">
        <v>8.0605836668107445E-2</v>
      </c>
      <c r="K150" s="26">
        <v>0.38060583666810816</v>
      </c>
      <c r="L150" s="57" t="s">
        <v>702</v>
      </c>
    </row>
    <row r="151" spans="1:12" x14ac:dyDescent="0.25">
      <c r="A151" s="7">
        <v>136</v>
      </c>
      <c r="B151" s="17" t="s">
        <v>398</v>
      </c>
      <c r="C151" s="17" t="s">
        <v>721</v>
      </c>
      <c r="D151" s="11">
        <v>52.3</v>
      </c>
      <c r="E151" s="16" t="s">
        <v>328</v>
      </c>
      <c r="F151" s="30">
        <v>8.3000000000000007</v>
      </c>
      <c r="G151" s="30">
        <v>8.3000000000000007</v>
      </c>
      <c r="H151" s="21">
        <f t="shared" si="2"/>
        <v>0</v>
      </c>
      <c r="I151" s="557"/>
      <c r="J151" s="29">
        <v>7.6788438210237148E-2</v>
      </c>
      <c r="K151" s="26">
        <v>7.6788438210237148E-2</v>
      </c>
      <c r="L151" s="57" t="s">
        <v>702</v>
      </c>
    </row>
    <row r="152" spans="1:12" x14ac:dyDescent="0.25">
      <c r="A152" s="7">
        <v>137</v>
      </c>
      <c r="B152" s="17" t="s">
        <v>399</v>
      </c>
      <c r="C152" s="17" t="s">
        <v>721</v>
      </c>
      <c r="D152" s="11">
        <v>47.6</v>
      </c>
      <c r="E152" s="16" t="s">
        <v>328</v>
      </c>
      <c r="F152" s="30">
        <v>16.600000000000001</v>
      </c>
      <c r="G152" s="30">
        <v>17</v>
      </c>
      <c r="H152" s="21">
        <f t="shared" si="2"/>
        <v>0.39999999999999858</v>
      </c>
      <c r="I152" s="557"/>
      <c r="J152" s="29">
        <v>6.9887756382548544E-2</v>
      </c>
      <c r="K152" s="26">
        <v>0.46988775638254709</v>
      </c>
      <c r="L152" s="57" t="s">
        <v>702</v>
      </c>
    </row>
    <row r="153" spans="1:12" x14ac:dyDescent="0.25">
      <c r="A153" s="7">
        <v>138</v>
      </c>
      <c r="B153" s="17" t="s">
        <v>400</v>
      </c>
      <c r="C153" s="17" t="s">
        <v>721</v>
      </c>
      <c r="D153" s="11">
        <v>72.8</v>
      </c>
      <c r="E153" s="16" t="s">
        <v>328</v>
      </c>
      <c r="F153" s="30">
        <v>16.100000000000001</v>
      </c>
      <c r="G153" s="30">
        <v>16.600000000000001</v>
      </c>
      <c r="H153" s="21">
        <f t="shared" si="2"/>
        <v>0.5</v>
      </c>
      <c r="I153" s="557"/>
      <c r="J153" s="29">
        <v>0.10688715682036835</v>
      </c>
      <c r="K153" s="26">
        <v>0.60688715682036831</v>
      </c>
      <c r="L153" s="57" t="s">
        <v>702</v>
      </c>
    </row>
    <row r="154" spans="1:12" x14ac:dyDescent="0.25">
      <c r="A154" s="7">
        <v>139</v>
      </c>
      <c r="B154" s="17" t="s">
        <v>401</v>
      </c>
      <c r="C154" s="17" t="s">
        <v>721</v>
      </c>
      <c r="D154" s="11">
        <v>54.9</v>
      </c>
      <c r="E154" s="16" t="s">
        <v>328</v>
      </c>
      <c r="F154" s="30">
        <v>8.1999999999999993</v>
      </c>
      <c r="G154" s="30">
        <v>8.6</v>
      </c>
      <c r="H154" s="21">
        <f t="shared" si="2"/>
        <v>0.40000000000000036</v>
      </c>
      <c r="I154" s="557"/>
      <c r="J154" s="29">
        <v>8.0605836668107445E-2</v>
      </c>
      <c r="K154" s="26">
        <v>0.4806058366681078</v>
      </c>
      <c r="L154" s="4" t="s">
        <v>702</v>
      </c>
    </row>
    <row r="155" spans="1:12" x14ac:dyDescent="0.25">
      <c r="A155" s="7">
        <v>140</v>
      </c>
      <c r="B155" s="17" t="s">
        <v>402</v>
      </c>
      <c r="C155" s="17" t="s">
        <v>721</v>
      </c>
      <c r="D155" s="11">
        <v>52.4</v>
      </c>
      <c r="E155" s="16" t="s">
        <v>328</v>
      </c>
      <c r="F155" s="30">
        <v>4.7</v>
      </c>
      <c r="G155" s="30">
        <v>5.2</v>
      </c>
      <c r="H155" s="21">
        <f t="shared" si="2"/>
        <v>0.5</v>
      </c>
      <c r="I155" s="557"/>
      <c r="J155" s="29">
        <v>7.6935261227847551E-2</v>
      </c>
      <c r="K155" s="26">
        <v>0.57693526122784755</v>
      </c>
      <c r="L155" s="4" t="s">
        <v>702</v>
      </c>
    </row>
    <row r="156" spans="1:12" x14ac:dyDescent="0.25">
      <c r="A156" s="7">
        <v>141</v>
      </c>
      <c r="B156" s="17" t="s">
        <v>403</v>
      </c>
      <c r="C156" s="17" t="s">
        <v>721</v>
      </c>
      <c r="D156" s="11">
        <v>47.2</v>
      </c>
      <c r="E156" s="16" t="s">
        <v>328</v>
      </c>
      <c r="F156" s="30">
        <v>8.8000000000000007</v>
      </c>
      <c r="G156" s="30">
        <v>8.9</v>
      </c>
      <c r="H156" s="21">
        <f t="shared" si="2"/>
        <v>9.9999999999999645E-2</v>
      </c>
      <c r="I156" s="557"/>
      <c r="J156" s="29">
        <v>6.9300464312106957E-2</v>
      </c>
      <c r="K156" s="26">
        <v>0.1693004643121066</v>
      </c>
      <c r="L156" s="4" t="s">
        <v>702</v>
      </c>
    </row>
    <row r="157" spans="1:12" x14ac:dyDescent="0.25">
      <c r="A157" s="7">
        <v>142</v>
      </c>
      <c r="B157" s="17" t="s">
        <v>404</v>
      </c>
      <c r="C157" s="17" t="s">
        <v>721</v>
      </c>
      <c r="D157" s="11">
        <v>72.5</v>
      </c>
      <c r="E157" s="16" t="s">
        <v>328</v>
      </c>
      <c r="F157" s="30">
        <v>12.2</v>
      </c>
      <c r="G157" s="30">
        <v>12.4</v>
      </c>
      <c r="H157" s="21">
        <f t="shared" si="2"/>
        <v>0.20000000000000107</v>
      </c>
      <c r="I157" s="557"/>
      <c r="J157" s="29">
        <v>0.10644668776753717</v>
      </c>
      <c r="K157" s="26">
        <v>0.30644668776753825</v>
      </c>
      <c r="L157" s="4" t="s">
        <v>702</v>
      </c>
    </row>
    <row r="158" spans="1:12" x14ac:dyDescent="0.25">
      <c r="A158" s="7">
        <v>143</v>
      </c>
      <c r="B158" s="17" t="s">
        <v>405</v>
      </c>
      <c r="C158" s="17" t="s">
        <v>721</v>
      </c>
      <c r="D158" s="11">
        <v>54.8</v>
      </c>
      <c r="E158" s="16" t="s">
        <v>328</v>
      </c>
      <c r="F158" s="30">
        <v>7.9</v>
      </c>
      <c r="G158" s="30">
        <v>7.9</v>
      </c>
      <c r="H158" s="21">
        <f t="shared" si="2"/>
        <v>0</v>
      </c>
      <c r="I158" s="557"/>
      <c r="J158" s="29">
        <v>8.0459013650497055E-2</v>
      </c>
      <c r="K158" s="26">
        <v>8.0459013650497055E-2</v>
      </c>
      <c r="L158" s="4" t="s">
        <v>702</v>
      </c>
    </row>
    <row r="159" spans="1:12" x14ac:dyDescent="0.25">
      <c r="A159" s="7">
        <v>144</v>
      </c>
      <c r="B159" s="17" t="s">
        <v>406</v>
      </c>
      <c r="C159" s="17" t="s">
        <v>721</v>
      </c>
      <c r="D159" s="11">
        <v>51.9</v>
      </c>
      <c r="E159" s="16" t="s">
        <v>328</v>
      </c>
      <c r="F159" s="30">
        <v>6.3</v>
      </c>
      <c r="G159" s="30">
        <v>6.5</v>
      </c>
      <c r="H159" s="21">
        <f t="shared" si="2"/>
        <v>0.20000000000000018</v>
      </c>
      <c r="I159" s="557"/>
      <c r="J159" s="29">
        <v>7.6201146139795575E-2</v>
      </c>
      <c r="K159" s="26">
        <v>0.27620114613979574</v>
      </c>
      <c r="L159" s="4" t="s">
        <v>702</v>
      </c>
    </row>
    <row r="160" spans="1:12" x14ac:dyDescent="0.25">
      <c r="A160" s="7">
        <v>145</v>
      </c>
      <c r="B160" s="17" t="s">
        <v>407</v>
      </c>
      <c r="C160" s="17" t="s">
        <v>721</v>
      </c>
      <c r="D160" s="11">
        <v>47</v>
      </c>
      <c r="E160" s="16" t="s">
        <v>328</v>
      </c>
      <c r="F160" s="30">
        <v>12.3</v>
      </c>
      <c r="G160" s="30">
        <v>12.6</v>
      </c>
      <c r="H160" s="21">
        <f t="shared" si="2"/>
        <v>0.29999999999999893</v>
      </c>
      <c r="I160" s="557"/>
      <c r="J160" s="29">
        <v>6.9006818276886164E-2</v>
      </c>
      <c r="K160" s="26">
        <v>0.36900681827688508</v>
      </c>
      <c r="L160" s="4" t="s">
        <v>702</v>
      </c>
    </row>
    <row r="161" spans="1:12" x14ac:dyDescent="0.25">
      <c r="A161" s="39">
        <v>146</v>
      </c>
      <c r="B161" s="17" t="s">
        <v>408</v>
      </c>
      <c r="C161" s="17" t="s">
        <v>721</v>
      </c>
      <c r="D161" s="11">
        <v>73.2</v>
      </c>
      <c r="E161" s="16" t="s">
        <v>328</v>
      </c>
      <c r="F161" s="30">
        <v>2.4</v>
      </c>
      <c r="G161" s="30">
        <v>2.4</v>
      </c>
      <c r="H161" s="21">
        <f t="shared" si="2"/>
        <v>0</v>
      </c>
      <c r="I161" s="557"/>
      <c r="J161" s="29">
        <v>0.10747444889080994</v>
      </c>
      <c r="K161" s="26">
        <v>0.10747444889080994</v>
      </c>
      <c r="L161" s="4" t="s">
        <v>702</v>
      </c>
    </row>
    <row r="162" spans="1:12" x14ac:dyDescent="0.25">
      <c r="A162" s="7">
        <v>147</v>
      </c>
      <c r="B162" s="17" t="s">
        <v>409</v>
      </c>
      <c r="C162" s="17" t="s">
        <v>721</v>
      </c>
      <c r="D162" s="11">
        <v>54.7</v>
      </c>
      <c r="E162" s="16" t="s">
        <v>328</v>
      </c>
      <c r="F162" s="30">
        <v>17</v>
      </c>
      <c r="G162" s="30">
        <v>17.399999999999999</v>
      </c>
      <c r="H162" s="21">
        <f t="shared" si="2"/>
        <v>0.39999999999999858</v>
      </c>
      <c r="I162" s="557"/>
      <c r="J162" s="29">
        <v>8.0312190632886665E-2</v>
      </c>
      <c r="K162" s="26">
        <v>0.48031219063288522</v>
      </c>
      <c r="L162" s="4" t="s">
        <v>702</v>
      </c>
    </row>
    <row r="163" spans="1:12" x14ac:dyDescent="0.25">
      <c r="A163" s="7">
        <v>148</v>
      </c>
      <c r="B163" s="17" t="s">
        <v>410</v>
      </c>
      <c r="C163" s="17" t="s">
        <v>721</v>
      </c>
      <c r="D163" s="11">
        <v>52.4</v>
      </c>
      <c r="E163" s="16" t="s">
        <v>328</v>
      </c>
      <c r="F163" s="30">
        <v>8.3000000000000007</v>
      </c>
      <c r="G163" s="30">
        <v>8.4</v>
      </c>
      <c r="H163" s="21">
        <f t="shared" si="2"/>
        <v>9.9999999999999645E-2</v>
      </c>
      <c r="I163" s="557"/>
      <c r="J163" s="29">
        <v>7.6935261227847551E-2</v>
      </c>
      <c r="K163" s="26">
        <v>0.1769352612278472</v>
      </c>
      <c r="L163" s="4" t="s">
        <v>702</v>
      </c>
    </row>
    <row r="164" spans="1:12" x14ac:dyDescent="0.25">
      <c r="A164" s="7">
        <v>149</v>
      </c>
      <c r="B164" s="17" t="s">
        <v>411</v>
      </c>
      <c r="C164" s="17" t="s">
        <v>721</v>
      </c>
      <c r="D164" s="11">
        <v>47.4</v>
      </c>
      <c r="E164" s="16" t="s">
        <v>328</v>
      </c>
      <c r="F164" s="30">
        <v>10</v>
      </c>
      <c r="G164" s="30">
        <v>10.3</v>
      </c>
      <c r="H164" s="21">
        <f t="shared" si="2"/>
        <v>0.30000000000000071</v>
      </c>
      <c r="I164" s="557"/>
      <c r="J164" s="29">
        <v>6.9594110347327751E-2</v>
      </c>
      <c r="K164" s="26">
        <v>0.36959411034732848</v>
      </c>
      <c r="L164" s="4" t="s">
        <v>702</v>
      </c>
    </row>
    <row r="165" spans="1:12" x14ac:dyDescent="0.25">
      <c r="A165" s="7">
        <v>150</v>
      </c>
      <c r="B165" s="17" t="s">
        <v>412</v>
      </c>
      <c r="C165" s="17" t="s">
        <v>721</v>
      </c>
      <c r="D165" s="11">
        <v>73.2</v>
      </c>
      <c r="E165" s="16" t="s">
        <v>328</v>
      </c>
      <c r="F165" s="30">
        <v>20.100000000000001</v>
      </c>
      <c r="G165" s="30">
        <v>20.6</v>
      </c>
      <c r="H165" s="21">
        <f t="shared" si="2"/>
        <v>0.5</v>
      </c>
      <c r="I165" s="557"/>
      <c r="J165" s="29">
        <v>0.10747444889080994</v>
      </c>
      <c r="K165" s="26">
        <v>0.60747444889080993</v>
      </c>
      <c r="L165" s="4" t="s">
        <v>702</v>
      </c>
    </row>
    <row r="166" spans="1:12" x14ac:dyDescent="0.25">
      <c r="A166" s="7">
        <v>151</v>
      </c>
      <c r="B166" s="17" t="s">
        <v>526</v>
      </c>
      <c r="C166" s="17" t="s">
        <v>721</v>
      </c>
      <c r="D166" s="11">
        <v>39.299999999999997</v>
      </c>
      <c r="E166" s="16" t="s">
        <v>328</v>
      </c>
      <c r="F166" s="30">
        <v>13</v>
      </c>
      <c r="G166" s="30">
        <v>13</v>
      </c>
      <c r="H166" s="21">
        <f t="shared" si="2"/>
        <v>0</v>
      </c>
      <c r="I166" s="557"/>
      <c r="J166" s="29">
        <v>5.7701445920885656E-2</v>
      </c>
      <c r="K166" s="26">
        <v>5.7701445920885656E-2</v>
      </c>
      <c r="L166" s="4" t="s">
        <v>702</v>
      </c>
    </row>
    <row r="167" spans="1:12" x14ac:dyDescent="0.25">
      <c r="A167" s="7">
        <v>152</v>
      </c>
      <c r="B167" s="17" t="s">
        <v>527</v>
      </c>
      <c r="C167" s="17" t="s">
        <v>721</v>
      </c>
      <c r="D167" s="11">
        <v>67.099999999999994</v>
      </c>
      <c r="E167" s="16" t="s">
        <v>328</v>
      </c>
      <c r="F167" s="30">
        <v>14</v>
      </c>
      <c r="G167" s="30">
        <v>14</v>
      </c>
      <c r="H167" s="21">
        <f t="shared" si="2"/>
        <v>0</v>
      </c>
      <c r="I167" s="557"/>
      <c r="J167" s="29">
        <v>9.851824481657577E-2</v>
      </c>
      <c r="K167" s="26">
        <v>9.851824481657577E-2</v>
      </c>
      <c r="L167" s="4" t="s">
        <v>702</v>
      </c>
    </row>
    <row r="168" spans="1:12" x14ac:dyDescent="0.25">
      <c r="A168" s="7">
        <v>153</v>
      </c>
      <c r="B168" s="17" t="s">
        <v>528</v>
      </c>
      <c r="C168" s="17" t="s">
        <v>721</v>
      </c>
      <c r="D168" s="11">
        <v>99.4</v>
      </c>
      <c r="E168" s="16" t="s">
        <v>328</v>
      </c>
      <c r="F168" s="30">
        <v>31.3</v>
      </c>
      <c r="G168" s="30">
        <v>32</v>
      </c>
      <c r="H168" s="21">
        <f t="shared" si="2"/>
        <v>0.69999999999999929</v>
      </c>
      <c r="I168" s="557"/>
      <c r="J168" s="29">
        <v>0.14594207950473373</v>
      </c>
      <c r="K168" s="26">
        <v>0.84594207950473299</v>
      </c>
      <c r="L168" s="4" t="s">
        <v>702</v>
      </c>
    </row>
    <row r="169" spans="1:12" x14ac:dyDescent="0.25">
      <c r="A169" s="7">
        <v>154</v>
      </c>
      <c r="B169" s="17" t="s">
        <v>529</v>
      </c>
      <c r="C169" s="17" t="s">
        <v>721</v>
      </c>
      <c r="D169" s="11">
        <v>39.6</v>
      </c>
      <c r="E169" s="16" t="s">
        <v>328</v>
      </c>
      <c r="F169" s="30">
        <v>2.8</v>
      </c>
      <c r="G169" s="30">
        <v>2.8</v>
      </c>
      <c r="H169" s="21">
        <f t="shared" si="2"/>
        <v>0</v>
      </c>
      <c r="I169" s="557"/>
      <c r="J169" s="29">
        <v>5.8141914973716853E-2</v>
      </c>
      <c r="K169" s="26">
        <v>5.8141914973716853E-2</v>
      </c>
      <c r="L169" s="4" t="s">
        <v>702</v>
      </c>
    </row>
    <row r="170" spans="1:12" x14ac:dyDescent="0.25">
      <c r="A170" s="7">
        <v>155</v>
      </c>
      <c r="B170" s="17" t="s">
        <v>530</v>
      </c>
      <c r="C170" s="17" t="s">
        <v>721</v>
      </c>
      <c r="D170" s="11">
        <v>67</v>
      </c>
      <c r="E170" s="16" t="s">
        <v>328</v>
      </c>
      <c r="F170" s="30">
        <v>15.9</v>
      </c>
      <c r="G170" s="30">
        <v>16.5</v>
      </c>
      <c r="H170" s="21">
        <f t="shared" si="2"/>
        <v>0.59999999999999964</v>
      </c>
      <c r="I170" s="557"/>
      <c r="J170" s="29">
        <v>9.8371421798965381E-2</v>
      </c>
      <c r="K170" s="26">
        <v>0.69837142179896505</v>
      </c>
      <c r="L170" s="4" t="s">
        <v>702</v>
      </c>
    </row>
    <row r="171" spans="1:12" x14ac:dyDescent="0.25">
      <c r="A171" s="7">
        <v>156</v>
      </c>
      <c r="B171" s="17" t="s">
        <v>531</v>
      </c>
      <c r="C171" s="17" t="s">
        <v>721</v>
      </c>
      <c r="D171" s="11">
        <v>98.8</v>
      </c>
      <c r="E171" s="16" t="s">
        <v>328</v>
      </c>
      <c r="F171" s="30">
        <v>15</v>
      </c>
      <c r="G171" s="30">
        <v>15</v>
      </c>
      <c r="H171" s="21">
        <f>G171-F171+0.45</f>
        <v>0.45</v>
      </c>
      <c r="I171" s="557"/>
      <c r="J171" s="29">
        <v>0.14506114139907134</v>
      </c>
      <c r="K171" s="26">
        <v>0.5950611413990714</v>
      </c>
      <c r="L171" s="4" t="s">
        <v>702</v>
      </c>
    </row>
    <row r="172" spans="1:12" x14ac:dyDescent="0.25">
      <c r="A172" s="7">
        <v>157</v>
      </c>
      <c r="B172" s="17" t="s">
        <v>532</v>
      </c>
      <c r="C172" s="17" t="s">
        <v>721</v>
      </c>
      <c r="D172" s="11">
        <v>39.4</v>
      </c>
      <c r="E172" s="16" t="s">
        <v>328</v>
      </c>
      <c r="F172" s="30">
        <v>7.4</v>
      </c>
      <c r="G172" s="30">
        <v>7.6</v>
      </c>
      <c r="H172" s="21">
        <f>G172-F172</f>
        <v>0.19999999999999929</v>
      </c>
      <c r="I172" s="557"/>
      <c r="J172" s="29">
        <v>5.784826893849606E-2</v>
      </c>
      <c r="K172" s="26">
        <v>0.25784826893849533</v>
      </c>
      <c r="L172" s="4" t="s">
        <v>702</v>
      </c>
    </row>
    <row r="173" spans="1:12" x14ac:dyDescent="0.25">
      <c r="A173" s="7">
        <v>158</v>
      </c>
      <c r="B173" s="17" t="s">
        <v>533</v>
      </c>
      <c r="C173" s="17" t="s">
        <v>721</v>
      </c>
      <c r="D173" s="11">
        <v>67.5</v>
      </c>
      <c r="E173" s="16" t="s">
        <v>328</v>
      </c>
      <c r="F173" s="30">
        <v>8.6</v>
      </c>
      <c r="G173" s="30">
        <v>8.8000000000000007</v>
      </c>
      <c r="H173" s="21">
        <f>G173-F173</f>
        <v>0.20000000000000107</v>
      </c>
      <c r="I173" s="557"/>
      <c r="J173" s="29">
        <v>9.9105536887017356E-2</v>
      </c>
      <c r="K173" s="26">
        <v>0.29910553688701841</v>
      </c>
      <c r="L173" s="4" t="s">
        <v>702</v>
      </c>
    </row>
    <row r="174" spans="1:12" x14ac:dyDescent="0.25">
      <c r="A174" s="7">
        <v>159</v>
      </c>
      <c r="B174" s="17" t="s">
        <v>534</v>
      </c>
      <c r="C174" s="17" t="s">
        <v>721</v>
      </c>
      <c r="D174" s="11">
        <v>99.1</v>
      </c>
      <c r="E174" s="16" t="s">
        <v>328</v>
      </c>
      <c r="F174" s="30">
        <v>12.9</v>
      </c>
      <c r="G174" s="30">
        <v>13.3</v>
      </c>
      <c r="H174" s="21">
        <f>G174-F174</f>
        <v>0.40000000000000036</v>
      </c>
      <c r="I174" s="557"/>
      <c r="J174" s="29">
        <v>0.14550161045190252</v>
      </c>
      <c r="K174" s="26">
        <v>0.54550161045190282</v>
      </c>
      <c r="L174" s="4" t="s">
        <v>702</v>
      </c>
    </row>
    <row r="175" spans="1:12" x14ac:dyDescent="0.25">
      <c r="A175" s="7">
        <v>160</v>
      </c>
      <c r="B175" s="17" t="s">
        <v>535</v>
      </c>
      <c r="C175" s="17" t="s">
        <v>721</v>
      </c>
      <c r="D175" s="11">
        <v>40.1</v>
      </c>
      <c r="E175" s="16" t="s">
        <v>328</v>
      </c>
      <c r="F175" s="30">
        <v>9.4</v>
      </c>
      <c r="G175" s="30">
        <v>9.6</v>
      </c>
      <c r="H175" s="21">
        <f t="shared" si="2"/>
        <v>0.19999999999999929</v>
      </c>
      <c r="I175" s="557"/>
      <c r="J175" s="29">
        <v>5.8876030061768836E-2</v>
      </c>
      <c r="K175" s="26">
        <v>0.25887603006176813</v>
      </c>
      <c r="L175" s="4" t="s">
        <v>702</v>
      </c>
    </row>
    <row r="176" spans="1:12" x14ac:dyDescent="0.25">
      <c r="A176" s="7">
        <v>161</v>
      </c>
      <c r="B176" s="17" t="s">
        <v>536</v>
      </c>
      <c r="C176" s="17" t="s">
        <v>721</v>
      </c>
      <c r="D176" s="11">
        <v>67.099999999999994</v>
      </c>
      <c r="E176" s="16" t="s">
        <v>328</v>
      </c>
      <c r="F176" s="30">
        <v>6.9</v>
      </c>
      <c r="G176" s="30">
        <v>7.5</v>
      </c>
      <c r="H176" s="21">
        <f t="shared" si="2"/>
        <v>0.59999999999999964</v>
      </c>
      <c r="I176" s="557"/>
      <c r="J176" s="29">
        <v>9.851824481657577E-2</v>
      </c>
      <c r="K176" s="26">
        <v>0.69851824481657543</v>
      </c>
      <c r="L176" s="4" t="s">
        <v>702</v>
      </c>
    </row>
    <row r="177" spans="1:12" x14ac:dyDescent="0.25">
      <c r="A177" s="7">
        <v>162</v>
      </c>
      <c r="B177" s="17" t="s">
        <v>537</v>
      </c>
      <c r="C177" s="17" t="s">
        <v>721</v>
      </c>
      <c r="D177" s="11">
        <v>99.1</v>
      </c>
      <c r="E177" s="16" t="s">
        <v>328</v>
      </c>
      <c r="F177" s="30">
        <v>24.6</v>
      </c>
      <c r="G177" s="30">
        <v>25.2</v>
      </c>
      <c r="H177" s="21">
        <f t="shared" si="2"/>
        <v>0.59999999999999787</v>
      </c>
      <c r="I177" s="557"/>
      <c r="J177" s="29">
        <v>0.14550161045190252</v>
      </c>
      <c r="K177" s="26">
        <v>0.74550161045190033</v>
      </c>
      <c r="L177" s="4" t="s">
        <v>702</v>
      </c>
    </row>
    <row r="178" spans="1:12" x14ac:dyDescent="0.25">
      <c r="A178" s="7">
        <v>163</v>
      </c>
      <c r="B178" s="17" t="s">
        <v>538</v>
      </c>
      <c r="C178" s="17" t="s">
        <v>721</v>
      </c>
      <c r="D178" s="11">
        <v>39.4</v>
      </c>
      <c r="E178" s="16" t="s">
        <v>328</v>
      </c>
      <c r="F178" s="30">
        <v>7.7</v>
      </c>
      <c r="G178" s="30">
        <v>8</v>
      </c>
      <c r="H178" s="21">
        <f t="shared" si="2"/>
        <v>0.29999999999999982</v>
      </c>
      <c r="I178" s="557"/>
      <c r="J178" s="29">
        <v>5.784826893849606E-2</v>
      </c>
      <c r="K178" s="26">
        <v>0.35784826893849586</v>
      </c>
      <c r="L178" s="4" t="s">
        <v>702</v>
      </c>
    </row>
    <row r="179" spans="1:12" x14ac:dyDescent="0.25">
      <c r="A179" s="7">
        <v>164</v>
      </c>
      <c r="B179" s="17" t="s">
        <v>539</v>
      </c>
      <c r="C179" s="17" t="s">
        <v>721</v>
      </c>
      <c r="D179" s="11">
        <v>67.2</v>
      </c>
      <c r="E179" s="16" t="s">
        <v>328</v>
      </c>
      <c r="F179" s="30">
        <v>0.7</v>
      </c>
      <c r="G179" s="30">
        <v>0.7</v>
      </c>
      <c r="H179" s="21">
        <f t="shared" si="2"/>
        <v>0</v>
      </c>
      <c r="I179" s="557"/>
      <c r="J179" s="29">
        <v>9.8665067834186174E-2</v>
      </c>
      <c r="K179" s="26">
        <v>9.8665067834186174E-2</v>
      </c>
      <c r="L179" s="4" t="s">
        <v>702</v>
      </c>
    </row>
    <row r="180" spans="1:12" x14ac:dyDescent="0.25">
      <c r="A180" s="7">
        <v>165</v>
      </c>
      <c r="B180" s="17" t="s">
        <v>540</v>
      </c>
      <c r="C180" s="17" t="s">
        <v>721</v>
      </c>
      <c r="D180" s="11">
        <v>99.5</v>
      </c>
      <c r="E180" s="16" t="s">
        <v>328</v>
      </c>
      <c r="F180" s="30">
        <v>26.7</v>
      </c>
      <c r="G180" s="30">
        <v>27.5</v>
      </c>
      <c r="H180" s="21">
        <f t="shared" si="2"/>
        <v>0.80000000000000071</v>
      </c>
      <c r="I180" s="557"/>
      <c r="J180" s="29">
        <v>0.14608890252234411</v>
      </c>
      <c r="K180" s="26">
        <v>0.94608890252234479</v>
      </c>
      <c r="L180" s="4" t="s">
        <v>702</v>
      </c>
    </row>
    <row r="181" spans="1:12" x14ac:dyDescent="0.25">
      <c r="A181" s="7">
        <v>166</v>
      </c>
      <c r="B181" s="17" t="s">
        <v>541</v>
      </c>
      <c r="C181" s="17" t="s">
        <v>721</v>
      </c>
      <c r="D181" s="11">
        <v>39.4</v>
      </c>
      <c r="E181" s="16" t="s">
        <v>328</v>
      </c>
      <c r="F181" s="30">
        <v>9.3000000000000007</v>
      </c>
      <c r="G181" s="30">
        <v>9.4</v>
      </c>
      <c r="H181" s="21">
        <f t="shared" si="2"/>
        <v>9.9999999999999645E-2</v>
      </c>
      <c r="I181" s="557"/>
      <c r="J181" s="29">
        <v>5.784826893849606E-2</v>
      </c>
      <c r="K181" s="26">
        <v>0.15784826893849571</v>
      </c>
      <c r="L181" s="4" t="s">
        <v>702</v>
      </c>
    </row>
    <row r="182" spans="1:12" x14ac:dyDescent="0.25">
      <c r="A182" s="7">
        <v>167</v>
      </c>
      <c r="B182" s="17" t="s">
        <v>542</v>
      </c>
      <c r="C182" s="17" t="s">
        <v>721</v>
      </c>
      <c r="D182" s="11">
        <v>67.3</v>
      </c>
      <c r="E182" s="16" t="s">
        <v>328</v>
      </c>
      <c r="F182" s="30">
        <v>14.8</v>
      </c>
      <c r="G182" s="30">
        <v>15.1</v>
      </c>
      <c r="H182" s="21">
        <f t="shared" si="2"/>
        <v>0.29999999999999893</v>
      </c>
      <c r="I182" s="557"/>
      <c r="J182" s="29">
        <v>9.8811890851796563E-2</v>
      </c>
      <c r="K182" s="26">
        <v>0.39881189085179547</v>
      </c>
      <c r="L182" s="4" t="s">
        <v>702</v>
      </c>
    </row>
    <row r="183" spans="1:12" x14ac:dyDescent="0.25">
      <c r="A183" s="7">
        <v>168</v>
      </c>
      <c r="B183" s="17" t="s">
        <v>543</v>
      </c>
      <c r="C183" s="17" t="s">
        <v>721</v>
      </c>
      <c r="D183" s="11">
        <v>99.4</v>
      </c>
      <c r="E183" s="16" t="s">
        <v>328</v>
      </c>
      <c r="F183" s="30">
        <v>9.6</v>
      </c>
      <c r="G183" s="30">
        <v>9.8000000000000007</v>
      </c>
      <c r="H183" s="21">
        <f t="shared" si="2"/>
        <v>0.20000000000000107</v>
      </c>
      <c r="I183" s="557"/>
      <c r="J183" s="29">
        <v>0.14594207950473373</v>
      </c>
      <c r="K183" s="26">
        <v>0.34594207950473477</v>
      </c>
      <c r="L183" s="4" t="s">
        <v>702</v>
      </c>
    </row>
    <row r="184" spans="1:12" x14ac:dyDescent="0.25">
      <c r="A184" s="7">
        <v>169</v>
      </c>
      <c r="B184" s="17" t="s">
        <v>544</v>
      </c>
      <c r="C184" s="17" t="s">
        <v>721</v>
      </c>
      <c r="D184" s="11">
        <v>39.5</v>
      </c>
      <c r="E184" s="16" t="s">
        <v>328</v>
      </c>
      <c r="F184" s="30">
        <v>1</v>
      </c>
      <c r="G184" s="30">
        <v>1</v>
      </c>
      <c r="H184" s="21">
        <f t="shared" si="2"/>
        <v>0</v>
      </c>
      <c r="I184" s="557"/>
      <c r="J184" s="29">
        <v>5.7995091956106457E-2</v>
      </c>
      <c r="K184" s="26">
        <v>5.7995091956106457E-2</v>
      </c>
      <c r="L184" s="4" t="s">
        <v>702</v>
      </c>
    </row>
    <row r="185" spans="1:12" x14ac:dyDescent="0.25">
      <c r="A185" s="7">
        <v>170</v>
      </c>
      <c r="B185" s="17" t="s">
        <v>545</v>
      </c>
      <c r="C185" s="17" t="s">
        <v>721</v>
      </c>
      <c r="D185" s="11">
        <v>67.400000000000006</v>
      </c>
      <c r="E185" s="16" t="s">
        <v>328</v>
      </c>
      <c r="F185" s="30">
        <v>5.5</v>
      </c>
      <c r="G185" s="30">
        <v>5.8</v>
      </c>
      <c r="H185" s="21">
        <f t="shared" si="2"/>
        <v>0.29999999999999982</v>
      </c>
      <c r="I185" s="557"/>
      <c r="J185" s="29">
        <v>9.8958713869406967E-2</v>
      </c>
      <c r="K185" s="26">
        <v>0.39895871386940679</v>
      </c>
      <c r="L185" s="4" t="s">
        <v>702</v>
      </c>
    </row>
    <row r="186" spans="1:12" x14ac:dyDescent="0.25">
      <c r="A186" s="7">
        <v>171</v>
      </c>
      <c r="B186" s="17" t="s">
        <v>546</v>
      </c>
      <c r="C186" s="17" t="s">
        <v>721</v>
      </c>
      <c r="D186" s="11">
        <v>99.5</v>
      </c>
      <c r="E186" s="16" t="s">
        <v>328</v>
      </c>
      <c r="F186" s="30">
        <v>22.7</v>
      </c>
      <c r="G186" s="30">
        <v>23.6</v>
      </c>
      <c r="H186" s="21">
        <f t="shared" si="2"/>
        <v>0.90000000000000213</v>
      </c>
      <c r="I186" s="557"/>
      <c r="J186" s="29">
        <v>0.14608890252234411</v>
      </c>
      <c r="K186" s="26">
        <v>1.0460889025223463</v>
      </c>
      <c r="L186" s="4" t="s">
        <v>702</v>
      </c>
    </row>
    <row r="187" spans="1:12" x14ac:dyDescent="0.25">
      <c r="A187" s="7">
        <v>172</v>
      </c>
      <c r="B187" s="17" t="s">
        <v>547</v>
      </c>
      <c r="C187" s="17" t="s">
        <v>721</v>
      </c>
      <c r="D187" s="11">
        <v>39.5</v>
      </c>
      <c r="E187" s="16" t="s">
        <v>328</v>
      </c>
      <c r="F187" s="30">
        <v>10.7</v>
      </c>
      <c r="G187" s="30">
        <v>10.9</v>
      </c>
      <c r="H187" s="21">
        <f t="shared" si="2"/>
        <v>0.20000000000000107</v>
      </c>
      <c r="I187" s="557"/>
      <c r="J187" s="29">
        <v>5.7995091956106457E-2</v>
      </c>
      <c r="K187" s="26">
        <v>0.25799509195610754</v>
      </c>
      <c r="L187" s="4" t="s">
        <v>702</v>
      </c>
    </row>
    <row r="188" spans="1:12" x14ac:dyDescent="0.25">
      <c r="A188" s="7">
        <v>173</v>
      </c>
      <c r="B188" s="17" t="s">
        <v>548</v>
      </c>
      <c r="C188" s="17" t="s">
        <v>721</v>
      </c>
      <c r="D188" s="11">
        <v>67.8</v>
      </c>
      <c r="E188" s="16" t="s">
        <v>328</v>
      </c>
      <c r="F188" s="30">
        <v>17</v>
      </c>
      <c r="G188" s="30">
        <v>17.600000000000001</v>
      </c>
      <c r="H188" s="21">
        <f t="shared" si="2"/>
        <v>0.60000000000000142</v>
      </c>
      <c r="I188" s="557"/>
      <c r="J188" s="29">
        <v>9.9546005939848539E-2</v>
      </c>
      <c r="K188" s="26">
        <v>0.69954600593984995</v>
      </c>
      <c r="L188" s="4" t="s">
        <v>702</v>
      </c>
    </row>
    <row r="189" spans="1:12" x14ac:dyDescent="0.25">
      <c r="A189" s="7">
        <v>174</v>
      </c>
      <c r="B189" s="17" t="s">
        <v>549</v>
      </c>
      <c r="C189" s="17" t="s">
        <v>721</v>
      </c>
      <c r="D189" s="11">
        <v>99.3</v>
      </c>
      <c r="E189" s="16" t="s">
        <v>328</v>
      </c>
      <c r="F189" s="30">
        <v>25.3</v>
      </c>
      <c r="G189" s="30">
        <v>26.1</v>
      </c>
      <c r="H189" s="21">
        <f t="shared" si="2"/>
        <v>0.80000000000000071</v>
      </c>
      <c r="I189" s="557"/>
      <c r="J189" s="29">
        <v>0.14579525648712333</v>
      </c>
      <c r="K189" s="26">
        <v>0.94579525648712404</v>
      </c>
      <c r="L189" s="4" t="s">
        <v>702</v>
      </c>
    </row>
    <row r="190" spans="1:12" x14ac:dyDescent="0.25">
      <c r="A190" s="7">
        <v>175</v>
      </c>
      <c r="B190" s="17" t="s">
        <v>550</v>
      </c>
      <c r="C190" s="17" t="s">
        <v>721</v>
      </c>
      <c r="D190" s="11">
        <v>39.6</v>
      </c>
      <c r="E190" s="16" t="s">
        <v>328</v>
      </c>
      <c r="F190" s="30">
        <v>12.1</v>
      </c>
      <c r="G190" s="30">
        <v>12.2</v>
      </c>
      <c r="H190" s="21">
        <f t="shared" si="2"/>
        <v>9.9999999999999645E-2</v>
      </c>
      <c r="I190" s="557"/>
      <c r="J190" s="29">
        <v>5.8141914973716853E-2</v>
      </c>
      <c r="K190" s="26">
        <v>0.15814191497371649</v>
      </c>
      <c r="L190" s="4" t="s">
        <v>702</v>
      </c>
    </row>
    <row r="191" spans="1:12" x14ac:dyDescent="0.25">
      <c r="A191" s="7">
        <v>176</v>
      </c>
      <c r="B191" s="17" t="s">
        <v>615</v>
      </c>
      <c r="C191" s="17" t="s">
        <v>721</v>
      </c>
      <c r="D191" s="11">
        <v>68.099999999999994</v>
      </c>
      <c r="E191" s="16" t="s">
        <v>328</v>
      </c>
      <c r="F191" s="30">
        <v>11</v>
      </c>
      <c r="G191" s="30">
        <v>11.4</v>
      </c>
      <c r="H191" s="21">
        <f t="shared" si="2"/>
        <v>0.40000000000000036</v>
      </c>
      <c r="I191" s="557"/>
      <c r="J191" s="29">
        <v>9.9986474992679722E-2</v>
      </c>
      <c r="K191" s="26">
        <v>0.49998647499268006</v>
      </c>
      <c r="L191" s="4" t="s">
        <v>702</v>
      </c>
    </row>
    <row r="192" spans="1:12" x14ac:dyDescent="0.25">
      <c r="A192" s="7">
        <v>177</v>
      </c>
      <c r="B192" s="17" t="s">
        <v>551</v>
      </c>
      <c r="C192" s="17" t="s">
        <v>721</v>
      </c>
      <c r="D192" s="11">
        <v>99.4</v>
      </c>
      <c r="E192" s="16" t="s">
        <v>328</v>
      </c>
      <c r="F192" s="30">
        <v>8.6</v>
      </c>
      <c r="G192" s="30">
        <v>9</v>
      </c>
      <c r="H192" s="21">
        <f t="shared" si="2"/>
        <v>0.40000000000000036</v>
      </c>
      <c r="I192" s="557"/>
      <c r="J192" s="29">
        <v>0.14594207950473373</v>
      </c>
      <c r="K192" s="26">
        <v>0.54594207950473406</v>
      </c>
      <c r="L192" s="4" t="s">
        <v>702</v>
      </c>
    </row>
    <row r="193" spans="1:12" x14ac:dyDescent="0.25">
      <c r="A193" s="7">
        <v>178</v>
      </c>
      <c r="B193" s="17" t="s">
        <v>413</v>
      </c>
      <c r="C193" s="17" t="s">
        <v>721</v>
      </c>
      <c r="D193" s="11">
        <v>42.3</v>
      </c>
      <c r="E193" s="16" t="s">
        <v>328</v>
      </c>
      <c r="F193" s="30">
        <v>1.3</v>
      </c>
      <c r="G193" s="30">
        <v>1.3</v>
      </c>
      <c r="H193" s="21">
        <v>0</v>
      </c>
      <c r="I193" s="557"/>
      <c r="J193" s="29">
        <v>6.210613644919754E-2</v>
      </c>
      <c r="K193" s="26">
        <v>6.210613644919754E-2</v>
      </c>
      <c r="L193" s="4" t="s">
        <v>702</v>
      </c>
    </row>
    <row r="194" spans="1:12" x14ac:dyDescent="0.25">
      <c r="A194" s="7">
        <v>179</v>
      </c>
      <c r="B194" s="17" t="s">
        <v>414</v>
      </c>
      <c r="C194" s="17" t="s">
        <v>721</v>
      </c>
      <c r="D194" s="11">
        <v>68.900000000000006</v>
      </c>
      <c r="E194" s="16" t="s">
        <v>328</v>
      </c>
      <c r="F194" s="30">
        <v>8.1999999999999993</v>
      </c>
      <c r="G194" s="30">
        <v>8.4</v>
      </c>
      <c r="H194" s="21">
        <f t="shared" si="2"/>
        <v>0.20000000000000107</v>
      </c>
      <c r="I194" s="557"/>
      <c r="J194" s="29">
        <v>0.10116105913356291</v>
      </c>
      <c r="K194" s="26">
        <v>0.30116105913356395</v>
      </c>
      <c r="L194" s="4" t="s">
        <v>702</v>
      </c>
    </row>
    <row r="195" spans="1:12" x14ac:dyDescent="0.25">
      <c r="A195" s="7">
        <v>180</v>
      </c>
      <c r="B195" s="17" t="s">
        <v>415</v>
      </c>
      <c r="C195" s="17" t="s">
        <v>721</v>
      </c>
      <c r="D195" s="11">
        <v>99.3</v>
      </c>
      <c r="E195" s="16" t="s">
        <v>328</v>
      </c>
      <c r="F195" s="30">
        <v>28.7</v>
      </c>
      <c r="G195" s="30">
        <v>29.6</v>
      </c>
      <c r="H195" s="21">
        <f t="shared" si="2"/>
        <v>0.90000000000000213</v>
      </c>
      <c r="I195" s="557"/>
      <c r="J195" s="29">
        <v>0.14579525648712333</v>
      </c>
      <c r="K195" s="26">
        <v>1.0457952564871253</v>
      </c>
      <c r="L195" s="57" t="s">
        <v>702</v>
      </c>
    </row>
    <row r="196" spans="1:12" x14ac:dyDescent="0.25">
      <c r="A196" s="7">
        <v>181</v>
      </c>
      <c r="B196" s="17" t="s">
        <v>416</v>
      </c>
      <c r="C196" s="17" t="s">
        <v>721</v>
      </c>
      <c r="D196" s="11">
        <v>42.4</v>
      </c>
      <c r="E196" s="16" t="s">
        <v>328</v>
      </c>
      <c r="F196" s="30">
        <v>11.3</v>
      </c>
      <c r="G196" s="30">
        <v>11.6</v>
      </c>
      <c r="H196" s="21">
        <f t="shared" si="2"/>
        <v>0.29999999999999893</v>
      </c>
      <c r="I196" s="557"/>
      <c r="J196" s="29">
        <v>6.2252959466807943E-2</v>
      </c>
      <c r="K196" s="26">
        <v>0.36225295946680686</v>
      </c>
      <c r="L196" s="57" t="s">
        <v>702</v>
      </c>
    </row>
    <row r="197" spans="1:12" x14ac:dyDescent="0.25">
      <c r="A197" s="7">
        <v>182</v>
      </c>
      <c r="B197" s="17" t="s">
        <v>417</v>
      </c>
      <c r="C197" s="17" t="s">
        <v>721</v>
      </c>
      <c r="D197" s="11">
        <v>69.3</v>
      </c>
      <c r="E197" s="16" t="s">
        <v>328</v>
      </c>
      <c r="F197" s="30">
        <v>6</v>
      </c>
      <c r="G197" s="30">
        <v>6</v>
      </c>
      <c r="H197" s="21">
        <f t="shared" si="2"/>
        <v>0</v>
      </c>
      <c r="I197" s="557"/>
      <c r="J197" s="29">
        <v>0.10174835120400448</v>
      </c>
      <c r="K197" s="26">
        <v>0.10174835120400448</v>
      </c>
      <c r="L197" s="57" t="s">
        <v>702</v>
      </c>
    </row>
    <row r="198" spans="1:12" x14ac:dyDescent="0.25">
      <c r="A198" s="7">
        <v>183</v>
      </c>
      <c r="B198" s="17" t="s">
        <v>418</v>
      </c>
      <c r="C198" s="17" t="s">
        <v>721</v>
      </c>
      <c r="D198" s="11">
        <v>99.3</v>
      </c>
      <c r="E198" s="16" t="s">
        <v>328</v>
      </c>
      <c r="F198" s="30">
        <v>15.8</v>
      </c>
      <c r="G198" s="30">
        <v>16.600000000000001</v>
      </c>
      <c r="H198" s="21">
        <f t="shared" si="2"/>
        <v>0.80000000000000071</v>
      </c>
      <c r="I198" s="557"/>
      <c r="J198" s="29">
        <v>0.14579525648712333</v>
      </c>
      <c r="K198" s="26">
        <v>0.94579525648712404</v>
      </c>
      <c r="L198" s="57" t="s">
        <v>702</v>
      </c>
    </row>
    <row r="199" spans="1:12" x14ac:dyDescent="0.25">
      <c r="A199" s="7">
        <v>184</v>
      </c>
      <c r="B199" s="17" t="s">
        <v>419</v>
      </c>
      <c r="C199" s="17" t="s">
        <v>721</v>
      </c>
      <c r="D199" s="11">
        <v>42.3</v>
      </c>
      <c r="E199" s="16" t="s">
        <v>328</v>
      </c>
      <c r="F199" s="30">
        <v>5.8</v>
      </c>
      <c r="G199" s="30">
        <v>6</v>
      </c>
      <c r="H199" s="21">
        <f t="shared" si="2"/>
        <v>0.20000000000000018</v>
      </c>
      <c r="I199" s="557"/>
      <c r="J199" s="29">
        <v>6.210613644919754E-2</v>
      </c>
      <c r="K199" s="26">
        <v>0.26210613644919772</v>
      </c>
      <c r="L199" s="57" t="s">
        <v>702</v>
      </c>
    </row>
    <row r="200" spans="1:12" x14ac:dyDescent="0.25">
      <c r="A200" s="7">
        <v>185</v>
      </c>
      <c r="B200" s="17" t="s">
        <v>420</v>
      </c>
      <c r="C200" s="17" t="s">
        <v>721</v>
      </c>
      <c r="D200" s="11">
        <v>68.599999999999994</v>
      </c>
      <c r="E200" s="16" t="s">
        <v>328</v>
      </c>
      <c r="F200" s="30">
        <v>9.6999999999999993</v>
      </c>
      <c r="G200" s="30">
        <v>9.6999999999999993</v>
      </c>
      <c r="H200" s="21">
        <f t="shared" si="2"/>
        <v>0</v>
      </c>
      <c r="I200" s="557"/>
      <c r="J200" s="29">
        <v>0.10072059008073171</v>
      </c>
      <c r="K200" s="26">
        <v>0.10072059008073171</v>
      </c>
      <c r="L200" s="57" t="s">
        <v>702</v>
      </c>
    </row>
    <row r="201" spans="1:12" x14ac:dyDescent="0.25">
      <c r="A201" s="7">
        <v>186</v>
      </c>
      <c r="B201" s="17" t="s">
        <v>421</v>
      </c>
      <c r="C201" s="17" t="s">
        <v>721</v>
      </c>
      <c r="D201" s="11">
        <v>99.4</v>
      </c>
      <c r="E201" s="16" t="s">
        <v>328</v>
      </c>
      <c r="F201" s="30">
        <v>25.4</v>
      </c>
      <c r="G201" s="30">
        <v>26.1</v>
      </c>
      <c r="H201" s="21">
        <f t="shared" si="2"/>
        <v>0.70000000000000284</v>
      </c>
      <c r="I201" s="557"/>
      <c r="J201" s="29">
        <v>0.14594207950473373</v>
      </c>
      <c r="K201" s="26">
        <v>0.84594207950473654</v>
      </c>
      <c r="L201" s="57" t="s">
        <v>702</v>
      </c>
    </row>
    <row r="202" spans="1:12" x14ac:dyDescent="0.25">
      <c r="A202" s="7">
        <v>187</v>
      </c>
      <c r="B202" s="17" t="s">
        <v>422</v>
      </c>
      <c r="C202" s="17" t="s">
        <v>721</v>
      </c>
      <c r="D202" s="11">
        <v>42.4</v>
      </c>
      <c r="E202" s="16" t="s">
        <v>328</v>
      </c>
      <c r="F202" s="30">
        <v>8.6</v>
      </c>
      <c r="G202" s="30">
        <v>9.1</v>
      </c>
      <c r="H202" s="21">
        <f t="shared" si="2"/>
        <v>0.5</v>
      </c>
      <c r="I202" s="557"/>
      <c r="J202" s="29">
        <v>6.2252959466807943E-2</v>
      </c>
      <c r="K202" s="26">
        <v>0.56225295946680798</v>
      </c>
      <c r="L202" s="57" t="s">
        <v>702</v>
      </c>
    </row>
    <row r="203" spans="1:12" x14ac:dyDescent="0.25">
      <c r="A203" s="7">
        <v>188</v>
      </c>
      <c r="B203" s="17" t="s">
        <v>423</v>
      </c>
      <c r="C203" s="17" t="s">
        <v>721</v>
      </c>
      <c r="D203" s="11">
        <v>69.3</v>
      </c>
      <c r="E203" s="16" t="s">
        <v>328</v>
      </c>
      <c r="F203" s="30">
        <v>13.7</v>
      </c>
      <c r="G203" s="30">
        <v>13.7</v>
      </c>
      <c r="H203" s="21">
        <f t="shared" si="2"/>
        <v>0</v>
      </c>
      <c r="I203" s="557"/>
      <c r="J203" s="29">
        <v>0.10174835120400448</v>
      </c>
      <c r="K203" s="26">
        <v>0.10174835120400448</v>
      </c>
      <c r="L203" s="57" t="s">
        <v>702</v>
      </c>
    </row>
    <row r="204" spans="1:12" x14ac:dyDescent="0.25">
      <c r="A204" s="7">
        <v>189</v>
      </c>
      <c r="B204" s="17" t="s">
        <v>424</v>
      </c>
      <c r="C204" s="17" t="s">
        <v>721</v>
      </c>
      <c r="D204" s="11">
        <v>99.1</v>
      </c>
      <c r="E204" s="16" t="s">
        <v>328</v>
      </c>
      <c r="F204" s="30">
        <v>5.3</v>
      </c>
      <c r="G204" s="30">
        <v>5.3</v>
      </c>
      <c r="H204" s="21">
        <f t="shared" si="2"/>
        <v>0</v>
      </c>
      <c r="I204" s="557"/>
      <c r="J204" s="29">
        <v>0.14550161045190252</v>
      </c>
      <c r="K204" s="26">
        <v>0.14550161045190252</v>
      </c>
      <c r="L204" s="4" t="s">
        <v>702</v>
      </c>
    </row>
    <row r="205" spans="1:12" x14ac:dyDescent="0.25">
      <c r="A205" s="7">
        <v>190</v>
      </c>
      <c r="B205" s="17" t="s">
        <v>425</v>
      </c>
      <c r="C205" s="17" t="s">
        <v>721</v>
      </c>
      <c r="D205" s="11">
        <v>42.6</v>
      </c>
      <c r="E205" s="16" t="s">
        <v>328</v>
      </c>
      <c r="F205" s="30">
        <v>8.1999999999999993</v>
      </c>
      <c r="G205" s="30">
        <v>8.3000000000000007</v>
      </c>
      <c r="H205" s="21">
        <f t="shared" si="2"/>
        <v>0.10000000000000142</v>
      </c>
      <c r="I205" s="557"/>
      <c r="J205" s="29">
        <v>6.2546605502028743E-2</v>
      </c>
      <c r="K205" s="26">
        <v>0.16254660550203015</v>
      </c>
      <c r="L205" s="57" t="s">
        <v>702</v>
      </c>
    </row>
    <row r="206" spans="1:12" x14ac:dyDescent="0.25">
      <c r="A206" s="7">
        <v>191</v>
      </c>
      <c r="B206" s="17" t="s">
        <v>426</v>
      </c>
      <c r="C206" s="17" t="s">
        <v>721</v>
      </c>
      <c r="D206" s="11">
        <v>69.2</v>
      </c>
      <c r="E206" s="16" t="s">
        <v>328</v>
      </c>
      <c r="F206" s="30">
        <v>15.7</v>
      </c>
      <c r="G206" s="30">
        <v>16.3</v>
      </c>
      <c r="H206" s="21">
        <f t="shared" si="2"/>
        <v>0.60000000000000142</v>
      </c>
      <c r="I206" s="557"/>
      <c r="J206" s="29">
        <v>0.1016015281863941</v>
      </c>
      <c r="K206" s="26">
        <v>0.70160152818639554</v>
      </c>
      <c r="L206" s="57" t="s">
        <v>702</v>
      </c>
    </row>
    <row r="207" spans="1:12" x14ac:dyDescent="0.25">
      <c r="A207" s="7">
        <v>192</v>
      </c>
      <c r="B207" s="17" t="s">
        <v>427</v>
      </c>
      <c r="C207" s="17" t="s">
        <v>721</v>
      </c>
      <c r="D207" s="11">
        <v>99</v>
      </c>
      <c r="E207" s="16" t="s">
        <v>328</v>
      </c>
      <c r="F207" s="30">
        <v>7.5</v>
      </c>
      <c r="G207" s="30">
        <v>7.5</v>
      </c>
      <c r="H207" s="21">
        <f t="shared" si="2"/>
        <v>0</v>
      </c>
      <c r="I207" s="557"/>
      <c r="J207" s="29">
        <v>0.14535478743429212</v>
      </c>
      <c r="K207" s="26">
        <v>0.14535478743429212</v>
      </c>
      <c r="L207" s="57" t="s">
        <v>702</v>
      </c>
    </row>
    <row r="208" spans="1:12" x14ac:dyDescent="0.25">
      <c r="A208" s="7">
        <v>193</v>
      </c>
      <c r="B208" s="17" t="s">
        <v>592</v>
      </c>
      <c r="C208" s="17" t="s">
        <v>721</v>
      </c>
      <c r="D208" s="11">
        <v>42.4</v>
      </c>
      <c r="E208" s="16" t="s">
        <v>328</v>
      </c>
      <c r="F208" s="30">
        <v>0.4</v>
      </c>
      <c r="G208" s="30">
        <v>0.6</v>
      </c>
      <c r="H208" s="21">
        <f t="shared" si="2"/>
        <v>0.19999999999999996</v>
      </c>
      <c r="I208" s="557"/>
      <c r="J208" s="29">
        <v>6.2252959466807943E-2</v>
      </c>
      <c r="K208" s="26">
        <v>0.26225295946680788</v>
      </c>
      <c r="L208" s="4" t="s">
        <v>702</v>
      </c>
    </row>
    <row r="209" spans="1:12" x14ac:dyDescent="0.25">
      <c r="A209" s="7">
        <v>194</v>
      </c>
      <c r="B209" s="17" t="s">
        <v>593</v>
      </c>
      <c r="C209" s="17" t="s">
        <v>721</v>
      </c>
      <c r="D209" s="11">
        <v>68.8</v>
      </c>
      <c r="E209" s="16" t="s">
        <v>328</v>
      </c>
      <c r="F209" s="30">
        <v>10.199999999999999</v>
      </c>
      <c r="G209" s="30">
        <v>11.1</v>
      </c>
      <c r="H209" s="21">
        <f>G209-F209</f>
        <v>0.90000000000000036</v>
      </c>
      <c r="I209" s="557"/>
      <c r="J209" s="29">
        <v>0.1010142361159525</v>
      </c>
      <c r="K209" s="26">
        <v>1.0010142361159529</v>
      </c>
      <c r="L209" s="4" t="s">
        <v>702</v>
      </c>
    </row>
    <row r="210" spans="1:12" x14ac:dyDescent="0.25">
      <c r="A210" s="7">
        <v>195</v>
      </c>
      <c r="B210" s="17" t="s">
        <v>594</v>
      </c>
      <c r="C210" s="17" t="s">
        <v>721</v>
      </c>
      <c r="D210" s="11">
        <v>100.7</v>
      </c>
      <c r="E210" s="16" t="s">
        <v>328</v>
      </c>
      <c r="F210" s="30">
        <v>19.600000000000001</v>
      </c>
      <c r="G210" s="30">
        <v>20.8</v>
      </c>
      <c r="H210" s="21">
        <f>G210-F210</f>
        <v>1.1999999999999993</v>
      </c>
      <c r="I210" s="557"/>
      <c r="J210" s="29">
        <v>0.14785077873366886</v>
      </c>
      <c r="K210" s="26">
        <v>1.3478507787336682</v>
      </c>
      <c r="L210" s="4" t="s">
        <v>702</v>
      </c>
    </row>
    <row r="211" spans="1:12" x14ac:dyDescent="0.25">
      <c r="A211" s="7">
        <v>196</v>
      </c>
      <c r="B211" s="17" t="s">
        <v>428</v>
      </c>
      <c r="C211" s="17" t="s">
        <v>721</v>
      </c>
      <c r="D211" s="11">
        <v>42.6</v>
      </c>
      <c r="E211" s="16" t="s">
        <v>328</v>
      </c>
      <c r="F211" s="30">
        <v>14.8</v>
      </c>
      <c r="G211" s="30">
        <v>15</v>
      </c>
      <c r="H211" s="21">
        <f t="shared" ref="H211:H244" si="3">G211-F211</f>
        <v>0.19999999999999929</v>
      </c>
      <c r="I211" s="557"/>
      <c r="J211" s="29">
        <v>6.2546605502028743E-2</v>
      </c>
      <c r="K211" s="26">
        <v>0.26254660550202802</v>
      </c>
      <c r="L211" s="57" t="s">
        <v>702</v>
      </c>
    </row>
    <row r="212" spans="1:12" x14ac:dyDescent="0.25">
      <c r="A212" s="7">
        <v>197</v>
      </c>
      <c r="B212" s="17" t="s">
        <v>429</v>
      </c>
      <c r="C212" s="17" t="s">
        <v>721</v>
      </c>
      <c r="D212" s="11">
        <v>69.2</v>
      </c>
      <c r="E212" s="16" t="s">
        <v>328</v>
      </c>
      <c r="F212" s="30">
        <v>13.8</v>
      </c>
      <c r="G212" s="30">
        <v>14.1</v>
      </c>
      <c r="H212" s="21">
        <f t="shared" si="3"/>
        <v>0.29999999999999893</v>
      </c>
      <c r="I212" s="557"/>
      <c r="J212" s="29">
        <v>0.1016015281863941</v>
      </c>
      <c r="K212" s="26">
        <v>0.40160152818639305</v>
      </c>
      <c r="L212" s="57" t="s">
        <v>702</v>
      </c>
    </row>
    <row r="213" spans="1:12" x14ac:dyDescent="0.25">
      <c r="A213" s="7">
        <v>198</v>
      </c>
      <c r="B213" s="17" t="s">
        <v>430</v>
      </c>
      <c r="C213" s="17" t="s">
        <v>721</v>
      </c>
      <c r="D213" s="11">
        <v>99.5</v>
      </c>
      <c r="E213" s="16" t="s">
        <v>328</v>
      </c>
      <c r="F213" s="30">
        <v>17.3</v>
      </c>
      <c r="G213" s="30">
        <v>18.399999999999999</v>
      </c>
      <c r="H213" s="21">
        <f t="shared" si="3"/>
        <v>1.0999999999999979</v>
      </c>
      <c r="I213" s="557"/>
      <c r="J213" s="29">
        <v>0.14608890252234411</v>
      </c>
      <c r="K213" s="26">
        <v>1.2460889025223421</v>
      </c>
      <c r="L213" s="57" t="s">
        <v>702</v>
      </c>
    </row>
    <row r="214" spans="1:12" x14ac:dyDescent="0.25">
      <c r="A214" s="7">
        <v>199</v>
      </c>
      <c r="B214" s="17" t="s">
        <v>431</v>
      </c>
      <c r="C214" s="17" t="s">
        <v>721</v>
      </c>
      <c r="D214" s="11">
        <v>42.6</v>
      </c>
      <c r="E214" s="16" t="s">
        <v>328</v>
      </c>
      <c r="F214" s="30">
        <v>11.3</v>
      </c>
      <c r="G214" s="30">
        <v>11.6</v>
      </c>
      <c r="H214" s="21">
        <f t="shared" si="3"/>
        <v>0.29999999999999893</v>
      </c>
      <c r="I214" s="557"/>
      <c r="J214" s="29">
        <v>6.2546605502028743E-2</v>
      </c>
      <c r="K214" s="26">
        <v>0.36254660550202766</v>
      </c>
      <c r="L214" s="57" t="s">
        <v>702</v>
      </c>
    </row>
    <row r="215" spans="1:12" x14ac:dyDescent="0.25">
      <c r="A215" s="7">
        <v>200</v>
      </c>
      <c r="B215" s="17" t="s">
        <v>432</v>
      </c>
      <c r="C215" s="17" t="s">
        <v>721</v>
      </c>
      <c r="D215" s="11">
        <v>68.8</v>
      </c>
      <c r="E215" s="16" t="s">
        <v>328</v>
      </c>
      <c r="F215" s="30">
        <v>10.9</v>
      </c>
      <c r="G215" s="30">
        <v>11.2</v>
      </c>
      <c r="H215" s="21">
        <f t="shared" si="3"/>
        <v>0.29999999999999893</v>
      </c>
      <c r="I215" s="557"/>
      <c r="J215" s="29">
        <v>0.1010142361159525</v>
      </c>
      <c r="K215" s="26">
        <v>0.40101423611595144</v>
      </c>
      <c r="L215" s="57" t="s">
        <v>702</v>
      </c>
    </row>
    <row r="216" spans="1:12" x14ac:dyDescent="0.25">
      <c r="A216" s="7">
        <v>201</v>
      </c>
      <c r="B216" s="17" t="s">
        <v>433</v>
      </c>
      <c r="C216" s="17" t="s">
        <v>721</v>
      </c>
      <c r="D216" s="11">
        <v>99.3</v>
      </c>
      <c r="E216" s="16" t="s">
        <v>328</v>
      </c>
      <c r="F216" s="30">
        <v>15.2</v>
      </c>
      <c r="G216" s="30">
        <v>15.6</v>
      </c>
      <c r="H216" s="21">
        <f t="shared" si="3"/>
        <v>0.40000000000000036</v>
      </c>
      <c r="I216" s="557"/>
      <c r="J216" s="29">
        <v>0.14579525648712333</v>
      </c>
      <c r="K216" s="26">
        <v>0.54579525648712368</v>
      </c>
      <c r="L216" s="57" t="s">
        <v>702</v>
      </c>
    </row>
    <row r="217" spans="1:12" x14ac:dyDescent="0.25">
      <c r="A217" s="7">
        <v>202</v>
      </c>
      <c r="B217" s="17" t="s">
        <v>558</v>
      </c>
      <c r="C217" s="17" t="s">
        <v>721</v>
      </c>
      <c r="D217" s="11">
        <v>72.8</v>
      </c>
      <c r="E217" s="16" t="s">
        <v>328</v>
      </c>
      <c r="F217" s="30">
        <v>12.5</v>
      </c>
      <c r="G217" s="30">
        <v>12.8</v>
      </c>
      <c r="H217" s="21">
        <f t="shared" si="3"/>
        <v>0.30000000000000071</v>
      </c>
      <c r="I217" s="557"/>
      <c r="J217" s="29">
        <v>0.10688715682036835</v>
      </c>
      <c r="K217" s="26">
        <v>0.40688715682036908</v>
      </c>
      <c r="L217" s="57" t="s">
        <v>702</v>
      </c>
    </row>
    <row r="218" spans="1:12" x14ac:dyDescent="0.25">
      <c r="A218" s="7">
        <v>203</v>
      </c>
      <c r="B218" s="17" t="s">
        <v>559</v>
      </c>
      <c r="C218" s="17" t="s">
        <v>721</v>
      </c>
      <c r="D218" s="11">
        <v>72.2</v>
      </c>
      <c r="E218" s="16" t="s">
        <v>328</v>
      </c>
      <c r="F218" s="30">
        <v>9.4</v>
      </c>
      <c r="G218" s="30">
        <v>9.4</v>
      </c>
      <c r="H218" s="21">
        <f t="shared" si="3"/>
        <v>0</v>
      </c>
      <c r="I218" s="557"/>
      <c r="J218" s="29">
        <v>0.10600621871470597</v>
      </c>
      <c r="K218" s="26">
        <v>0.10600621871470597</v>
      </c>
      <c r="L218" s="57" t="s">
        <v>702</v>
      </c>
    </row>
    <row r="219" spans="1:12" x14ac:dyDescent="0.25">
      <c r="A219" s="7">
        <v>204</v>
      </c>
      <c r="B219" s="17" t="s">
        <v>560</v>
      </c>
      <c r="C219" s="17" t="s">
        <v>721</v>
      </c>
      <c r="D219" s="11">
        <v>45.9</v>
      </c>
      <c r="E219" s="16" t="s">
        <v>328</v>
      </c>
      <c r="F219" s="30">
        <v>6.1</v>
      </c>
      <c r="G219" s="30">
        <v>6.2</v>
      </c>
      <c r="H219" s="21">
        <f t="shared" si="3"/>
        <v>0.10000000000000053</v>
      </c>
      <c r="I219" s="557"/>
      <c r="J219" s="29">
        <v>6.7391765083171809E-2</v>
      </c>
      <c r="K219" s="26">
        <v>0.16739176508317233</v>
      </c>
      <c r="L219" s="57" t="s">
        <v>702</v>
      </c>
    </row>
    <row r="220" spans="1:12" x14ac:dyDescent="0.25">
      <c r="A220" s="7">
        <v>205</v>
      </c>
      <c r="B220" s="17" t="s">
        <v>561</v>
      </c>
      <c r="C220" s="17" t="s">
        <v>721</v>
      </c>
      <c r="D220" s="11">
        <v>45.2</v>
      </c>
      <c r="E220" s="16" t="s">
        <v>328</v>
      </c>
      <c r="F220" s="30">
        <v>13.7</v>
      </c>
      <c r="G220" s="30">
        <v>14.1</v>
      </c>
      <c r="H220" s="21">
        <f t="shared" si="3"/>
        <v>0.40000000000000036</v>
      </c>
      <c r="I220" s="557"/>
      <c r="J220" s="29">
        <v>6.636400395989904E-2</v>
      </c>
      <c r="K220" s="26">
        <v>0.46636400395989941</v>
      </c>
      <c r="L220" s="57" t="s">
        <v>702</v>
      </c>
    </row>
    <row r="221" spans="1:12" x14ac:dyDescent="0.25">
      <c r="A221" s="7">
        <v>206</v>
      </c>
      <c r="B221" s="17" t="s">
        <v>562</v>
      </c>
      <c r="C221" s="17" t="s">
        <v>721</v>
      </c>
      <c r="D221" s="11">
        <v>72.400000000000006</v>
      </c>
      <c r="E221" s="16" t="s">
        <v>328</v>
      </c>
      <c r="F221" s="30">
        <v>3</v>
      </c>
      <c r="G221" s="30">
        <v>3</v>
      </c>
      <c r="H221" s="21">
        <f t="shared" si="3"/>
        <v>0</v>
      </c>
      <c r="I221" s="557"/>
      <c r="J221" s="29">
        <v>0.10629986474992678</v>
      </c>
      <c r="K221" s="26">
        <v>0.10629986474992678</v>
      </c>
      <c r="L221" s="57" t="s">
        <v>702</v>
      </c>
    </row>
    <row r="222" spans="1:12" x14ac:dyDescent="0.25">
      <c r="A222" s="7">
        <v>207</v>
      </c>
      <c r="B222" s="17" t="s">
        <v>563</v>
      </c>
      <c r="C222" s="17" t="s">
        <v>721</v>
      </c>
      <c r="D222" s="11">
        <v>72.3</v>
      </c>
      <c r="E222" s="16" t="s">
        <v>328</v>
      </c>
      <c r="F222" s="30">
        <v>17.899999999999999</v>
      </c>
      <c r="G222" s="30">
        <v>18.5</v>
      </c>
      <c r="H222" s="21">
        <f t="shared" si="3"/>
        <v>0.60000000000000142</v>
      </c>
      <c r="I222" s="557"/>
      <c r="J222" s="29">
        <v>0.10615304173231636</v>
      </c>
      <c r="K222" s="26">
        <v>0.70615304173231774</v>
      </c>
      <c r="L222" s="57" t="s">
        <v>702</v>
      </c>
    </row>
    <row r="223" spans="1:12" x14ac:dyDescent="0.25">
      <c r="A223" s="7">
        <v>208</v>
      </c>
      <c r="B223" s="17" t="s">
        <v>564</v>
      </c>
      <c r="C223" s="17" t="s">
        <v>721</v>
      </c>
      <c r="D223" s="11">
        <v>45.5</v>
      </c>
      <c r="E223" s="16" t="s">
        <v>328</v>
      </c>
      <c r="F223" s="30">
        <v>10.5</v>
      </c>
      <c r="G223" s="30">
        <v>10.9</v>
      </c>
      <c r="H223" s="21">
        <f t="shared" si="3"/>
        <v>0.40000000000000036</v>
      </c>
      <c r="I223" s="557"/>
      <c r="J223" s="29">
        <v>6.6804473012730223E-2</v>
      </c>
      <c r="K223" s="26">
        <v>0.46680447301273059</v>
      </c>
      <c r="L223" s="57" t="s">
        <v>702</v>
      </c>
    </row>
    <row r="224" spans="1:12" x14ac:dyDescent="0.25">
      <c r="A224" s="7">
        <v>209</v>
      </c>
      <c r="B224" s="17" t="s">
        <v>565</v>
      </c>
      <c r="C224" s="17" t="s">
        <v>721</v>
      </c>
      <c r="D224" s="11">
        <v>45.2</v>
      </c>
      <c r="E224" s="16" t="s">
        <v>328</v>
      </c>
      <c r="F224" s="30">
        <v>9.8000000000000007</v>
      </c>
      <c r="G224" s="30">
        <v>10</v>
      </c>
      <c r="H224" s="21">
        <f t="shared" si="3"/>
        <v>0.19999999999999929</v>
      </c>
      <c r="I224" s="557"/>
      <c r="J224" s="29">
        <v>6.636400395989904E-2</v>
      </c>
      <c r="K224" s="26">
        <v>0.26636400395989834</v>
      </c>
      <c r="L224" s="57" t="s">
        <v>702</v>
      </c>
    </row>
    <row r="225" spans="1:12" x14ac:dyDescent="0.25">
      <c r="A225" s="7">
        <v>210</v>
      </c>
      <c r="B225" s="17" t="s">
        <v>566</v>
      </c>
      <c r="C225" s="17" t="s">
        <v>721</v>
      </c>
      <c r="D225" s="11">
        <v>72.5</v>
      </c>
      <c r="E225" s="16" t="s">
        <v>328</v>
      </c>
      <c r="F225" s="30">
        <v>5.6</v>
      </c>
      <c r="G225" s="30">
        <v>5.6</v>
      </c>
      <c r="H225" s="21">
        <f t="shared" si="3"/>
        <v>0</v>
      </c>
      <c r="I225" s="557"/>
      <c r="J225" s="29">
        <v>0.10644668776753717</v>
      </c>
      <c r="K225" s="26">
        <v>0.10644668776753717</v>
      </c>
      <c r="L225" s="4" t="s">
        <v>702</v>
      </c>
    </row>
    <row r="226" spans="1:12" x14ac:dyDescent="0.25">
      <c r="A226" s="7">
        <v>211</v>
      </c>
      <c r="B226" s="17" t="s">
        <v>567</v>
      </c>
      <c r="C226" s="17" t="s">
        <v>721</v>
      </c>
      <c r="D226" s="11">
        <v>72.2</v>
      </c>
      <c r="E226" s="16" t="s">
        <v>328</v>
      </c>
      <c r="F226" s="30">
        <v>7.2</v>
      </c>
      <c r="G226" s="30">
        <v>7.6</v>
      </c>
      <c r="H226" s="21">
        <f t="shared" si="3"/>
        <v>0.39999999999999947</v>
      </c>
      <c r="I226" s="557"/>
      <c r="J226" s="29">
        <v>0.10600621871470597</v>
      </c>
      <c r="K226" s="26">
        <v>0.50600621871470541</v>
      </c>
      <c r="L226" s="4" t="s">
        <v>702</v>
      </c>
    </row>
    <row r="227" spans="1:12" x14ac:dyDescent="0.25">
      <c r="A227" s="7">
        <v>212</v>
      </c>
      <c r="B227" s="17" t="s">
        <v>568</v>
      </c>
      <c r="C227" s="17" t="s">
        <v>721</v>
      </c>
      <c r="D227" s="11">
        <v>46</v>
      </c>
      <c r="E227" s="16" t="s">
        <v>328</v>
      </c>
      <c r="F227" s="30">
        <v>3.1</v>
      </c>
      <c r="G227" s="30">
        <v>3.1</v>
      </c>
      <c r="H227" s="21">
        <f t="shared" si="3"/>
        <v>0</v>
      </c>
      <c r="I227" s="557"/>
      <c r="J227" s="29">
        <v>6.7538588100782199E-2</v>
      </c>
      <c r="K227" s="26">
        <v>6.7538588100782199E-2</v>
      </c>
      <c r="L227" s="4" t="s">
        <v>702</v>
      </c>
    </row>
    <row r="228" spans="1:12" x14ac:dyDescent="0.25">
      <c r="A228" s="7">
        <v>213</v>
      </c>
      <c r="B228" s="17" t="s">
        <v>569</v>
      </c>
      <c r="C228" s="17" t="s">
        <v>721</v>
      </c>
      <c r="D228" s="11">
        <v>44.8</v>
      </c>
      <c r="E228" s="16" t="s">
        <v>328</v>
      </c>
      <c r="F228" s="30">
        <v>6.1</v>
      </c>
      <c r="G228" s="30">
        <v>6.4</v>
      </c>
      <c r="H228" s="21">
        <f t="shared" si="3"/>
        <v>0.30000000000000071</v>
      </c>
      <c r="I228" s="557"/>
      <c r="J228" s="29">
        <v>6.577671188945744E-2</v>
      </c>
      <c r="K228" s="26">
        <v>0.36577671188945815</v>
      </c>
      <c r="L228" s="4" t="s">
        <v>702</v>
      </c>
    </row>
    <row r="229" spans="1:12" x14ac:dyDescent="0.25">
      <c r="A229" s="7">
        <v>214</v>
      </c>
      <c r="B229" s="17" t="s">
        <v>570</v>
      </c>
      <c r="C229" s="17" t="s">
        <v>721</v>
      </c>
      <c r="D229" s="11">
        <v>73.099999999999994</v>
      </c>
      <c r="E229" s="16" t="s">
        <v>328</v>
      </c>
      <c r="F229" s="30">
        <v>14.6</v>
      </c>
      <c r="G229" s="30">
        <v>14.7</v>
      </c>
      <c r="H229" s="21">
        <f t="shared" si="3"/>
        <v>9.9999999999999645E-2</v>
      </c>
      <c r="I229" s="557"/>
      <c r="J229" s="29">
        <v>0.10732762587319954</v>
      </c>
      <c r="K229" s="26">
        <v>0.2073276258731992</v>
      </c>
      <c r="L229" s="4" t="s">
        <v>702</v>
      </c>
    </row>
    <row r="230" spans="1:12" x14ac:dyDescent="0.25">
      <c r="A230" s="7">
        <v>215</v>
      </c>
      <c r="B230" s="17" t="s">
        <v>571</v>
      </c>
      <c r="C230" s="17" t="s">
        <v>721</v>
      </c>
      <c r="D230" s="11">
        <v>72.400000000000006</v>
      </c>
      <c r="E230" s="16" t="s">
        <v>328</v>
      </c>
      <c r="F230" s="30">
        <v>2.4</v>
      </c>
      <c r="G230" s="30">
        <v>2.5</v>
      </c>
      <c r="H230" s="21">
        <f t="shared" si="3"/>
        <v>0.10000000000000009</v>
      </c>
      <c r="I230" s="557"/>
      <c r="J230" s="29">
        <v>0.10629986474992678</v>
      </c>
      <c r="K230" s="26">
        <v>0.20629986474992687</v>
      </c>
      <c r="L230" s="4" t="s">
        <v>702</v>
      </c>
    </row>
    <row r="231" spans="1:12" x14ac:dyDescent="0.25">
      <c r="A231" s="7">
        <v>216</v>
      </c>
      <c r="B231" s="17" t="s">
        <v>572</v>
      </c>
      <c r="C231" s="17" t="s">
        <v>721</v>
      </c>
      <c r="D231" s="11">
        <v>46</v>
      </c>
      <c r="E231" s="16" t="s">
        <v>328</v>
      </c>
      <c r="F231" s="30">
        <v>11.3</v>
      </c>
      <c r="G231" s="30">
        <v>11.8</v>
      </c>
      <c r="H231" s="21">
        <f t="shared" si="3"/>
        <v>0.5</v>
      </c>
      <c r="I231" s="557"/>
      <c r="J231" s="29">
        <v>6.7538588100782199E-2</v>
      </c>
      <c r="K231" s="26">
        <v>0.56753858810078217</v>
      </c>
      <c r="L231" s="4" t="s">
        <v>702</v>
      </c>
    </row>
    <row r="232" spans="1:12" x14ac:dyDescent="0.25">
      <c r="A232" s="7">
        <v>217</v>
      </c>
      <c r="B232" s="17" t="s">
        <v>573</v>
      </c>
      <c r="C232" s="17" t="s">
        <v>721</v>
      </c>
      <c r="D232" s="11">
        <v>45.4</v>
      </c>
      <c r="E232" s="16" t="s">
        <v>328</v>
      </c>
      <c r="F232" s="30">
        <v>6.8</v>
      </c>
      <c r="G232" s="30">
        <v>6.9</v>
      </c>
      <c r="H232" s="21">
        <f t="shared" si="3"/>
        <v>0.10000000000000053</v>
      </c>
      <c r="I232" s="557"/>
      <c r="J232" s="29">
        <v>6.6657649995119819E-2</v>
      </c>
      <c r="K232" s="26">
        <v>0.16665764999512034</v>
      </c>
      <c r="L232" s="4" t="s">
        <v>702</v>
      </c>
    </row>
    <row r="233" spans="1:12" x14ac:dyDescent="0.25">
      <c r="A233" s="7">
        <v>218</v>
      </c>
      <c r="B233" s="17" t="s">
        <v>574</v>
      </c>
      <c r="C233" s="17" t="s">
        <v>721</v>
      </c>
      <c r="D233" s="11">
        <v>73</v>
      </c>
      <c r="E233" s="16" t="s">
        <v>328</v>
      </c>
      <c r="F233" s="30">
        <v>6.8</v>
      </c>
      <c r="G233" s="30">
        <v>6.9</v>
      </c>
      <c r="H233" s="21">
        <f t="shared" si="3"/>
        <v>0.10000000000000053</v>
      </c>
      <c r="I233" s="557"/>
      <c r="J233" s="29">
        <v>0.10718080285558915</v>
      </c>
      <c r="K233" s="26">
        <v>0.20718080285558968</v>
      </c>
      <c r="L233" s="4" t="s">
        <v>702</v>
      </c>
    </row>
    <row r="234" spans="1:12" x14ac:dyDescent="0.25">
      <c r="A234" s="7">
        <v>219</v>
      </c>
      <c r="B234" s="17" t="s">
        <v>575</v>
      </c>
      <c r="C234" s="17" t="s">
        <v>721</v>
      </c>
      <c r="D234" s="11">
        <v>72.2</v>
      </c>
      <c r="E234" s="16" t="s">
        <v>328</v>
      </c>
      <c r="F234" s="30">
        <v>12.2</v>
      </c>
      <c r="G234" s="30">
        <v>12.4</v>
      </c>
      <c r="H234" s="21">
        <f t="shared" si="3"/>
        <v>0.20000000000000107</v>
      </c>
      <c r="I234" s="557"/>
      <c r="J234" s="29">
        <v>0.10600621871470597</v>
      </c>
      <c r="K234" s="26">
        <v>0.30600621871470701</v>
      </c>
      <c r="L234" s="4" t="s">
        <v>702</v>
      </c>
    </row>
    <row r="235" spans="1:12" x14ac:dyDescent="0.25">
      <c r="A235" s="7">
        <v>220</v>
      </c>
      <c r="B235" s="17" t="s">
        <v>576</v>
      </c>
      <c r="C235" s="17" t="s">
        <v>721</v>
      </c>
      <c r="D235" s="11">
        <v>46.2</v>
      </c>
      <c r="E235" s="16" t="s">
        <v>328</v>
      </c>
      <c r="F235" s="30">
        <v>1.9</v>
      </c>
      <c r="G235" s="30">
        <v>1.9</v>
      </c>
      <c r="H235" s="21">
        <f t="shared" si="3"/>
        <v>0</v>
      </c>
      <c r="I235" s="557"/>
      <c r="J235" s="29">
        <v>6.7832234136002992E-2</v>
      </c>
      <c r="K235" s="26">
        <v>6.7832234136002992E-2</v>
      </c>
      <c r="L235" s="4" t="s">
        <v>702</v>
      </c>
    </row>
    <row r="236" spans="1:12" x14ac:dyDescent="0.25">
      <c r="A236" s="7">
        <v>221</v>
      </c>
      <c r="B236" s="17" t="s">
        <v>577</v>
      </c>
      <c r="C236" s="17" t="s">
        <v>721</v>
      </c>
      <c r="D236" s="11">
        <v>45.4</v>
      </c>
      <c r="E236" s="16" t="s">
        <v>328</v>
      </c>
      <c r="F236" s="30">
        <v>11.1</v>
      </c>
      <c r="G236" s="30">
        <v>11.2</v>
      </c>
      <c r="H236" s="21">
        <f t="shared" si="3"/>
        <v>9.9999999999999645E-2</v>
      </c>
      <c r="I236" s="557"/>
      <c r="J236" s="29">
        <v>6.6657649995119819E-2</v>
      </c>
      <c r="K236" s="26">
        <v>0.16665764999511945</v>
      </c>
      <c r="L236" s="4" t="s">
        <v>702</v>
      </c>
    </row>
    <row r="237" spans="1:12" x14ac:dyDescent="0.25">
      <c r="A237" s="7">
        <v>222</v>
      </c>
      <c r="B237" s="17" t="s">
        <v>578</v>
      </c>
      <c r="C237" s="17" t="s">
        <v>721</v>
      </c>
      <c r="D237" s="11">
        <v>72.900000000000006</v>
      </c>
      <c r="E237" s="16" t="s">
        <v>328</v>
      </c>
      <c r="F237" s="30">
        <v>11.1</v>
      </c>
      <c r="G237" s="30">
        <v>11.8</v>
      </c>
      <c r="H237" s="21">
        <f t="shared" si="3"/>
        <v>0.70000000000000107</v>
      </c>
      <c r="I237" s="557"/>
      <c r="J237" s="29">
        <v>0.10703397983797876</v>
      </c>
      <c r="K237" s="26">
        <v>0.80703397983797986</v>
      </c>
      <c r="L237" s="4" t="s">
        <v>702</v>
      </c>
    </row>
    <row r="238" spans="1:12" x14ac:dyDescent="0.25">
      <c r="A238" s="7">
        <v>223</v>
      </c>
      <c r="B238" s="17" t="s">
        <v>579</v>
      </c>
      <c r="C238" s="17" t="s">
        <v>721</v>
      </c>
      <c r="D238" s="11">
        <v>72.400000000000006</v>
      </c>
      <c r="E238" s="16" t="s">
        <v>328</v>
      </c>
      <c r="F238" s="30">
        <v>20.9</v>
      </c>
      <c r="G238" s="30">
        <v>21.6</v>
      </c>
      <c r="H238" s="21">
        <f t="shared" si="3"/>
        <v>0.70000000000000284</v>
      </c>
      <c r="I238" s="557"/>
      <c r="J238" s="29">
        <v>0.10629986474992678</v>
      </c>
      <c r="K238" s="26">
        <v>0.80629986474992965</v>
      </c>
      <c r="L238" s="4" t="s">
        <v>702</v>
      </c>
    </row>
    <row r="239" spans="1:12" x14ac:dyDescent="0.25">
      <c r="A239" s="7">
        <v>224</v>
      </c>
      <c r="B239" s="17" t="s">
        <v>580</v>
      </c>
      <c r="C239" s="17" t="s">
        <v>721</v>
      </c>
      <c r="D239" s="11">
        <v>46.1</v>
      </c>
      <c r="E239" s="16" t="s">
        <v>328</v>
      </c>
      <c r="F239" s="30">
        <v>7.3</v>
      </c>
      <c r="G239" s="30">
        <v>7.3</v>
      </c>
      <c r="H239" s="21">
        <f t="shared" si="3"/>
        <v>0</v>
      </c>
      <c r="I239" s="557"/>
      <c r="J239" s="29">
        <v>6.7685411118392602E-2</v>
      </c>
      <c r="K239" s="26">
        <v>6.7685411118392602E-2</v>
      </c>
      <c r="L239" s="4" t="s">
        <v>702</v>
      </c>
    </row>
    <row r="240" spans="1:12" x14ac:dyDescent="0.25">
      <c r="A240" s="7">
        <v>225</v>
      </c>
      <c r="B240" s="17" t="s">
        <v>581</v>
      </c>
      <c r="C240" s="17" t="s">
        <v>721</v>
      </c>
      <c r="D240" s="11">
        <v>45.6</v>
      </c>
      <c r="E240" s="16" t="s">
        <v>328</v>
      </c>
      <c r="F240" s="30">
        <v>10.199999999999999</v>
      </c>
      <c r="G240" s="30">
        <v>10.6</v>
      </c>
      <c r="H240" s="21">
        <f t="shared" si="3"/>
        <v>0.40000000000000036</v>
      </c>
      <c r="I240" s="557"/>
      <c r="J240" s="29">
        <v>6.6951296030340612E-2</v>
      </c>
      <c r="K240" s="26">
        <v>0.46695129603034097</v>
      </c>
      <c r="L240" s="4" t="s">
        <v>702</v>
      </c>
    </row>
    <row r="241" spans="1:12" x14ac:dyDescent="0.25">
      <c r="A241" s="7">
        <v>226</v>
      </c>
      <c r="B241" s="17" t="s">
        <v>582</v>
      </c>
      <c r="C241" s="17" t="s">
        <v>721</v>
      </c>
      <c r="D241" s="11">
        <v>73.2</v>
      </c>
      <c r="E241" s="16" t="s">
        <v>328</v>
      </c>
      <c r="F241" s="30">
        <v>20</v>
      </c>
      <c r="G241" s="30">
        <v>20.5</v>
      </c>
      <c r="H241" s="21">
        <f t="shared" si="3"/>
        <v>0.5</v>
      </c>
      <c r="I241" s="557"/>
      <c r="J241" s="29">
        <v>0.10747444889080994</v>
      </c>
      <c r="K241" s="26">
        <v>0.60747444889080993</v>
      </c>
      <c r="L241" s="4" t="s">
        <v>702</v>
      </c>
    </row>
    <row r="242" spans="1:12" x14ac:dyDescent="0.25">
      <c r="A242" s="7">
        <v>227</v>
      </c>
      <c r="B242" s="17" t="s">
        <v>583</v>
      </c>
      <c r="C242" s="17" t="s">
        <v>721</v>
      </c>
      <c r="D242" s="11">
        <v>72.400000000000006</v>
      </c>
      <c r="E242" s="16" t="s">
        <v>328</v>
      </c>
      <c r="F242" s="30">
        <v>7.5</v>
      </c>
      <c r="G242" s="30">
        <v>7.5</v>
      </c>
      <c r="H242" s="21">
        <f t="shared" si="3"/>
        <v>0</v>
      </c>
      <c r="I242" s="557"/>
      <c r="J242" s="29">
        <v>0.10629986474992678</v>
      </c>
      <c r="K242" s="26">
        <v>0.10629986474992678</v>
      </c>
      <c r="L242" s="4" t="s">
        <v>702</v>
      </c>
    </row>
    <row r="243" spans="1:12" x14ac:dyDescent="0.25">
      <c r="A243" s="7">
        <v>228</v>
      </c>
      <c r="B243" s="17" t="s">
        <v>584</v>
      </c>
      <c r="C243" s="17" t="s">
        <v>721</v>
      </c>
      <c r="D243" s="11">
        <v>46.4</v>
      </c>
      <c r="E243" s="16" t="s">
        <v>328</v>
      </c>
      <c r="F243" s="30">
        <v>4.5</v>
      </c>
      <c r="G243" s="30">
        <v>4.5999999999999996</v>
      </c>
      <c r="H243" s="21">
        <f t="shared" si="3"/>
        <v>9.9999999999999645E-2</v>
      </c>
      <c r="I243" s="557"/>
      <c r="J243" s="29">
        <v>6.8125880171223785E-2</v>
      </c>
      <c r="K243" s="26">
        <v>0.16812588017122343</v>
      </c>
      <c r="L243" s="4" t="s">
        <v>702</v>
      </c>
    </row>
    <row r="244" spans="1:12" x14ac:dyDescent="0.25">
      <c r="A244" s="7">
        <v>229</v>
      </c>
      <c r="B244" s="17" t="s">
        <v>585</v>
      </c>
      <c r="C244" s="17" t="s">
        <v>721</v>
      </c>
      <c r="D244" s="11">
        <v>45.5</v>
      </c>
      <c r="E244" s="16" t="s">
        <v>328</v>
      </c>
      <c r="F244" s="30">
        <v>14.4</v>
      </c>
      <c r="G244" s="30">
        <v>14.9</v>
      </c>
      <c r="H244" s="21">
        <f t="shared" si="3"/>
        <v>0.5</v>
      </c>
      <c r="I244" s="557"/>
      <c r="J244" s="29">
        <v>6.6804473012730223E-2</v>
      </c>
      <c r="K244" s="26">
        <v>0.56680447301273018</v>
      </c>
      <c r="L244" s="4" t="s">
        <v>702</v>
      </c>
    </row>
    <row r="245" spans="1:12" x14ac:dyDescent="0.25">
      <c r="A245" s="732" t="s">
        <v>3</v>
      </c>
      <c r="B245" s="733"/>
      <c r="C245" s="581"/>
      <c r="D245" s="498">
        <f>SUM(D16:D244)</f>
        <v>14343.799999999996</v>
      </c>
      <c r="E245" s="499"/>
      <c r="F245" s="500"/>
      <c r="G245" s="500"/>
      <c r="H245" s="500">
        <f>SUM(H16:H244)</f>
        <v>67.300000000000011</v>
      </c>
      <c r="I245" s="500">
        <f>SUM(I16:I244)</f>
        <v>1.357</v>
      </c>
      <c r="J245" s="500">
        <f>SUM(J16:J244)</f>
        <v>21.059999999999995</v>
      </c>
      <c r="K245" s="500">
        <f>SUM(K16:K244)</f>
        <v>89.717000000000041</v>
      </c>
      <c r="L245" s="4"/>
    </row>
  </sheetData>
  <mergeCells count="22">
    <mergeCell ref="A7:E9"/>
    <mergeCell ref="F7:G7"/>
    <mergeCell ref="F8:G8"/>
    <mergeCell ref="F9:G9"/>
    <mergeCell ref="A1:L1"/>
    <mergeCell ref="A2:L2"/>
    <mergeCell ref="A3:H3"/>
    <mergeCell ref="K3:L6"/>
    <mergeCell ref="A4:E4"/>
    <mergeCell ref="F4:G4"/>
    <mergeCell ref="A5:E5"/>
    <mergeCell ref="F5:G5"/>
    <mergeCell ref="A6:E6"/>
    <mergeCell ref="F6:G6"/>
    <mergeCell ref="A245:B245"/>
    <mergeCell ref="F10:G10"/>
    <mergeCell ref="A11:E11"/>
    <mergeCell ref="F11:G11"/>
    <mergeCell ref="A12:B14"/>
    <mergeCell ref="D12:E12"/>
    <mergeCell ref="D13:E13"/>
    <mergeCell ref="D14:E14"/>
  </mergeCell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46"/>
  <sheetViews>
    <sheetView workbookViewId="0">
      <selection activeCell="J15" sqref="J15"/>
    </sheetView>
  </sheetViews>
  <sheetFormatPr defaultRowHeight="15" x14ac:dyDescent="0.25"/>
  <cols>
    <col min="1" max="1" width="7.85546875" style="508" customWidth="1"/>
    <col min="2" max="2" width="12.42578125" style="508" customWidth="1"/>
    <col min="3" max="3" width="10" style="508" customWidth="1"/>
    <col min="4" max="4" width="10.85546875" style="508" customWidth="1"/>
    <col min="5" max="5" width="9.140625" style="508"/>
    <col min="6" max="7" width="11.5703125" style="508" customWidth="1"/>
    <col min="8" max="8" width="10.42578125" style="508" customWidth="1"/>
    <col min="9" max="9" width="11.140625" style="508" customWidth="1"/>
    <col min="10" max="10" width="10.140625" style="508" customWidth="1"/>
    <col min="11" max="11" width="10.7109375" style="508" customWidth="1"/>
    <col min="12" max="12" width="12" style="508" customWidth="1"/>
    <col min="13" max="16384" width="9.140625" style="508"/>
  </cols>
  <sheetData>
    <row r="1" spans="1:13" ht="20.25" x14ac:dyDescent="0.3">
      <c r="A1" s="744" t="s">
        <v>9</v>
      </c>
      <c r="B1" s="744"/>
      <c r="C1" s="744"/>
      <c r="D1" s="744"/>
      <c r="E1" s="744"/>
      <c r="F1" s="744"/>
      <c r="G1" s="744"/>
      <c r="H1" s="744"/>
      <c r="I1" s="744"/>
      <c r="J1" s="744"/>
      <c r="K1" s="744"/>
      <c r="L1" s="744"/>
      <c r="M1" s="744"/>
    </row>
    <row r="2" spans="1:13" ht="24.75" customHeight="1" x14ac:dyDescent="0.25">
      <c r="A2" s="685" t="s">
        <v>722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</row>
    <row r="3" spans="1:13" x14ac:dyDescent="0.25">
      <c r="A3" s="742" t="s">
        <v>10</v>
      </c>
      <c r="B3" s="745"/>
      <c r="C3" s="745"/>
      <c r="D3" s="745"/>
      <c r="E3" s="745"/>
      <c r="F3" s="745"/>
      <c r="G3" s="745"/>
      <c r="H3" s="745"/>
      <c r="I3" s="476"/>
      <c r="J3" s="588"/>
      <c r="K3" s="588"/>
      <c r="L3" s="746" t="s">
        <v>12</v>
      </c>
      <c r="M3" s="747"/>
    </row>
    <row r="4" spans="1:13" ht="60" x14ac:dyDescent="0.25">
      <c r="A4" s="741" t="s">
        <v>4</v>
      </c>
      <c r="B4" s="741"/>
      <c r="C4" s="741"/>
      <c r="D4" s="741"/>
      <c r="E4" s="741"/>
      <c r="F4" s="741" t="s">
        <v>5</v>
      </c>
      <c r="G4" s="741"/>
      <c r="H4" s="535" t="s">
        <v>723</v>
      </c>
      <c r="I4" s="536"/>
      <c r="J4" s="592"/>
      <c r="K4" s="537"/>
      <c r="L4" s="748"/>
      <c r="M4" s="749"/>
    </row>
    <row r="5" spans="1:13" ht="15.75" thickBot="1" x14ac:dyDescent="0.3">
      <c r="A5" s="761"/>
      <c r="B5" s="761"/>
      <c r="C5" s="761"/>
      <c r="D5" s="761"/>
      <c r="E5" s="761"/>
      <c r="F5" s="798"/>
      <c r="G5" s="798"/>
      <c r="H5" s="538"/>
      <c r="I5" s="539"/>
      <c r="J5" s="593"/>
      <c r="K5" s="540"/>
      <c r="L5" s="748"/>
      <c r="M5" s="749"/>
    </row>
    <row r="6" spans="1:13" x14ac:dyDescent="0.25">
      <c r="A6" s="763" t="s">
        <v>631</v>
      </c>
      <c r="B6" s="764"/>
      <c r="C6" s="764"/>
      <c r="D6" s="764"/>
      <c r="E6" s="765"/>
      <c r="F6" s="792" t="s">
        <v>611</v>
      </c>
      <c r="G6" s="792"/>
      <c r="H6" s="562">
        <f>72.82+69.032</f>
        <v>141.85199999999998</v>
      </c>
      <c r="I6" s="539"/>
      <c r="J6" s="593"/>
      <c r="K6" s="540"/>
      <c r="L6" s="750"/>
      <c r="M6" s="751"/>
    </row>
    <row r="7" spans="1:13" x14ac:dyDescent="0.25">
      <c r="A7" s="752" t="s">
        <v>632</v>
      </c>
      <c r="B7" s="723"/>
      <c r="C7" s="723"/>
      <c r="D7" s="723"/>
      <c r="E7" s="724"/>
      <c r="F7" s="728" t="s">
        <v>691</v>
      </c>
      <c r="G7" s="730"/>
      <c r="H7" s="542">
        <f>H246</f>
        <v>107.00759999999994</v>
      </c>
      <c r="I7" s="543"/>
      <c r="J7" s="594"/>
      <c r="K7" s="540"/>
      <c r="L7" s="510"/>
      <c r="M7" s="511"/>
    </row>
    <row r="8" spans="1:13" ht="16.5" customHeight="1" x14ac:dyDescent="0.25">
      <c r="A8" s="753"/>
      <c r="B8" s="754"/>
      <c r="C8" s="754"/>
      <c r="D8" s="754"/>
      <c r="E8" s="755"/>
      <c r="F8" s="728" t="s">
        <v>724</v>
      </c>
      <c r="G8" s="730"/>
      <c r="H8" s="544">
        <f>J246</f>
        <v>1.25095</v>
      </c>
      <c r="I8" s="543"/>
      <c r="J8" s="594"/>
      <c r="K8" s="540"/>
      <c r="L8" s="510"/>
      <c r="M8" s="511"/>
    </row>
    <row r="9" spans="1:13" ht="30" customHeight="1" x14ac:dyDescent="0.25">
      <c r="A9" s="753"/>
      <c r="B9" s="754"/>
      <c r="C9" s="754"/>
      <c r="D9" s="754"/>
      <c r="E9" s="755"/>
      <c r="F9" s="728" t="s">
        <v>706</v>
      </c>
      <c r="G9" s="730"/>
      <c r="H9" s="544">
        <f>I246</f>
        <v>3.7998571428571424</v>
      </c>
      <c r="I9" s="543"/>
      <c r="J9" s="594"/>
      <c r="K9" s="540"/>
      <c r="L9" s="510"/>
      <c r="M9" s="511"/>
    </row>
    <row r="10" spans="1:13" ht="15.75" thickBot="1" x14ac:dyDescent="0.3">
      <c r="A10" s="756"/>
      <c r="B10" s="757"/>
      <c r="C10" s="757"/>
      <c r="D10" s="757"/>
      <c r="E10" s="758"/>
      <c r="F10" s="796" t="s">
        <v>612</v>
      </c>
      <c r="G10" s="797"/>
      <c r="H10" s="545">
        <f>H6-H7-H9-H8</f>
        <v>29.793592857142894</v>
      </c>
      <c r="I10" s="546"/>
      <c r="J10" s="589"/>
      <c r="K10" s="540"/>
      <c r="L10" s="365" t="s">
        <v>599</v>
      </c>
      <c r="M10" s="511"/>
    </row>
    <row r="11" spans="1:13" ht="0.75" customHeight="1" x14ac:dyDescent="0.25">
      <c r="A11" s="585"/>
      <c r="B11" s="586"/>
      <c r="C11" s="586"/>
      <c r="D11" s="586"/>
      <c r="E11" s="587"/>
      <c r="F11" s="785"/>
      <c r="G11" s="786"/>
      <c r="H11" s="558"/>
      <c r="I11" s="546"/>
      <c r="J11" s="589"/>
      <c r="K11" s="540"/>
      <c r="L11" s="365"/>
      <c r="M11" s="511"/>
    </row>
    <row r="12" spans="1:13" x14ac:dyDescent="0.25">
      <c r="A12" s="696"/>
      <c r="B12" s="696"/>
      <c r="C12" s="696"/>
      <c r="D12" s="696"/>
      <c r="E12" s="696"/>
      <c r="F12" s="742"/>
      <c r="G12" s="743"/>
      <c r="H12" s="542"/>
      <c r="I12" s="543"/>
      <c r="J12" s="594"/>
      <c r="K12" s="540"/>
      <c r="L12" s="365" t="s">
        <v>600</v>
      </c>
      <c r="M12" s="511"/>
    </row>
    <row r="13" spans="1:13" ht="14.25" customHeight="1" thickBot="1" x14ac:dyDescent="0.3">
      <c r="A13" s="696"/>
      <c r="B13" s="696"/>
      <c r="C13" s="761"/>
      <c r="D13" s="761"/>
      <c r="E13" s="761"/>
      <c r="F13" s="787"/>
      <c r="G13" s="740"/>
      <c r="H13" s="569"/>
      <c r="I13" s="570"/>
      <c r="J13" s="573"/>
      <c r="K13" s="540"/>
      <c r="L13" s="365" t="s">
        <v>688</v>
      </c>
      <c r="M13" s="365"/>
    </row>
    <row r="14" spans="1:13" ht="18.75" customHeight="1" x14ac:dyDescent="0.25">
      <c r="A14" s="788" t="s">
        <v>693</v>
      </c>
      <c r="B14" s="788"/>
      <c r="C14" s="588"/>
      <c r="D14" s="791" t="s">
        <v>694</v>
      </c>
      <c r="E14" s="792"/>
      <c r="F14" s="571">
        <f>D246</f>
        <v>14343.799999999996</v>
      </c>
      <c r="G14" s="572"/>
      <c r="H14" s="573"/>
      <c r="I14" s="573"/>
      <c r="J14" s="573"/>
      <c r="K14" s="540"/>
      <c r="L14" s="365"/>
      <c r="M14" s="365"/>
    </row>
    <row r="15" spans="1:13" ht="26.25" customHeight="1" x14ac:dyDescent="0.25">
      <c r="A15" s="789"/>
      <c r="B15" s="789"/>
      <c r="C15" s="588"/>
      <c r="D15" s="793" t="s">
        <v>695</v>
      </c>
      <c r="E15" s="741"/>
      <c r="F15" s="575">
        <v>4897</v>
      </c>
      <c r="G15" s="572"/>
      <c r="H15" s="573"/>
      <c r="I15" s="573"/>
      <c r="J15" s="573"/>
      <c r="K15" s="540"/>
      <c r="L15" s="365"/>
      <c r="M15" s="365"/>
    </row>
    <row r="16" spans="1:13" ht="48" x14ac:dyDescent="0.25">
      <c r="A16" s="37" t="s">
        <v>0</v>
      </c>
      <c r="B16" s="38" t="s">
        <v>1</v>
      </c>
      <c r="C16" s="38" t="s">
        <v>717</v>
      </c>
      <c r="D16" s="577" t="s">
        <v>2</v>
      </c>
      <c r="E16" s="577" t="s">
        <v>308</v>
      </c>
      <c r="F16" s="555" t="s">
        <v>719</v>
      </c>
      <c r="G16" s="3" t="s">
        <v>725</v>
      </c>
      <c r="H16" s="20" t="s">
        <v>16</v>
      </c>
      <c r="I16" s="556" t="s">
        <v>727</v>
      </c>
      <c r="J16" s="556" t="s">
        <v>726</v>
      </c>
      <c r="K16" s="84" t="s">
        <v>8</v>
      </c>
      <c r="L16" s="85" t="s">
        <v>17</v>
      </c>
      <c r="M16" s="4"/>
    </row>
    <row r="17" spans="1:13" x14ac:dyDescent="0.25">
      <c r="A17" s="39">
        <v>1</v>
      </c>
      <c r="B17" s="17" t="s">
        <v>332</v>
      </c>
      <c r="C17" s="17" t="s">
        <v>721</v>
      </c>
      <c r="D17" s="11">
        <v>94</v>
      </c>
      <c r="E17" s="16" t="s">
        <v>328</v>
      </c>
      <c r="F17" s="30">
        <v>28.1</v>
      </c>
      <c r="G17" s="30">
        <v>29.3</v>
      </c>
      <c r="H17" s="26">
        <f>G17-F17</f>
        <v>1.1999999999999993</v>
      </c>
      <c r="I17" s="29"/>
      <c r="J17" s="29"/>
      <c r="K17" s="29">
        <v>0.19524796278332332</v>
      </c>
      <c r="L17" s="26">
        <v>1.3952479627833225</v>
      </c>
      <c r="M17" s="4" t="s">
        <v>702</v>
      </c>
    </row>
    <row r="18" spans="1:13" x14ac:dyDescent="0.25">
      <c r="A18" s="39">
        <v>2</v>
      </c>
      <c r="B18" s="17" t="s">
        <v>333</v>
      </c>
      <c r="C18" s="17" t="s">
        <v>721</v>
      </c>
      <c r="D18" s="13">
        <v>52.6</v>
      </c>
      <c r="E18" s="16" t="s">
        <v>328</v>
      </c>
      <c r="F18" s="30">
        <v>9.6</v>
      </c>
      <c r="G18" s="30">
        <v>10</v>
      </c>
      <c r="H18" s="26">
        <f>G18-F18</f>
        <v>0.40000000000000036</v>
      </c>
      <c r="I18" s="29"/>
      <c r="J18" s="29"/>
      <c r="K18" s="29">
        <v>0.10925577491917879</v>
      </c>
      <c r="L18" s="26">
        <v>0.50925577491917917</v>
      </c>
      <c r="M18" s="4" t="s">
        <v>702</v>
      </c>
    </row>
    <row r="19" spans="1:13" x14ac:dyDescent="0.25">
      <c r="A19" s="39">
        <v>3</v>
      </c>
      <c r="B19" s="17" t="s">
        <v>334</v>
      </c>
      <c r="C19" s="17" t="s">
        <v>721</v>
      </c>
      <c r="D19" s="13">
        <v>64.8</v>
      </c>
      <c r="E19" s="16" t="s">
        <v>328</v>
      </c>
      <c r="F19" s="30">
        <v>20.2</v>
      </c>
      <c r="G19" s="30">
        <v>21</v>
      </c>
      <c r="H19" s="26">
        <f t="shared" ref="H19:H82" si="0">G19-F19</f>
        <v>0.80000000000000071</v>
      </c>
      <c r="I19" s="29"/>
      <c r="J19" s="29"/>
      <c r="K19" s="29">
        <v>0.13459646796126967</v>
      </c>
      <c r="L19" s="26">
        <v>0.93459646796127038</v>
      </c>
      <c r="M19" s="4" t="s">
        <v>702</v>
      </c>
    </row>
    <row r="20" spans="1:13" x14ac:dyDescent="0.25">
      <c r="A20" s="39">
        <v>4</v>
      </c>
      <c r="B20" s="17" t="s">
        <v>335</v>
      </c>
      <c r="C20" s="17" t="s">
        <v>721</v>
      </c>
      <c r="D20" s="13">
        <v>94.3</v>
      </c>
      <c r="E20" s="16" t="s">
        <v>328</v>
      </c>
      <c r="F20" s="30">
        <v>21.8</v>
      </c>
      <c r="G20" s="30">
        <v>22.8</v>
      </c>
      <c r="H20" s="26">
        <f t="shared" si="0"/>
        <v>1</v>
      </c>
      <c r="I20" s="29"/>
      <c r="J20" s="29"/>
      <c r="K20" s="29">
        <v>0.1958710945794403</v>
      </c>
      <c r="L20" s="26">
        <v>1.1958710945794402</v>
      </c>
      <c r="M20" s="4" t="s">
        <v>702</v>
      </c>
    </row>
    <row r="21" spans="1:13" x14ac:dyDescent="0.25">
      <c r="A21" s="39">
        <v>5</v>
      </c>
      <c r="B21" s="17" t="s">
        <v>336</v>
      </c>
      <c r="C21" s="17" t="s">
        <v>721</v>
      </c>
      <c r="D21" s="11">
        <v>52.8</v>
      </c>
      <c r="E21" s="16" t="s">
        <v>328</v>
      </c>
      <c r="F21" s="30">
        <v>0</v>
      </c>
      <c r="G21" s="30">
        <v>0</v>
      </c>
      <c r="H21" s="26">
        <f t="shared" si="0"/>
        <v>0</v>
      </c>
      <c r="I21" s="29">
        <v>1.357</v>
      </c>
      <c r="J21" s="29"/>
      <c r="K21" s="29">
        <v>0.10967119611659011</v>
      </c>
      <c r="L21" s="26">
        <v>1.4666711961165901</v>
      </c>
      <c r="M21" s="4" t="s">
        <v>703</v>
      </c>
    </row>
    <row r="22" spans="1:13" x14ac:dyDescent="0.25">
      <c r="A22" s="39">
        <v>6</v>
      </c>
      <c r="B22" s="17" t="s">
        <v>337</v>
      </c>
      <c r="C22" s="17" t="s">
        <v>721</v>
      </c>
      <c r="D22" s="11">
        <v>64.8</v>
      </c>
      <c r="E22" s="16" t="s">
        <v>328</v>
      </c>
      <c r="F22" s="30">
        <v>11.3</v>
      </c>
      <c r="G22" s="30">
        <v>11.6</v>
      </c>
      <c r="H22" s="26">
        <f t="shared" si="0"/>
        <v>0.29999999999999893</v>
      </c>
      <c r="I22" s="29"/>
      <c r="J22" s="29"/>
      <c r="K22" s="29">
        <v>0.13459646796126967</v>
      </c>
      <c r="L22" s="26">
        <v>0.43459646796126861</v>
      </c>
      <c r="M22" s="4" t="s">
        <v>702</v>
      </c>
    </row>
    <row r="23" spans="1:13" x14ac:dyDescent="0.25">
      <c r="A23" s="39">
        <v>7</v>
      </c>
      <c r="B23" s="17" t="s">
        <v>338</v>
      </c>
      <c r="C23" s="17" t="s">
        <v>721</v>
      </c>
      <c r="D23" s="11">
        <v>94.1</v>
      </c>
      <c r="E23" s="16" t="s">
        <v>328</v>
      </c>
      <c r="F23" s="30">
        <v>17.8</v>
      </c>
      <c r="G23" s="30">
        <v>18.5</v>
      </c>
      <c r="H23" s="26">
        <f t="shared" si="0"/>
        <v>0.69999999999999929</v>
      </c>
      <c r="I23" s="29"/>
      <c r="J23" s="29"/>
      <c r="K23" s="29">
        <v>0.19545567338202896</v>
      </c>
      <c r="L23" s="26">
        <v>0.89545567338202825</v>
      </c>
      <c r="M23" s="4" t="s">
        <v>702</v>
      </c>
    </row>
    <row r="24" spans="1:13" x14ac:dyDescent="0.25">
      <c r="A24" s="39">
        <v>8</v>
      </c>
      <c r="B24" s="17" t="s">
        <v>339</v>
      </c>
      <c r="C24" s="17" t="s">
        <v>721</v>
      </c>
      <c r="D24" s="11">
        <v>52.9</v>
      </c>
      <c r="E24" s="16" t="s">
        <v>328</v>
      </c>
      <c r="F24" s="30">
        <v>10.4</v>
      </c>
      <c r="G24" s="30">
        <v>10.5</v>
      </c>
      <c r="H24" s="26">
        <f t="shared" si="0"/>
        <v>9.9999999999999645E-2</v>
      </c>
      <c r="I24" s="29"/>
      <c r="J24" s="29"/>
      <c r="K24" s="29">
        <v>0.10987890671529578</v>
      </c>
      <c r="L24" s="26">
        <v>0.20987890671529541</v>
      </c>
      <c r="M24" s="4" t="s">
        <v>702</v>
      </c>
    </row>
    <row r="25" spans="1:13" x14ac:dyDescent="0.25">
      <c r="A25" s="39">
        <v>9</v>
      </c>
      <c r="B25" s="17" t="s">
        <v>340</v>
      </c>
      <c r="C25" s="17" t="s">
        <v>721</v>
      </c>
      <c r="D25" s="11">
        <v>65.2</v>
      </c>
      <c r="E25" s="16" t="s">
        <v>328</v>
      </c>
      <c r="F25" s="30">
        <v>14.5</v>
      </c>
      <c r="G25" s="30">
        <v>14.9</v>
      </c>
      <c r="H25" s="26">
        <f t="shared" si="0"/>
        <v>0.40000000000000036</v>
      </c>
      <c r="I25" s="29"/>
      <c r="J25" s="29"/>
      <c r="K25" s="29">
        <v>0.13542731035609235</v>
      </c>
      <c r="L25" s="26">
        <v>0.5354273103560927</v>
      </c>
      <c r="M25" s="4" t="s">
        <v>702</v>
      </c>
    </row>
    <row r="26" spans="1:13" x14ac:dyDescent="0.25">
      <c r="A26" s="39">
        <v>10</v>
      </c>
      <c r="B26" s="17" t="s">
        <v>341</v>
      </c>
      <c r="C26" s="17" t="s">
        <v>721</v>
      </c>
      <c r="D26" s="11">
        <v>94</v>
      </c>
      <c r="E26" s="16" t="s">
        <v>328</v>
      </c>
      <c r="F26" s="30">
        <v>21.2</v>
      </c>
      <c r="G26" s="30">
        <v>21.9</v>
      </c>
      <c r="H26" s="26">
        <f t="shared" si="0"/>
        <v>0.69999999999999929</v>
      </c>
      <c r="I26" s="29"/>
      <c r="J26" s="29"/>
      <c r="K26" s="29">
        <v>0.19524796278332332</v>
      </c>
      <c r="L26" s="26">
        <v>0.89524796278332264</v>
      </c>
      <c r="M26" s="4" t="s">
        <v>702</v>
      </c>
    </row>
    <row r="27" spans="1:13" x14ac:dyDescent="0.25">
      <c r="A27" s="39">
        <v>11</v>
      </c>
      <c r="B27" s="17" t="s">
        <v>342</v>
      </c>
      <c r="C27" s="17" t="s">
        <v>721</v>
      </c>
      <c r="D27" s="11">
        <v>52.8</v>
      </c>
      <c r="E27" s="16" t="s">
        <v>328</v>
      </c>
      <c r="F27" s="30">
        <v>5.2</v>
      </c>
      <c r="G27" s="30">
        <v>5.7</v>
      </c>
      <c r="H27" s="26">
        <f t="shared" si="0"/>
        <v>0.5</v>
      </c>
      <c r="I27" s="29"/>
      <c r="J27" s="29"/>
      <c r="K27" s="29">
        <v>0.10967119611659011</v>
      </c>
      <c r="L27" s="26">
        <v>0.60967119611659015</v>
      </c>
      <c r="M27" s="4" t="s">
        <v>702</v>
      </c>
    </row>
    <row r="28" spans="1:13" x14ac:dyDescent="0.25">
      <c r="A28" s="39">
        <v>12</v>
      </c>
      <c r="B28" s="17" t="s">
        <v>343</v>
      </c>
      <c r="C28" s="17" t="s">
        <v>721</v>
      </c>
      <c r="D28" s="11">
        <v>65.3</v>
      </c>
      <c r="E28" s="16" t="s">
        <v>328</v>
      </c>
      <c r="F28" s="30">
        <v>11.6</v>
      </c>
      <c r="G28" s="30">
        <v>12.4</v>
      </c>
      <c r="H28" s="26">
        <f t="shared" si="0"/>
        <v>0.80000000000000071</v>
      </c>
      <c r="I28" s="29"/>
      <c r="J28" s="29"/>
      <c r="K28" s="29">
        <v>0.13563502095479799</v>
      </c>
      <c r="L28" s="26">
        <v>0.93563502095479867</v>
      </c>
      <c r="M28" s="4" t="s">
        <v>702</v>
      </c>
    </row>
    <row r="29" spans="1:13" x14ac:dyDescent="0.25">
      <c r="A29" s="39">
        <v>13</v>
      </c>
      <c r="B29" s="17" t="s">
        <v>344</v>
      </c>
      <c r="C29" s="17" t="s">
        <v>721</v>
      </c>
      <c r="D29" s="11">
        <v>94.2</v>
      </c>
      <c r="E29" s="16" t="s">
        <v>328</v>
      </c>
      <c r="F29" s="30">
        <v>20.399999999999999</v>
      </c>
      <c r="G29" s="30">
        <v>21.2</v>
      </c>
      <c r="H29" s="26">
        <f t="shared" si="0"/>
        <v>0.80000000000000071</v>
      </c>
      <c r="I29" s="29"/>
      <c r="J29" s="29"/>
      <c r="K29" s="29">
        <v>0.19566338398073466</v>
      </c>
      <c r="L29" s="26">
        <v>0.99566338398073539</v>
      </c>
      <c r="M29" s="4" t="s">
        <v>702</v>
      </c>
    </row>
    <row r="30" spans="1:13" x14ac:dyDescent="0.25">
      <c r="A30" s="39">
        <v>14</v>
      </c>
      <c r="B30" s="17" t="s">
        <v>345</v>
      </c>
      <c r="C30" s="17" t="s">
        <v>721</v>
      </c>
      <c r="D30" s="11">
        <v>52.9</v>
      </c>
      <c r="E30" s="16" t="s">
        <v>328</v>
      </c>
      <c r="F30" s="30">
        <v>4.2</v>
      </c>
      <c r="G30" s="30">
        <v>4.2</v>
      </c>
      <c r="H30" s="26">
        <f t="shared" si="0"/>
        <v>0</v>
      </c>
      <c r="I30" s="29"/>
      <c r="J30" s="29"/>
      <c r="K30" s="29">
        <v>0.10987890671529578</v>
      </c>
      <c r="L30" s="26">
        <v>0.10987890671529578</v>
      </c>
      <c r="M30" s="4" t="s">
        <v>702</v>
      </c>
    </row>
    <row r="31" spans="1:13" x14ac:dyDescent="0.25">
      <c r="A31" s="39">
        <v>15</v>
      </c>
      <c r="B31" s="17" t="s">
        <v>346</v>
      </c>
      <c r="C31" s="17" t="s">
        <v>721</v>
      </c>
      <c r="D31" s="11">
        <v>64.900000000000006</v>
      </c>
      <c r="E31" s="16" t="s">
        <v>328</v>
      </c>
      <c r="F31" s="30">
        <v>20.5</v>
      </c>
      <c r="G31" s="30">
        <v>21.3</v>
      </c>
      <c r="H31" s="26">
        <f t="shared" si="0"/>
        <v>0.80000000000000071</v>
      </c>
      <c r="I31" s="29"/>
      <c r="J31" s="29"/>
      <c r="K31" s="29">
        <v>0.13480417855997537</v>
      </c>
      <c r="L31" s="26">
        <v>0.93480417855997611</v>
      </c>
      <c r="M31" s="4" t="s">
        <v>702</v>
      </c>
    </row>
    <row r="32" spans="1:13" x14ac:dyDescent="0.25">
      <c r="A32" s="39">
        <v>16</v>
      </c>
      <c r="B32" s="17" t="s">
        <v>347</v>
      </c>
      <c r="C32" s="17" t="s">
        <v>721</v>
      </c>
      <c r="D32" s="11">
        <v>93.9</v>
      </c>
      <c r="E32" s="16" t="s">
        <v>328</v>
      </c>
      <c r="F32" s="30">
        <v>13.9</v>
      </c>
      <c r="G32" s="30">
        <v>14.7</v>
      </c>
      <c r="H32" s="26">
        <f>G32-F32-0.8</f>
        <v>-1.1102230246251565E-15</v>
      </c>
      <c r="I32" s="29"/>
      <c r="J32" s="29"/>
      <c r="K32" s="29">
        <v>0.19504025218461765</v>
      </c>
      <c r="L32" s="26">
        <v>0.19504025218461654</v>
      </c>
      <c r="M32" s="4" t="s">
        <v>702</v>
      </c>
    </row>
    <row r="33" spans="1:13" x14ac:dyDescent="0.25">
      <c r="A33" s="39">
        <v>17</v>
      </c>
      <c r="B33" s="17" t="s">
        <v>348</v>
      </c>
      <c r="C33" s="17" t="s">
        <v>721</v>
      </c>
      <c r="D33" s="11">
        <v>53</v>
      </c>
      <c r="E33" s="16" t="s">
        <v>328</v>
      </c>
      <c r="F33" s="30">
        <v>8.9</v>
      </c>
      <c r="G33" s="30">
        <v>9.1999999999999993</v>
      </c>
      <c r="H33" s="26">
        <f>G33-F33-0.3</f>
        <v>-1.0547118733938987E-15</v>
      </c>
      <c r="I33" s="29"/>
      <c r="J33" s="29"/>
      <c r="K33" s="29">
        <v>0.11008661731400145</v>
      </c>
      <c r="L33" s="26">
        <v>0.11008661731400039</v>
      </c>
      <c r="M33" s="4" t="s">
        <v>702</v>
      </c>
    </row>
    <row r="34" spans="1:13" x14ac:dyDescent="0.25">
      <c r="A34" s="39">
        <v>18</v>
      </c>
      <c r="B34" s="17" t="s">
        <v>595</v>
      </c>
      <c r="C34" s="17" t="s">
        <v>721</v>
      </c>
      <c r="D34" s="11">
        <v>64.8</v>
      </c>
      <c r="E34" s="16" t="s">
        <v>328</v>
      </c>
      <c r="F34" s="30">
        <v>16</v>
      </c>
      <c r="G34" s="30">
        <v>16.7</v>
      </c>
      <c r="H34" s="26">
        <f>G34-F34-0.7</f>
        <v>0</v>
      </c>
      <c r="I34" s="29"/>
      <c r="J34" s="29"/>
      <c r="K34" s="29">
        <v>0.13459646796126967</v>
      </c>
      <c r="L34" s="26">
        <v>0.13459646796126967</v>
      </c>
      <c r="M34" s="4" t="s">
        <v>702</v>
      </c>
    </row>
    <row r="35" spans="1:13" x14ac:dyDescent="0.25">
      <c r="A35" s="39">
        <v>19</v>
      </c>
      <c r="B35" s="17" t="s">
        <v>349</v>
      </c>
      <c r="C35" s="17" t="s">
        <v>721</v>
      </c>
      <c r="D35" s="11">
        <v>93.9</v>
      </c>
      <c r="E35" s="16" t="s">
        <v>328</v>
      </c>
      <c r="F35" s="30">
        <v>18.399999999999999</v>
      </c>
      <c r="G35" s="30">
        <v>19.8</v>
      </c>
      <c r="H35" s="26">
        <f t="shared" si="0"/>
        <v>1.4000000000000021</v>
      </c>
      <c r="I35" s="29"/>
      <c r="J35" s="29"/>
      <c r="K35" s="29">
        <v>0.19504025218461765</v>
      </c>
      <c r="L35" s="26">
        <v>1.5950402521846199</v>
      </c>
      <c r="M35" s="4" t="s">
        <v>702</v>
      </c>
    </row>
    <row r="36" spans="1:13" x14ac:dyDescent="0.25">
      <c r="A36" s="39">
        <v>20</v>
      </c>
      <c r="B36" s="17" t="s">
        <v>350</v>
      </c>
      <c r="C36" s="17" t="s">
        <v>721</v>
      </c>
      <c r="D36" s="11">
        <v>52.8</v>
      </c>
      <c r="E36" s="16" t="s">
        <v>328</v>
      </c>
      <c r="F36" s="30">
        <v>9</v>
      </c>
      <c r="G36" s="30">
        <v>9.6</v>
      </c>
      <c r="H36" s="26">
        <f t="shared" si="0"/>
        <v>0.59999999999999964</v>
      </c>
      <c r="I36" s="29"/>
      <c r="J36" s="29"/>
      <c r="K36" s="29">
        <v>0.10967119611659011</v>
      </c>
      <c r="L36" s="26">
        <v>0.7096711961165898</v>
      </c>
      <c r="M36" s="4" t="s">
        <v>702</v>
      </c>
    </row>
    <row r="37" spans="1:13" x14ac:dyDescent="0.25">
      <c r="A37" s="39">
        <v>21</v>
      </c>
      <c r="B37" s="17" t="s">
        <v>351</v>
      </c>
      <c r="C37" s="17" t="s">
        <v>721</v>
      </c>
      <c r="D37" s="11">
        <v>65</v>
      </c>
      <c r="E37" s="16" t="s">
        <v>328</v>
      </c>
      <c r="F37" s="30">
        <v>8.5</v>
      </c>
      <c r="G37" s="30">
        <v>8.6</v>
      </c>
      <c r="H37" s="26">
        <f t="shared" si="0"/>
        <v>9.9999999999999645E-2</v>
      </c>
      <c r="I37" s="29"/>
      <c r="J37" s="29"/>
      <c r="K37" s="29">
        <v>0.13501188915868101</v>
      </c>
      <c r="L37" s="26">
        <v>0.23501188915868065</v>
      </c>
      <c r="M37" s="4" t="s">
        <v>702</v>
      </c>
    </row>
    <row r="38" spans="1:13" x14ac:dyDescent="0.25">
      <c r="A38" s="39">
        <v>22</v>
      </c>
      <c r="B38" s="17" t="s">
        <v>352</v>
      </c>
      <c r="C38" s="17" t="s">
        <v>721</v>
      </c>
      <c r="D38" s="11">
        <v>94.3</v>
      </c>
      <c r="E38" s="16" t="s">
        <v>328</v>
      </c>
      <c r="F38" s="30">
        <v>28.6</v>
      </c>
      <c r="G38" s="30">
        <v>29.8</v>
      </c>
      <c r="H38" s="26">
        <f t="shared" si="0"/>
        <v>1.1999999999999993</v>
      </c>
      <c r="I38" s="29"/>
      <c r="J38" s="29"/>
      <c r="K38" s="29">
        <v>0.1958710945794403</v>
      </c>
      <c r="L38" s="26">
        <v>1.3958710945794395</v>
      </c>
      <c r="M38" s="4" t="s">
        <v>702</v>
      </c>
    </row>
    <row r="39" spans="1:13" x14ac:dyDescent="0.25">
      <c r="A39" s="39">
        <v>23</v>
      </c>
      <c r="B39" s="17" t="s">
        <v>353</v>
      </c>
      <c r="C39" s="17" t="s">
        <v>721</v>
      </c>
      <c r="D39" s="11">
        <v>52.9</v>
      </c>
      <c r="E39" s="16" t="s">
        <v>328</v>
      </c>
      <c r="F39" s="30">
        <v>4.2</v>
      </c>
      <c r="G39" s="30">
        <v>4.4000000000000004</v>
      </c>
      <c r="H39" s="26">
        <f t="shared" si="0"/>
        <v>0.20000000000000018</v>
      </c>
      <c r="I39" s="29"/>
      <c r="J39" s="29"/>
      <c r="K39" s="29">
        <v>0.10987890671529578</v>
      </c>
      <c r="L39" s="26">
        <v>0.30987890671529594</v>
      </c>
      <c r="M39" s="4" t="s">
        <v>702</v>
      </c>
    </row>
    <row r="40" spans="1:13" x14ac:dyDescent="0.25">
      <c r="A40" s="39">
        <v>24</v>
      </c>
      <c r="B40" s="17" t="s">
        <v>354</v>
      </c>
      <c r="C40" s="17" t="s">
        <v>721</v>
      </c>
      <c r="D40" s="11">
        <v>65.3</v>
      </c>
      <c r="E40" s="16" t="s">
        <v>328</v>
      </c>
      <c r="F40" s="30">
        <v>5.9</v>
      </c>
      <c r="G40" s="30">
        <v>5.9</v>
      </c>
      <c r="H40" s="26">
        <f t="shared" si="0"/>
        <v>0</v>
      </c>
      <c r="I40" s="29"/>
      <c r="J40" s="29"/>
      <c r="K40" s="29">
        <v>0.13563502095479799</v>
      </c>
      <c r="L40" s="26">
        <v>0.13563502095479799</v>
      </c>
      <c r="M40" s="4" t="s">
        <v>702</v>
      </c>
    </row>
    <row r="41" spans="1:13" x14ac:dyDescent="0.25">
      <c r="A41" s="39">
        <v>25</v>
      </c>
      <c r="B41" s="17" t="s">
        <v>355</v>
      </c>
      <c r="C41" s="17" t="s">
        <v>721</v>
      </c>
      <c r="D41" s="11">
        <v>94.1</v>
      </c>
      <c r="E41" s="16" t="s">
        <v>328</v>
      </c>
      <c r="F41" s="30">
        <v>7.2</v>
      </c>
      <c r="G41" s="30">
        <v>7.2</v>
      </c>
      <c r="H41" s="26">
        <f t="shared" si="0"/>
        <v>0</v>
      </c>
      <c r="I41" s="29"/>
      <c r="J41" s="29"/>
      <c r="K41" s="29">
        <v>0.19545567338202896</v>
      </c>
      <c r="L41" s="26">
        <v>0.19545567338202896</v>
      </c>
      <c r="M41" s="4" t="s">
        <v>702</v>
      </c>
    </row>
    <row r="42" spans="1:13" x14ac:dyDescent="0.25">
      <c r="A42" s="39">
        <v>26</v>
      </c>
      <c r="B42" s="17" t="s">
        <v>356</v>
      </c>
      <c r="C42" s="17" t="s">
        <v>721</v>
      </c>
      <c r="D42" s="11">
        <v>53</v>
      </c>
      <c r="E42" s="16" t="s">
        <v>328</v>
      </c>
      <c r="F42" s="30">
        <v>9.8000000000000007</v>
      </c>
      <c r="G42" s="30">
        <v>10.4</v>
      </c>
      <c r="H42" s="26">
        <f t="shared" si="0"/>
        <v>0.59999999999999964</v>
      </c>
      <c r="I42" s="29"/>
      <c r="J42" s="29"/>
      <c r="K42" s="29">
        <v>0.11008661731400145</v>
      </c>
      <c r="L42" s="26">
        <v>0.71008661731400113</v>
      </c>
      <c r="M42" s="4" t="s">
        <v>702</v>
      </c>
    </row>
    <row r="43" spans="1:13" x14ac:dyDescent="0.25">
      <c r="A43" s="39">
        <v>27</v>
      </c>
      <c r="B43" s="17" t="s">
        <v>357</v>
      </c>
      <c r="C43" s="17" t="s">
        <v>721</v>
      </c>
      <c r="D43" s="11">
        <v>65.3</v>
      </c>
      <c r="E43" s="16" t="s">
        <v>328</v>
      </c>
      <c r="F43" s="30">
        <v>11.9</v>
      </c>
      <c r="G43" s="30">
        <v>12.6</v>
      </c>
      <c r="H43" s="26">
        <f t="shared" si="0"/>
        <v>0.69999999999999929</v>
      </c>
      <c r="I43" s="29"/>
      <c r="J43" s="29"/>
      <c r="K43" s="29">
        <v>0.13563502095479799</v>
      </c>
      <c r="L43" s="26">
        <v>0.83563502095479725</v>
      </c>
      <c r="M43" s="4" t="s">
        <v>702</v>
      </c>
    </row>
    <row r="44" spans="1:13" x14ac:dyDescent="0.25">
      <c r="A44" s="39">
        <v>28</v>
      </c>
      <c r="B44" s="17" t="s">
        <v>358</v>
      </c>
      <c r="C44" s="17" t="s">
        <v>721</v>
      </c>
      <c r="D44" s="11">
        <v>93.5</v>
      </c>
      <c r="E44" s="16" t="s">
        <v>328</v>
      </c>
      <c r="F44" s="30">
        <v>20.7</v>
      </c>
      <c r="G44" s="30">
        <v>21.8</v>
      </c>
      <c r="H44" s="26">
        <f t="shared" si="0"/>
        <v>1.1000000000000014</v>
      </c>
      <c r="I44" s="29"/>
      <c r="J44" s="29"/>
      <c r="K44" s="29">
        <v>0.19420940978979501</v>
      </c>
      <c r="L44" s="26">
        <v>1.2942094097897965</v>
      </c>
      <c r="M44" s="4" t="s">
        <v>702</v>
      </c>
    </row>
    <row r="45" spans="1:13" x14ac:dyDescent="0.25">
      <c r="A45" s="39">
        <v>29</v>
      </c>
      <c r="B45" s="17" t="s">
        <v>359</v>
      </c>
      <c r="C45" s="17" t="s">
        <v>721</v>
      </c>
      <c r="D45" s="11">
        <v>52.8</v>
      </c>
      <c r="E45" s="16" t="s">
        <v>328</v>
      </c>
      <c r="F45" s="30">
        <v>11.8</v>
      </c>
      <c r="G45" s="30">
        <v>12.3</v>
      </c>
      <c r="H45" s="26">
        <f t="shared" si="0"/>
        <v>0.5</v>
      </c>
      <c r="I45" s="29"/>
      <c r="J45" s="29"/>
      <c r="K45" s="29">
        <v>0.10967119611659011</v>
      </c>
      <c r="L45" s="26">
        <v>0.60967119611659015</v>
      </c>
      <c r="M45" s="4" t="s">
        <v>702</v>
      </c>
    </row>
    <row r="46" spans="1:13" x14ac:dyDescent="0.25">
      <c r="A46" s="39">
        <v>30</v>
      </c>
      <c r="B46" s="17" t="s">
        <v>360</v>
      </c>
      <c r="C46" s="17" t="s">
        <v>721</v>
      </c>
      <c r="D46" s="11">
        <v>65.400000000000006</v>
      </c>
      <c r="E46" s="16" t="s">
        <v>328</v>
      </c>
      <c r="F46" s="30">
        <v>5.2</v>
      </c>
      <c r="G46" s="30">
        <v>5.2</v>
      </c>
      <c r="H46" s="26">
        <f t="shared" si="0"/>
        <v>0</v>
      </c>
      <c r="I46" s="29"/>
      <c r="J46" s="29"/>
      <c r="K46" s="29">
        <v>0.13584273155350368</v>
      </c>
      <c r="L46" s="26">
        <v>0.13584273155350368</v>
      </c>
      <c r="M46" s="4" t="s">
        <v>703</v>
      </c>
    </row>
    <row r="47" spans="1:13" x14ac:dyDescent="0.25">
      <c r="A47" s="39">
        <v>31</v>
      </c>
      <c r="B47" s="17" t="s">
        <v>361</v>
      </c>
      <c r="C47" s="17" t="s">
        <v>721</v>
      </c>
      <c r="D47" s="11">
        <v>93.9</v>
      </c>
      <c r="E47" s="16" t="s">
        <v>328</v>
      </c>
      <c r="F47" s="30">
        <v>7.6</v>
      </c>
      <c r="G47" s="30">
        <v>7.6</v>
      </c>
      <c r="H47" s="26">
        <f t="shared" si="0"/>
        <v>0</v>
      </c>
      <c r="I47" s="29"/>
      <c r="J47" s="29"/>
      <c r="K47" s="29">
        <v>0.19504025218461765</v>
      </c>
      <c r="L47" s="26">
        <v>0.19504025218461765</v>
      </c>
      <c r="M47" s="4" t="s">
        <v>702</v>
      </c>
    </row>
    <row r="48" spans="1:13" x14ac:dyDescent="0.25">
      <c r="A48" s="39">
        <v>32</v>
      </c>
      <c r="B48" s="17" t="s">
        <v>363</v>
      </c>
      <c r="C48" s="17" t="s">
        <v>721</v>
      </c>
      <c r="D48" s="11">
        <v>53</v>
      </c>
      <c r="E48" s="16" t="s">
        <v>328</v>
      </c>
      <c r="F48" s="30">
        <v>13.1</v>
      </c>
      <c r="G48" s="30">
        <v>13.7</v>
      </c>
      <c r="H48" s="26">
        <f t="shared" si="0"/>
        <v>0.59999999999999964</v>
      </c>
      <c r="I48" s="29"/>
      <c r="J48" s="29"/>
      <c r="K48" s="29">
        <v>0.11008661731400145</v>
      </c>
      <c r="L48" s="26">
        <v>0.71008661731400113</v>
      </c>
      <c r="M48" s="4" t="s">
        <v>702</v>
      </c>
    </row>
    <row r="49" spans="1:13" x14ac:dyDescent="0.25">
      <c r="A49" s="39">
        <v>33</v>
      </c>
      <c r="B49" s="17" t="s">
        <v>364</v>
      </c>
      <c r="C49" s="17" t="s">
        <v>721</v>
      </c>
      <c r="D49" s="11">
        <v>65.3</v>
      </c>
      <c r="E49" s="16" t="s">
        <v>328</v>
      </c>
      <c r="F49" s="30">
        <v>16.5</v>
      </c>
      <c r="G49" s="30">
        <v>17.3</v>
      </c>
      <c r="H49" s="26">
        <f t="shared" si="0"/>
        <v>0.80000000000000071</v>
      </c>
      <c r="I49" s="29"/>
      <c r="J49" s="29"/>
      <c r="K49" s="29">
        <v>0.13563502095479799</v>
      </c>
      <c r="L49" s="26">
        <v>0.93563502095479867</v>
      </c>
      <c r="M49" s="4" t="s">
        <v>702</v>
      </c>
    </row>
    <row r="50" spans="1:13" x14ac:dyDescent="0.25">
      <c r="A50" s="39">
        <v>34</v>
      </c>
      <c r="B50" s="17" t="s">
        <v>362</v>
      </c>
      <c r="C50" s="17" t="s">
        <v>721</v>
      </c>
      <c r="D50" s="11">
        <v>94</v>
      </c>
      <c r="E50" s="16" t="s">
        <v>328</v>
      </c>
      <c r="F50" s="30">
        <v>23.3</v>
      </c>
      <c r="G50" s="30">
        <v>24.2</v>
      </c>
      <c r="H50" s="26">
        <f t="shared" si="0"/>
        <v>0.89999999999999858</v>
      </c>
      <c r="I50" s="29"/>
      <c r="J50" s="29"/>
      <c r="K50" s="29">
        <v>0.19524796278332332</v>
      </c>
      <c r="L50" s="26">
        <v>1.0952479627833218</v>
      </c>
      <c r="M50" s="4" t="s">
        <v>702</v>
      </c>
    </row>
    <row r="51" spans="1:13" x14ac:dyDescent="0.25">
      <c r="A51" s="39">
        <v>35</v>
      </c>
      <c r="B51" s="17" t="s">
        <v>365</v>
      </c>
      <c r="C51" s="17" t="s">
        <v>721</v>
      </c>
      <c r="D51" s="11">
        <v>52.8</v>
      </c>
      <c r="E51" s="16" t="s">
        <v>328</v>
      </c>
      <c r="F51" s="30">
        <v>10.7</v>
      </c>
      <c r="G51" s="30">
        <v>11.2</v>
      </c>
      <c r="H51" s="26">
        <f t="shared" si="0"/>
        <v>0.5</v>
      </c>
      <c r="I51" s="29"/>
      <c r="J51" s="29"/>
      <c r="K51" s="29">
        <v>0.10967119611659011</v>
      </c>
      <c r="L51" s="26">
        <v>0.60967119611659015</v>
      </c>
      <c r="M51" s="4" t="s">
        <v>702</v>
      </c>
    </row>
    <row r="52" spans="1:13" x14ac:dyDescent="0.25">
      <c r="A52" s="39">
        <v>36</v>
      </c>
      <c r="B52" s="17" t="s">
        <v>366</v>
      </c>
      <c r="C52" s="17" t="s">
        <v>721</v>
      </c>
      <c r="D52" s="11">
        <v>64.900000000000006</v>
      </c>
      <c r="E52" s="16" t="s">
        <v>328</v>
      </c>
      <c r="F52" s="30">
        <v>9.1999999999999993</v>
      </c>
      <c r="G52" s="30">
        <v>9.8000000000000007</v>
      </c>
      <c r="H52" s="26">
        <f t="shared" si="0"/>
        <v>0.60000000000000142</v>
      </c>
      <c r="I52" s="29"/>
      <c r="J52" s="29"/>
      <c r="K52" s="29">
        <v>0.13480417855997537</v>
      </c>
      <c r="L52" s="26">
        <v>0.73480417855997682</v>
      </c>
      <c r="M52" s="4" t="s">
        <v>702</v>
      </c>
    </row>
    <row r="53" spans="1:13" x14ac:dyDescent="0.25">
      <c r="A53" s="39">
        <v>37</v>
      </c>
      <c r="B53" s="17" t="s">
        <v>367</v>
      </c>
      <c r="C53" s="17" t="s">
        <v>721</v>
      </c>
      <c r="D53" s="11">
        <v>94.1</v>
      </c>
      <c r="E53" s="16" t="s">
        <v>328</v>
      </c>
      <c r="F53" s="30">
        <v>6.2</v>
      </c>
      <c r="G53" s="30">
        <v>7.6</v>
      </c>
      <c r="H53" s="26">
        <f t="shared" si="0"/>
        <v>1.3999999999999995</v>
      </c>
      <c r="I53" s="29"/>
      <c r="J53" s="29"/>
      <c r="K53" s="29">
        <v>0.19545567338202896</v>
      </c>
      <c r="L53" s="26">
        <v>1.5954556733820284</v>
      </c>
      <c r="M53" s="4" t="s">
        <v>702</v>
      </c>
    </row>
    <row r="54" spans="1:13" x14ac:dyDescent="0.25">
      <c r="A54" s="39">
        <v>38</v>
      </c>
      <c r="B54" s="17" t="s">
        <v>368</v>
      </c>
      <c r="C54" s="17" t="s">
        <v>721</v>
      </c>
      <c r="D54" s="11">
        <v>52.7</v>
      </c>
      <c r="E54" s="16" t="s">
        <v>328</v>
      </c>
      <c r="F54" s="30">
        <v>7.6</v>
      </c>
      <c r="G54" s="30">
        <v>7.9</v>
      </c>
      <c r="H54" s="26">
        <f t="shared" si="0"/>
        <v>0.30000000000000071</v>
      </c>
      <c r="I54" s="29"/>
      <c r="J54" s="29"/>
      <c r="K54" s="29">
        <v>0.10946348551788446</v>
      </c>
      <c r="L54" s="26">
        <v>0.40946348551788514</v>
      </c>
      <c r="M54" s="4" t="s">
        <v>702</v>
      </c>
    </row>
    <row r="55" spans="1:13" x14ac:dyDescent="0.25">
      <c r="A55" s="39">
        <v>39</v>
      </c>
      <c r="B55" s="17" t="s">
        <v>369</v>
      </c>
      <c r="C55" s="17" t="s">
        <v>721</v>
      </c>
      <c r="D55" s="11">
        <v>65.2</v>
      </c>
      <c r="E55" s="16" t="s">
        <v>328</v>
      </c>
      <c r="F55" s="30">
        <v>8.5</v>
      </c>
      <c r="G55" s="30">
        <v>8.6999999999999993</v>
      </c>
      <c r="H55" s="26">
        <f t="shared" si="0"/>
        <v>0.19999999999999929</v>
      </c>
      <c r="I55" s="29"/>
      <c r="J55" s="29"/>
      <c r="K55" s="29">
        <v>0.13542731035609235</v>
      </c>
      <c r="L55" s="26">
        <v>0.33542731035609163</v>
      </c>
      <c r="M55" s="4" t="s">
        <v>702</v>
      </c>
    </row>
    <row r="56" spans="1:13" x14ac:dyDescent="0.25">
      <c r="A56" s="39">
        <v>40</v>
      </c>
      <c r="B56" s="17" t="s">
        <v>370</v>
      </c>
      <c r="C56" s="17" t="s">
        <v>721</v>
      </c>
      <c r="D56" s="11">
        <v>94</v>
      </c>
      <c r="E56" s="16" t="s">
        <v>328</v>
      </c>
      <c r="F56" s="30">
        <v>20.5</v>
      </c>
      <c r="G56" s="30">
        <v>20.5</v>
      </c>
      <c r="H56" s="26">
        <f t="shared" si="0"/>
        <v>0</v>
      </c>
      <c r="I56" s="29"/>
      <c r="J56" s="29"/>
      <c r="K56" s="29">
        <v>0.19524796278332332</v>
      </c>
      <c r="L56" s="26">
        <v>0.19524796278332332</v>
      </c>
      <c r="M56" s="4" t="s">
        <v>702</v>
      </c>
    </row>
    <row r="57" spans="1:13" x14ac:dyDescent="0.25">
      <c r="A57" s="39">
        <v>41</v>
      </c>
      <c r="B57" s="17" t="s">
        <v>371</v>
      </c>
      <c r="C57" s="17" t="s">
        <v>721</v>
      </c>
      <c r="D57" s="11">
        <v>52.8</v>
      </c>
      <c r="E57" s="16" t="s">
        <v>328</v>
      </c>
      <c r="F57" s="30">
        <v>3.7</v>
      </c>
      <c r="G57" s="30">
        <v>4</v>
      </c>
      <c r="H57" s="26">
        <f t="shared" si="0"/>
        <v>0.29999999999999982</v>
      </c>
      <c r="I57" s="29"/>
      <c r="J57" s="29"/>
      <c r="K57" s="29">
        <v>0.10967119611659011</v>
      </c>
      <c r="L57" s="26">
        <v>0.40967119611658992</v>
      </c>
      <c r="M57" s="4" t="s">
        <v>702</v>
      </c>
    </row>
    <row r="58" spans="1:13" x14ac:dyDescent="0.25">
      <c r="A58" s="39">
        <v>42</v>
      </c>
      <c r="B58" s="17" t="s">
        <v>372</v>
      </c>
      <c r="C58" s="17" t="s">
        <v>721</v>
      </c>
      <c r="D58" s="11">
        <v>65.3</v>
      </c>
      <c r="E58" s="16" t="s">
        <v>328</v>
      </c>
      <c r="F58" s="30">
        <v>14.9</v>
      </c>
      <c r="G58" s="30">
        <v>15.5</v>
      </c>
      <c r="H58" s="26">
        <f t="shared" si="0"/>
        <v>0.59999999999999964</v>
      </c>
      <c r="I58" s="29"/>
      <c r="J58" s="29"/>
      <c r="K58" s="29">
        <v>0.13563502095479799</v>
      </c>
      <c r="L58" s="26">
        <v>0.7356350209547976</v>
      </c>
      <c r="M58" s="4" t="s">
        <v>702</v>
      </c>
    </row>
    <row r="59" spans="1:13" x14ac:dyDescent="0.25">
      <c r="A59" s="39">
        <v>43</v>
      </c>
      <c r="B59" s="17" t="s">
        <v>455</v>
      </c>
      <c r="C59" s="17" t="s">
        <v>721</v>
      </c>
      <c r="D59" s="11">
        <v>69.099999999999994</v>
      </c>
      <c r="E59" s="16" t="s">
        <v>328</v>
      </c>
      <c r="F59" s="30">
        <v>18.7</v>
      </c>
      <c r="G59" s="30">
        <v>19.399999999999999</v>
      </c>
      <c r="H59" s="26">
        <f t="shared" si="0"/>
        <v>0.69999999999999929</v>
      </c>
      <c r="I59" s="29"/>
      <c r="J59" s="29"/>
      <c r="K59" s="29">
        <v>0.14352802370561318</v>
      </c>
      <c r="L59" s="26">
        <v>0.84352802370561242</v>
      </c>
      <c r="M59" s="4" t="s">
        <v>702</v>
      </c>
    </row>
    <row r="60" spans="1:13" x14ac:dyDescent="0.25">
      <c r="A60" s="39">
        <v>44</v>
      </c>
      <c r="B60" s="17" t="s">
        <v>456</v>
      </c>
      <c r="C60" s="17" t="s">
        <v>721</v>
      </c>
      <c r="D60" s="11">
        <v>42.6</v>
      </c>
      <c r="E60" s="16" t="s">
        <v>328</v>
      </c>
      <c r="F60" s="30">
        <v>15</v>
      </c>
      <c r="G60" s="30">
        <v>15.6</v>
      </c>
      <c r="H60" s="26">
        <f t="shared" si="0"/>
        <v>0.59999999999999964</v>
      </c>
      <c r="I60" s="29"/>
      <c r="J60" s="29"/>
      <c r="K60" s="29">
        <v>8.8484715048612481E-2</v>
      </c>
      <c r="L60" s="26">
        <v>0.68848471504861208</v>
      </c>
      <c r="M60" s="4" t="s">
        <v>702</v>
      </c>
    </row>
    <row r="61" spans="1:13" x14ac:dyDescent="0.25">
      <c r="A61" s="39">
        <v>45</v>
      </c>
      <c r="B61" s="17" t="s">
        <v>457</v>
      </c>
      <c r="C61" s="17" t="s">
        <v>721</v>
      </c>
      <c r="D61" s="11">
        <v>55.5</v>
      </c>
      <c r="E61" s="16" t="s">
        <v>328</v>
      </c>
      <c r="F61" s="30">
        <v>16.2</v>
      </c>
      <c r="G61" s="30">
        <v>16.7</v>
      </c>
      <c r="H61" s="26">
        <f t="shared" si="0"/>
        <v>0.5</v>
      </c>
      <c r="I61" s="29"/>
      <c r="J61" s="29"/>
      <c r="K61" s="29">
        <v>0.11527938228164301</v>
      </c>
      <c r="L61" s="26">
        <v>0.61527938228164303</v>
      </c>
      <c r="M61" s="4" t="s">
        <v>702</v>
      </c>
    </row>
    <row r="62" spans="1:13" x14ac:dyDescent="0.25">
      <c r="A62" s="39">
        <v>46</v>
      </c>
      <c r="B62" s="17" t="s">
        <v>458</v>
      </c>
      <c r="C62" s="17" t="s">
        <v>721</v>
      </c>
      <c r="D62" s="11">
        <v>58.9</v>
      </c>
      <c r="E62" s="16" t="s">
        <v>328</v>
      </c>
      <c r="F62" s="30">
        <v>21.9</v>
      </c>
      <c r="G62" s="30">
        <v>22.6</v>
      </c>
      <c r="H62" s="26">
        <f t="shared" si="0"/>
        <v>0.70000000000000284</v>
      </c>
      <c r="I62" s="29"/>
      <c r="J62" s="29"/>
      <c r="K62" s="29">
        <v>0.12234154263763557</v>
      </c>
      <c r="L62" s="26">
        <v>0.82234154263763837</v>
      </c>
      <c r="M62" s="4" t="s">
        <v>702</v>
      </c>
    </row>
    <row r="63" spans="1:13" x14ac:dyDescent="0.25">
      <c r="A63" s="39">
        <v>47</v>
      </c>
      <c r="B63" s="17" t="s">
        <v>459</v>
      </c>
      <c r="C63" s="17" t="s">
        <v>721</v>
      </c>
      <c r="D63" s="11">
        <v>62.3</v>
      </c>
      <c r="E63" s="16" t="s">
        <v>328</v>
      </c>
      <c r="F63" s="30">
        <v>20.6</v>
      </c>
      <c r="G63" s="30">
        <v>21.4</v>
      </c>
      <c r="H63" s="26">
        <f t="shared" si="0"/>
        <v>0.79999999999999716</v>
      </c>
      <c r="I63" s="29"/>
      <c r="J63" s="29"/>
      <c r="K63" s="29">
        <v>0.12940370299362811</v>
      </c>
      <c r="L63" s="26">
        <v>0.92940370299362529</v>
      </c>
      <c r="M63" s="4" t="s">
        <v>702</v>
      </c>
    </row>
    <row r="64" spans="1:13" x14ac:dyDescent="0.25">
      <c r="A64" s="39">
        <v>48</v>
      </c>
      <c r="B64" s="17" t="s">
        <v>460</v>
      </c>
      <c r="C64" s="17" t="s">
        <v>721</v>
      </c>
      <c r="D64" s="11">
        <v>68.7</v>
      </c>
      <c r="E64" s="16" t="s">
        <v>328</v>
      </c>
      <c r="F64" s="30">
        <v>14.8</v>
      </c>
      <c r="G64" s="30">
        <v>15.3</v>
      </c>
      <c r="H64" s="26">
        <f t="shared" si="0"/>
        <v>0.5</v>
      </c>
      <c r="I64" s="29"/>
      <c r="J64" s="29"/>
      <c r="K64" s="29">
        <v>0.14269718131079057</v>
      </c>
      <c r="L64" s="26">
        <v>0.64269718131079057</v>
      </c>
      <c r="M64" s="4" t="s">
        <v>702</v>
      </c>
    </row>
    <row r="65" spans="1:13" x14ac:dyDescent="0.25">
      <c r="A65" s="39">
        <v>49</v>
      </c>
      <c r="B65" s="17" t="s">
        <v>461</v>
      </c>
      <c r="C65" s="17" t="s">
        <v>721</v>
      </c>
      <c r="D65" s="11">
        <v>42.7</v>
      </c>
      <c r="E65" s="16" t="s">
        <v>328</v>
      </c>
      <c r="F65" s="30">
        <v>3.2</v>
      </c>
      <c r="G65" s="30">
        <v>3.3</v>
      </c>
      <c r="H65" s="26">
        <f t="shared" si="0"/>
        <v>9.9999999999999645E-2</v>
      </c>
      <c r="I65" s="29"/>
      <c r="J65" s="29"/>
      <c r="K65" s="29">
        <v>8.8692425647318149E-2</v>
      </c>
      <c r="L65" s="26">
        <v>0.18869242564731781</v>
      </c>
      <c r="M65" s="4" t="s">
        <v>702</v>
      </c>
    </row>
    <row r="66" spans="1:13" x14ac:dyDescent="0.25">
      <c r="A66" s="39">
        <v>50</v>
      </c>
      <c r="B66" s="17" t="s">
        <v>462</v>
      </c>
      <c r="C66" s="17" t="s">
        <v>721</v>
      </c>
      <c r="D66" s="11">
        <v>55</v>
      </c>
      <c r="E66" s="16" t="s">
        <v>328</v>
      </c>
      <c r="F66" s="30">
        <v>14.6</v>
      </c>
      <c r="G66" s="30">
        <v>15.3</v>
      </c>
      <c r="H66" s="26">
        <f t="shared" si="0"/>
        <v>0.70000000000000107</v>
      </c>
      <c r="I66" s="29"/>
      <c r="J66" s="29"/>
      <c r="K66" s="29">
        <v>0.1142408292881147</v>
      </c>
      <c r="L66" s="26">
        <v>0.81424082928811581</v>
      </c>
      <c r="M66" s="4" t="s">
        <v>702</v>
      </c>
    </row>
    <row r="67" spans="1:13" x14ac:dyDescent="0.25">
      <c r="A67" s="39">
        <v>51</v>
      </c>
      <c r="B67" s="17" t="s">
        <v>463</v>
      </c>
      <c r="C67" s="17" t="s">
        <v>721</v>
      </c>
      <c r="D67" s="11">
        <v>59</v>
      </c>
      <c r="E67" s="16" t="s">
        <v>328</v>
      </c>
      <c r="F67" s="30">
        <v>9.1999999999999993</v>
      </c>
      <c r="G67" s="30">
        <v>9.5</v>
      </c>
      <c r="H67" s="26">
        <f t="shared" si="0"/>
        <v>0.30000000000000071</v>
      </c>
      <c r="I67" s="29"/>
      <c r="J67" s="29"/>
      <c r="K67" s="29">
        <v>0.12254925323634122</v>
      </c>
      <c r="L67" s="26">
        <v>0.42254925323634196</v>
      </c>
      <c r="M67" s="4" t="s">
        <v>702</v>
      </c>
    </row>
    <row r="68" spans="1:13" x14ac:dyDescent="0.25">
      <c r="A68" s="39">
        <v>52</v>
      </c>
      <c r="B68" s="17" t="s">
        <v>464</v>
      </c>
      <c r="C68" s="17" t="s">
        <v>721</v>
      </c>
      <c r="D68" s="11">
        <v>62</v>
      </c>
      <c r="E68" s="16" t="s">
        <v>328</v>
      </c>
      <c r="F68" s="30">
        <v>18.3</v>
      </c>
      <c r="G68" s="30">
        <v>19.100000000000001</v>
      </c>
      <c r="H68" s="26">
        <f t="shared" si="0"/>
        <v>0.80000000000000071</v>
      </c>
      <c r="I68" s="29"/>
      <c r="J68" s="29"/>
      <c r="K68" s="29">
        <v>0.12878057119751113</v>
      </c>
      <c r="L68" s="26">
        <v>0.92878057119751189</v>
      </c>
      <c r="M68" s="4" t="s">
        <v>702</v>
      </c>
    </row>
    <row r="69" spans="1:13" x14ac:dyDescent="0.25">
      <c r="A69" s="39">
        <v>53</v>
      </c>
      <c r="B69" s="17" t="s">
        <v>465</v>
      </c>
      <c r="C69" s="17" t="s">
        <v>721</v>
      </c>
      <c r="D69" s="11">
        <v>68.900000000000006</v>
      </c>
      <c r="E69" s="16" t="s">
        <v>328</v>
      </c>
      <c r="F69" s="30">
        <v>3.1</v>
      </c>
      <c r="G69" s="30">
        <v>3.3</v>
      </c>
      <c r="H69" s="26">
        <f t="shared" si="0"/>
        <v>0.19999999999999973</v>
      </c>
      <c r="I69" s="29"/>
      <c r="J69" s="29"/>
      <c r="K69" s="29">
        <v>0.14311260250820187</v>
      </c>
      <c r="L69" s="26">
        <v>0.34311260250820164</v>
      </c>
      <c r="M69" s="4" t="s">
        <v>702</v>
      </c>
    </row>
    <row r="70" spans="1:13" x14ac:dyDescent="0.25">
      <c r="A70" s="39">
        <v>54</v>
      </c>
      <c r="B70" s="17" t="s">
        <v>466</v>
      </c>
      <c r="C70" s="17" t="s">
        <v>721</v>
      </c>
      <c r="D70" s="11">
        <v>42.8</v>
      </c>
      <c r="E70" s="16" t="s">
        <v>328</v>
      </c>
      <c r="F70" s="30">
        <v>11.9</v>
      </c>
      <c r="G70" s="30">
        <v>12.6</v>
      </c>
      <c r="H70" s="26">
        <f t="shared" si="0"/>
        <v>0.69999999999999929</v>
      </c>
      <c r="I70" s="29"/>
      <c r="J70" s="29"/>
      <c r="K70" s="29">
        <v>8.8900136246023803E-2</v>
      </c>
      <c r="L70" s="26">
        <v>0.78890013624602306</v>
      </c>
      <c r="M70" s="4" t="s">
        <v>702</v>
      </c>
    </row>
    <row r="71" spans="1:13" x14ac:dyDescent="0.25">
      <c r="A71" s="39">
        <v>55</v>
      </c>
      <c r="B71" s="17" t="s">
        <v>467</v>
      </c>
      <c r="C71" s="17" t="s">
        <v>721</v>
      </c>
      <c r="D71" s="11">
        <v>55.2</v>
      </c>
      <c r="E71" s="16" t="s">
        <v>328</v>
      </c>
      <c r="F71" s="30">
        <v>3.9</v>
      </c>
      <c r="G71" s="30">
        <v>3.9</v>
      </c>
      <c r="H71" s="26">
        <f t="shared" si="0"/>
        <v>0</v>
      </c>
      <c r="I71" s="29"/>
      <c r="J71" s="29"/>
      <c r="K71" s="29">
        <v>0.11465625048552604</v>
      </c>
      <c r="L71" s="26">
        <v>0.11465625048552604</v>
      </c>
      <c r="M71" s="4" t="s">
        <v>702</v>
      </c>
    </row>
    <row r="72" spans="1:13" x14ac:dyDescent="0.25">
      <c r="A72" s="39">
        <v>56</v>
      </c>
      <c r="B72" s="17" t="s">
        <v>468</v>
      </c>
      <c r="C72" s="17" t="s">
        <v>721</v>
      </c>
      <c r="D72" s="11">
        <v>59.3</v>
      </c>
      <c r="E72" s="16" t="s">
        <v>328</v>
      </c>
      <c r="F72" s="30">
        <v>12.6</v>
      </c>
      <c r="G72" s="30">
        <v>12.9</v>
      </c>
      <c r="H72" s="26">
        <f t="shared" si="0"/>
        <v>0.30000000000000071</v>
      </c>
      <c r="I72" s="29"/>
      <c r="J72" s="29"/>
      <c r="K72" s="29">
        <v>0.12317238503245821</v>
      </c>
      <c r="L72" s="26">
        <v>0.42317238503245891</v>
      </c>
      <c r="M72" s="4" t="s">
        <v>702</v>
      </c>
    </row>
    <row r="73" spans="1:13" x14ac:dyDescent="0.25">
      <c r="A73" s="39">
        <v>57</v>
      </c>
      <c r="B73" s="17" t="s">
        <v>469</v>
      </c>
      <c r="C73" s="17" t="s">
        <v>721</v>
      </c>
      <c r="D73" s="11">
        <v>62.2</v>
      </c>
      <c r="E73" s="16" t="s">
        <v>328</v>
      </c>
      <c r="F73" s="30">
        <v>19.8</v>
      </c>
      <c r="G73" s="30">
        <v>20.5</v>
      </c>
      <c r="H73" s="26">
        <f t="shared" si="0"/>
        <v>0.69999999999999929</v>
      </c>
      <c r="I73" s="29"/>
      <c r="J73" s="29"/>
      <c r="K73" s="29">
        <v>0.12919599239492247</v>
      </c>
      <c r="L73" s="26">
        <v>0.8291959923949217</v>
      </c>
      <c r="M73" s="4" t="s">
        <v>702</v>
      </c>
    </row>
    <row r="74" spans="1:13" x14ac:dyDescent="0.25">
      <c r="A74" s="39">
        <v>58</v>
      </c>
      <c r="B74" s="17" t="s">
        <v>470</v>
      </c>
      <c r="C74" s="17" t="s">
        <v>721</v>
      </c>
      <c r="D74" s="11">
        <v>69.099999999999994</v>
      </c>
      <c r="E74" s="16" t="s">
        <v>328</v>
      </c>
      <c r="F74" s="30">
        <v>6.7</v>
      </c>
      <c r="G74" s="30">
        <v>7.1</v>
      </c>
      <c r="H74" s="26">
        <f t="shared" si="0"/>
        <v>0.39999999999999947</v>
      </c>
      <c r="I74" s="29"/>
      <c r="J74" s="29"/>
      <c r="K74" s="29">
        <v>0.14352802370561318</v>
      </c>
      <c r="L74" s="26">
        <v>0.5435280237056126</v>
      </c>
      <c r="M74" s="4" t="s">
        <v>702</v>
      </c>
    </row>
    <row r="75" spans="1:13" x14ac:dyDescent="0.25">
      <c r="A75" s="39">
        <v>59</v>
      </c>
      <c r="B75" s="17" t="s">
        <v>471</v>
      </c>
      <c r="C75" s="17" t="s">
        <v>721</v>
      </c>
      <c r="D75" s="11">
        <v>42.5</v>
      </c>
      <c r="E75" s="16" t="s">
        <v>328</v>
      </c>
      <c r="F75" s="30">
        <v>14.1</v>
      </c>
      <c r="G75" s="30">
        <v>14.1</v>
      </c>
      <c r="H75" s="26">
        <f t="shared" si="0"/>
        <v>0</v>
      </c>
      <c r="I75" s="29"/>
      <c r="J75" s="29"/>
      <c r="K75" s="29">
        <v>8.8277004449906812E-2</v>
      </c>
      <c r="L75" s="26">
        <v>8.8277004449906812E-2</v>
      </c>
      <c r="M75" s="4" t="s">
        <v>702</v>
      </c>
    </row>
    <row r="76" spans="1:13" x14ac:dyDescent="0.25">
      <c r="A76" s="39">
        <v>60</v>
      </c>
      <c r="B76" s="17" t="s">
        <v>472</v>
      </c>
      <c r="C76" s="17" t="s">
        <v>721</v>
      </c>
      <c r="D76" s="11">
        <v>55.4</v>
      </c>
      <c r="E76" s="16" t="s">
        <v>328</v>
      </c>
      <c r="F76" s="30">
        <v>12.2</v>
      </c>
      <c r="G76" s="30">
        <v>12.6</v>
      </c>
      <c r="H76" s="26">
        <f t="shared" si="0"/>
        <v>0.40000000000000036</v>
      </c>
      <c r="I76" s="29"/>
      <c r="J76" s="29"/>
      <c r="K76" s="29">
        <v>0.11507167168293736</v>
      </c>
      <c r="L76" s="26">
        <v>0.51507167168293777</v>
      </c>
      <c r="M76" s="4" t="s">
        <v>702</v>
      </c>
    </row>
    <row r="77" spans="1:13" x14ac:dyDescent="0.25">
      <c r="A77" s="39">
        <v>61</v>
      </c>
      <c r="B77" s="17" t="s">
        <v>473</v>
      </c>
      <c r="C77" s="17" t="s">
        <v>721</v>
      </c>
      <c r="D77" s="11">
        <v>58.8</v>
      </c>
      <c r="E77" s="16" t="s">
        <v>328</v>
      </c>
      <c r="F77" s="30">
        <v>5.3</v>
      </c>
      <c r="G77" s="30">
        <v>5.3</v>
      </c>
      <c r="H77" s="26">
        <f t="shared" si="0"/>
        <v>0</v>
      </c>
      <c r="I77" s="29"/>
      <c r="J77" s="29"/>
      <c r="K77" s="29">
        <v>0.1221338320389299</v>
      </c>
      <c r="L77" s="26">
        <v>0.1221338320389299</v>
      </c>
      <c r="M77" s="4" t="s">
        <v>702</v>
      </c>
    </row>
    <row r="78" spans="1:13" x14ac:dyDescent="0.25">
      <c r="A78" s="39">
        <v>62</v>
      </c>
      <c r="B78" s="17" t="s">
        <v>474</v>
      </c>
      <c r="C78" s="17" t="s">
        <v>721</v>
      </c>
      <c r="D78" s="11">
        <v>62.1</v>
      </c>
      <c r="E78" s="16" t="s">
        <v>328</v>
      </c>
      <c r="F78" s="30">
        <v>7.6</v>
      </c>
      <c r="G78" s="30">
        <v>7.6</v>
      </c>
      <c r="H78" s="26">
        <f t="shared" si="0"/>
        <v>0</v>
      </c>
      <c r="I78" s="29"/>
      <c r="J78" s="29"/>
      <c r="K78" s="29">
        <v>0.1289882817962168</v>
      </c>
      <c r="L78" s="26">
        <v>0.1289882817962168</v>
      </c>
      <c r="M78" s="4" t="s">
        <v>702</v>
      </c>
    </row>
    <row r="79" spans="1:13" x14ac:dyDescent="0.25">
      <c r="A79" s="39">
        <v>63</v>
      </c>
      <c r="B79" s="17" t="s">
        <v>475</v>
      </c>
      <c r="C79" s="17" t="s">
        <v>721</v>
      </c>
      <c r="D79" s="11">
        <v>69</v>
      </c>
      <c r="E79" s="16" t="s">
        <v>328</v>
      </c>
      <c r="F79" s="30">
        <v>20.399999999999999</v>
      </c>
      <c r="G79" s="30">
        <v>21.2</v>
      </c>
      <c r="H79" s="26">
        <f t="shared" si="0"/>
        <v>0.80000000000000071</v>
      </c>
      <c r="I79" s="29"/>
      <c r="J79" s="29"/>
      <c r="K79" s="29">
        <v>0.14332031310690754</v>
      </c>
      <c r="L79" s="26">
        <v>0.94332031310690823</v>
      </c>
      <c r="M79" s="4" t="s">
        <v>702</v>
      </c>
    </row>
    <row r="80" spans="1:13" x14ac:dyDescent="0.25">
      <c r="A80" s="39">
        <v>64</v>
      </c>
      <c r="B80" s="17" t="s">
        <v>476</v>
      </c>
      <c r="C80" s="17" t="s">
        <v>721</v>
      </c>
      <c r="D80" s="11">
        <v>42.2</v>
      </c>
      <c r="E80" s="16" t="s">
        <v>328</v>
      </c>
      <c r="F80" s="30">
        <v>8.1</v>
      </c>
      <c r="G80" s="30">
        <v>8.3000000000000007</v>
      </c>
      <c r="H80" s="26">
        <f t="shared" si="0"/>
        <v>0.20000000000000107</v>
      </c>
      <c r="I80" s="29"/>
      <c r="J80" s="29"/>
      <c r="K80" s="29">
        <v>8.7653872653789836E-2</v>
      </c>
      <c r="L80" s="26">
        <v>0.28765387265379089</v>
      </c>
      <c r="M80" s="4" t="s">
        <v>702</v>
      </c>
    </row>
    <row r="81" spans="1:13" x14ac:dyDescent="0.25">
      <c r="A81" s="39">
        <v>65</v>
      </c>
      <c r="B81" s="17" t="s">
        <v>477</v>
      </c>
      <c r="C81" s="17" t="s">
        <v>721</v>
      </c>
      <c r="D81" s="11">
        <v>55.5</v>
      </c>
      <c r="E81" s="16" t="s">
        <v>328</v>
      </c>
      <c r="F81" s="30">
        <v>9.8000000000000007</v>
      </c>
      <c r="G81" s="30">
        <v>10.4</v>
      </c>
      <c r="H81" s="26">
        <f t="shared" si="0"/>
        <v>0.59999999999999964</v>
      </c>
      <c r="I81" s="29"/>
      <c r="J81" s="29"/>
      <c r="K81" s="29">
        <v>0.11527938228164301</v>
      </c>
      <c r="L81" s="26">
        <v>0.71527938228164267</v>
      </c>
      <c r="M81" s="4" t="s">
        <v>702</v>
      </c>
    </row>
    <row r="82" spans="1:13" x14ac:dyDescent="0.25">
      <c r="A82" s="39">
        <v>66</v>
      </c>
      <c r="B82" s="17" t="s">
        <v>478</v>
      </c>
      <c r="C82" s="17" t="s">
        <v>721</v>
      </c>
      <c r="D82" s="11">
        <v>59.3</v>
      </c>
      <c r="E82" s="16" t="s">
        <v>328</v>
      </c>
      <c r="F82" s="30">
        <v>15.2</v>
      </c>
      <c r="G82" s="30">
        <v>15.9</v>
      </c>
      <c r="H82" s="26">
        <f t="shared" si="0"/>
        <v>0.70000000000000107</v>
      </c>
      <c r="I82" s="29"/>
      <c r="J82" s="29"/>
      <c r="K82" s="29">
        <v>0.12317238503245821</v>
      </c>
      <c r="L82" s="26">
        <v>0.82317238503245926</v>
      </c>
      <c r="M82" s="4" t="s">
        <v>702</v>
      </c>
    </row>
    <row r="83" spans="1:13" x14ac:dyDescent="0.25">
      <c r="A83" s="39">
        <v>67</v>
      </c>
      <c r="B83" s="17" t="s">
        <v>479</v>
      </c>
      <c r="C83" s="17" t="s">
        <v>721</v>
      </c>
      <c r="D83" s="11">
        <v>62.6</v>
      </c>
      <c r="E83" s="16" t="s">
        <v>328</v>
      </c>
      <c r="F83" s="30">
        <v>25.6</v>
      </c>
      <c r="G83" s="30">
        <v>26.7</v>
      </c>
      <c r="H83" s="26">
        <f t="shared" ref="H83:H145" si="1">G83-F83</f>
        <v>1.0999999999999979</v>
      </c>
      <c r="I83" s="29"/>
      <c r="J83" s="29"/>
      <c r="K83" s="29">
        <v>0.13002683478974511</v>
      </c>
      <c r="L83" s="26">
        <v>1.230026834789743</v>
      </c>
      <c r="M83" s="4" t="s">
        <v>702</v>
      </c>
    </row>
    <row r="84" spans="1:13" x14ac:dyDescent="0.25">
      <c r="A84" s="39">
        <v>68</v>
      </c>
      <c r="B84" s="17" t="s">
        <v>480</v>
      </c>
      <c r="C84" s="17" t="s">
        <v>721</v>
      </c>
      <c r="D84" s="11">
        <v>69.2</v>
      </c>
      <c r="E84" s="16" t="s">
        <v>328</v>
      </c>
      <c r="F84" s="30">
        <v>15.1</v>
      </c>
      <c r="G84" s="30">
        <v>15.9</v>
      </c>
      <c r="H84" s="26">
        <f t="shared" si="1"/>
        <v>0.80000000000000071</v>
      </c>
      <c r="I84" s="29"/>
      <c r="J84" s="29"/>
      <c r="K84" s="29">
        <v>0.14373573430431888</v>
      </c>
      <c r="L84" s="26">
        <v>0.94373573430431956</v>
      </c>
      <c r="M84" s="4" t="s">
        <v>702</v>
      </c>
    </row>
    <row r="85" spans="1:13" x14ac:dyDescent="0.25">
      <c r="A85" s="39">
        <v>69</v>
      </c>
      <c r="B85" s="17" t="s">
        <v>481</v>
      </c>
      <c r="C85" s="17" t="s">
        <v>721</v>
      </c>
      <c r="D85" s="11">
        <v>42.3</v>
      </c>
      <c r="E85" s="16" t="s">
        <v>328</v>
      </c>
      <c r="F85" s="30">
        <v>11.5</v>
      </c>
      <c r="G85" s="30">
        <v>11.7</v>
      </c>
      <c r="H85" s="26">
        <f t="shared" si="1"/>
        <v>0.19999999999999929</v>
      </c>
      <c r="I85" s="29"/>
      <c r="J85" s="29"/>
      <c r="K85" s="29">
        <v>8.786158325249549E-2</v>
      </c>
      <c r="L85" s="26">
        <v>0.28786158325249478</v>
      </c>
      <c r="M85" s="4" t="s">
        <v>702</v>
      </c>
    </row>
    <row r="86" spans="1:13" x14ac:dyDescent="0.25">
      <c r="A86" s="39">
        <v>70</v>
      </c>
      <c r="B86" s="17" t="s">
        <v>482</v>
      </c>
      <c r="C86" s="17" t="s">
        <v>721</v>
      </c>
      <c r="D86" s="11">
        <v>54.9</v>
      </c>
      <c r="E86" s="16" t="s">
        <v>328</v>
      </c>
      <c r="F86" s="30">
        <v>17.100000000000001</v>
      </c>
      <c r="G86" s="30">
        <v>17.8</v>
      </c>
      <c r="H86" s="26">
        <f t="shared" si="1"/>
        <v>0.69999999999999929</v>
      </c>
      <c r="I86" s="29"/>
      <c r="J86" s="29"/>
      <c r="K86" s="29">
        <v>0.11403311868940903</v>
      </c>
      <c r="L86" s="26">
        <v>0.81403311868940831</v>
      </c>
      <c r="M86" s="4" t="s">
        <v>702</v>
      </c>
    </row>
    <row r="87" spans="1:13" x14ac:dyDescent="0.25">
      <c r="A87" s="39">
        <v>71</v>
      </c>
      <c r="B87" s="17" t="s">
        <v>483</v>
      </c>
      <c r="C87" s="17" t="s">
        <v>721</v>
      </c>
      <c r="D87" s="11">
        <v>58.9</v>
      </c>
      <c r="E87" s="16" t="s">
        <v>328</v>
      </c>
      <c r="F87" s="30">
        <v>6</v>
      </c>
      <c r="G87" s="30">
        <v>6</v>
      </c>
      <c r="H87" s="26">
        <f t="shared" si="1"/>
        <v>0</v>
      </c>
      <c r="I87" s="29"/>
      <c r="J87" s="29"/>
      <c r="K87" s="29">
        <v>0.12234154263763557</v>
      </c>
      <c r="L87" s="26">
        <v>0.12234154263763557</v>
      </c>
      <c r="M87" s="4" t="s">
        <v>702</v>
      </c>
    </row>
    <row r="88" spans="1:13" x14ac:dyDescent="0.25">
      <c r="A88" s="39">
        <v>72</v>
      </c>
      <c r="B88" s="17" t="s">
        <v>484</v>
      </c>
      <c r="C88" s="17" t="s">
        <v>721</v>
      </c>
      <c r="D88" s="11">
        <v>62.2</v>
      </c>
      <c r="E88" s="16" t="s">
        <v>328</v>
      </c>
      <c r="F88" s="30">
        <v>10.7</v>
      </c>
      <c r="G88" s="30">
        <v>10.9</v>
      </c>
      <c r="H88" s="26">
        <f t="shared" si="1"/>
        <v>0.20000000000000107</v>
      </c>
      <c r="I88" s="29"/>
      <c r="J88" s="29"/>
      <c r="K88" s="29">
        <v>0.12919599239492247</v>
      </c>
      <c r="L88" s="26">
        <v>0.32919599239492353</v>
      </c>
      <c r="M88" s="4" t="s">
        <v>702</v>
      </c>
    </row>
    <row r="89" spans="1:13" x14ac:dyDescent="0.25">
      <c r="A89" s="39">
        <v>73</v>
      </c>
      <c r="B89" s="17" t="s">
        <v>485</v>
      </c>
      <c r="C89" s="17" t="s">
        <v>721</v>
      </c>
      <c r="D89" s="11">
        <v>68.8</v>
      </c>
      <c r="E89" s="16" t="s">
        <v>328</v>
      </c>
      <c r="F89" s="30">
        <v>17.8</v>
      </c>
      <c r="G89" s="30">
        <v>18.600000000000001</v>
      </c>
      <c r="H89" s="26">
        <f t="shared" si="1"/>
        <v>0.80000000000000071</v>
      </c>
      <c r="I89" s="29"/>
      <c r="J89" s="29"/>
      <c r="K89" s="29">
        <v>0.14290489190949621</v>
      </c>
      <c r="L89" s="26">
        <v>0.94290489190949689</v>
      </c>
      <c r="M89" s="4" t="s">
        <v>702</v>
      </c>
    </row>
    <row r="90" spans="1:13" x14ac:dyDescent="0.25">
      <c r="A90" s="39">
        <v>74</v>
      </c>
      <c r="B90" s="17" t="s">
        <v>486</v>
      </c>
      <c r="C90" s="17" t="s">
        <v>721</v>
      </c>
      <c r="D90" s="11">
        <v>42.7</v>
      </c>
      <c r="E90" s="16" t="s">
        <v>328</v>
      </c>
      <c r="F90" s="30">
        <v>10.7</v>
      </c>
      <c r="G90" s="30">
        <v>11.2</v>
      </c>
      <c r="H90" s="26">
        <f t="shared" si="1"/>
        <v>0.5</v>
      </c>
      <c r="I90" s="29"/>
      <c r="J90" s="29"/>
      <c r="K90" s="29">
        <v>8.8692425647318149E-2</v>
      </c>
      <c r="L90" s="26">
        <v>0.58869242564731816</v>
      </c>
      <c r="M90" s="4" t="s">
        <v>702</v>
      </c>
    </row>
    <row r="91" spans="1:13" x14ac:dyDescent="0.25">
      <c r="A91" s="39">
        <v>75</v>
      </c>
      <c r="B91" s="17" t="s">
        <v>487</v>
      </c>
      <c r="C91" s="17" t="s">
        <v>721</v>
      </c>
      <c r="D91" s="11">
        <v>54.7</v>
      </c>
      <c r="E91" s="16" t="s">
        <v>328</v>
      </c>
      <c r="F91" s="30">
        <v>12.1</v>
      </c>
      <c r="G91" s="30">
        <v>12.6</v>
      </c>
      <c r="H91" s="26">
        <f t="shared" si="1"/>
        <v>0.5</v>
      </c>
      <c r="I91" s="29"/>
      <c r="J91" s="29"/>
      <c r="K91" s="29">
        <v>0.11361769749199772</v>
      </c>
      <c r="L91" s="26">
        <v>0.61361769749199768</v>
      </c>
      <c r="M91" s="4" t="s">
        <v>702</v>
      </c>
    </row>
    <row r="92" spans="1:13" x14ac:dyDescent="0.25">
      <c r="A92" s="39">
        <v>76</v>
      </c>
      <c r="B92" s="17" t="s">
        <v>488</v>
      </c>
      <c r="C92" s="17" t="s">
        <v>721</v>
      </c>
      <c r="D92" s="11">
        <v>59.4</v>
      </c>
      <c r="E92" s="16" t="s">
        <v>328</v>
      </c>
      <c r="F92" s="30">
        <v>9.1999999999999993</v>
      </c>
      <c r="G92" s="30">
        <v>9.9</v>
      </c>
      <c r="H92" s="26">
        <f t="shared" si="1"/>
        <v>0.70000000000000107</v>
      </c>
      <c r="I92" s="29"/>
      <c r="J92" s="29"/>
      <c r="K92" s="29">
        <v>0.12338009563116388</v>
      </c>
      <c r="L92" s="26">
        <v>0.82338009563116499</v>
      </c>
      <c r="M92" s="4" t="s">
        <v>702</v>
      </c>
    </row>
    <row r="93" spans="1:13" x14ac:dyDescent="0.25">
      <c r="A93" s="39">
        <v>77</v>
      </c>
      <c r="B93" s="17" t="s">
        <v>489</v>
      </c>
      <c r="C93" s="17" t="s">
        <v>721</v>
      </c>
      <c r="D93" s="11">
        <v>62.1</v>
      </c>
      <c r="E93" s="16" t="s">
        <v>328</v>
      </c>
      <c r="F93" s="30">
        <v>18.899999999999999</v>
      </c>
      <c r="G93" s="30">
        <v>19.7</v>
      </c>
      <c r="H93" s="26">
        <f t="shared" si="1"/>
        <v>0.80000000000000071</v>
      </c>
      <c r="I93" s="29"/>
      <c r="J93" s="29"/>
      <c r="K93" s="29">
        <v>0.1289882817962168</v>
      </c>
      <c r="L93" s="26">
        <v>0.92898828179621751</v>
      </c>
      <c r="M93" s="4" t="s">
        <v>702</v>
      </c>
    </row>
    <row r="94" spans="1:13" x14ac:dyDescent="0.25">
      <c r="A94" s="39">
        <v>78</v>
      </c>
      <c r="B94" s="17" t="s">
        <v>490</v>
      </c>
      <c r="C94" s="17" t="s">
        <v>721</v>
      </c>
      <c r="D94" s="11">
        <v>69.099999999999994</v>
      </c>
      <c r="E94" s="16" t="s">
        <v>328</v>
      </c>
      <c r="F94" s="30">
        <v>6.8</v>
      </c>
      <c r="G94" s="30">
        <v>7.3</v>
      </c>
      <c r="H94" s="26">
        <f t="shared" si="1"/>
        <v>0.5</v>
      </c>
      <c r="I94" s="29"/>
      <c r="J94" s="29"/>
      <c r="K94" s="29">
        <v>0.14352802370561318</v>
      </c>
      <c r="L94" s="26">
        <v>0.64352802370561313</v>
      </c>
      <c r="M94" s="4" t="s">
        <v>702</v>
      </c>
    </row>
    <row r="95" spans="1:13" x14ac:dyDescent="0.25">
      <c r="A95" s="39">
        <v>79</v>
      </c>
      <c r="B95" s="17" t="s">
        <v>491</v>
      </c>
      <c r="C95" s="17" t="s">
        <v>721</v>
      </c>
      <c r="D95" s="11">
        <v>42.1</v>
      </c>
      <c r="E95" s="16" t="s">
        <v>328</v>
      </c>
      <c r="F95" s="30">
        <v>3.4</v>
      </c>
      <c r="G95" s="30">
        <v>3.5</v>
      </c>
      <c r="H95" s="26">
        <f t="shared" si="1"/>
        <v>0.10000000000000009</v>
      </c>
      <c r="I95" s="29"/>
      <c r="J95" s="29"/>
      <c r="K95" s="29">
        <v>8.7446162055084167E-2</v>
      </c>
      <c r="L95" s="26">
        <v>0.18744616205508424</v>
      </c>
      <c r="M95" s="4" t="s">
        <v>702</v>
      </c>
    </row>
    <row r="96" spans="1:13" x14ac:dyDescent="0.25">
      <c r="A96" s="39">
        <v>80</v>
      </c>
      <c r="B96" s="17" t="s">
        <v>492</v>
      </c>
      <c r="C96" s="17" t="s">
        <v>721</v>
      </c>
      <c r="D96" s="11">
        <v>55</v>
      </c>
      <c r="E96" s="16" t="s">
        <v>328</v>
      </c>
      <c r="F96" s="30">
        <v>10.7</v>
      </c>
      <c r="G96" s="30">
        <v>11.1</v>
      </c>
      <c r="H96" s="26">
        <f t="shared" si="1"/>
        <v>0.40000000000000036</v>
      </c>
      <c r="I96" s="29"/>
      <c r="J96" s="29"/>
      <c r="K96" s="29">
        <v>0.1142408292881147</v>
      </c>
      <c r="L96" s="26">
        <v>0.5142408292881151</v>
      </c>
      <c r="M96" s="4" t="s">
        <v>702</v>
      </c>
    </row>
    <row r="97" spans="1:13" x14ac:dyDescent="0.25">
      <c r="A97" s="39">
        <v>81</v>
      </c>
      <c r="B97" s="17" t="s">
        <v>493</v>
      </c>
      <c r="C97" s="17" t="s">
        <v>721</v>
      </c>
      <c r="D97" s="11">
        <v>59.3</v>
      </c>
      <c r="E97" s="16" t="s">
        <v>328</v>
      </c>
      <c r="F97" s="30">
        <v>4.2</v>
      </c>
      <c r="G97" s="30">
        <v>4.3</v>
      </c>
      <c r="H97" s="26">
        <f t="shared" si="1"/>
        <v>9.9999999999999645E-2</v>
      </c>
      <c r="I97" s="29"/>
      <c r="J97" s="29"/>
      <c r="K97" s="29">
        <v>0.12317238503245821</v>
      </c>
      <c r="L97" s="26">
        <v>0.22317238503245784</v>
      </c>
      <c r="M97" s="4" t="s">
        <v>702</v>
      </c>
    </row>
    <row r="98" spans="1:13" x14ac:dyDescent="0.25">
      <c r="A98" s="39">
        <v>82</v>
      </c>
      <c r="B98" s="17" t="s">
        <v>494</v>
      </c>
      <c r="C98" s="17" t="s">
        <v>721</v>
      </c>
      <c r="D98" s="11">
        <v>62.6</v>
      </c>
      <c r="E98" s="16" t="s">
        <v>328</v>
      </c>
      <c r="F98" s="30">
        <v>14.9</v>
      </c>
      <c r="G98" s="30">
        <v>15.7</v>
      </c>
      <c r="H98" s="26">
        <f t="shared" si="1"/>
        <v>0.79999999999999893</v>
      </c>
      <c r="I98" s="29"/>
      <c r="J98" s="29"/>
      <c r="K98" s="29">
        <v>0.13002683478974511</v>
      </c>
      <c r="L98" s="26">
        <v>0.93002683478974402</v>
      </c>
      <c r="M98" s="4" t="s">
        <v>702</v>
      </c>
    </row>
    <row r="99" spans="1:13" x14ac:dyDescent="0.25">
      <c r="A99" s="39">
        <v>83</v>
      </c>
      <c r="B99" s="17" t="s">
        <v>495</v>
      </c>
      <c r="C99" s="17" t="s">
        <v>721</v>
      </c>
      <c r="D99" s="11">
        <v>68.5</v>
      </c>
      <c r="E99" s="16" t="s">
        <v>328</v>
      </c>
      <c r="F99" s="30">
        <v>3.4</v>
      </c>
      <c r="G99" s="30">
        <v>3.6</v>
      </c>
      <c r="H99" s="26">
        <v>0</v>
      </c>
      <c r="I99" s="29"/>
      <c r="J99" s="29"/>
      <c r="K99" s="29">
        <v>0.14228176011337923</v>
      </c>
      <c r="L99" s="26">
        <v>0.14228176011337923</v>
      </c>
      <c r="M99" s="4" t="s">
        <v>702</v>
      </c>
    </row>
    <row r="100" spans="1:13" x14ac:dyDescent="0.25">
      <c r="A100" s="39">
        <v>84</v>
      </c>
      <c r="B100" s="17" t="s">
        <v>496</v>
      </c>
      <c r="C100" s="17" t="s">
        <v>721</v>
      </c>
      <c r="D100" s="11">
        <v>42.2</v>
      </c>
      <c r="E100" s="16" t="s">
        <v>328</v>
      </c>
      <c r="F100" s="30">
        <v>7</v>
      </c>
      <c r="G100" s="30">
        <v>7.4</v>
      </c>
      <c r="H100" s="26">
        <f t="shared" si="1"/>
        <v>0.40000000000000036</v>
      </c>
      <c r="I100" s="29"/>
      <c r="J100" s="29"/>
      <c r="K100" s="29">
        <v>8.7653872653789836E-2</v>
      </c>
      <c r="L100" s="26">
        <v>0.48765387265379018</v>
      </c>
      <c r="M100" s="4" t="s">
        <v>702</v>
      </c>
    </row>
    <row r="101" spans="1:13" x14ac:dyDescent="0.25">
      <c r="A101" s="39">
        <v>85</v>
      </c>
      <c r="B101" s="109" t="s">
        <v>497</v>
      </c>
      <c r="C101" s="17" t="s">
        <v>721</v>
      </c>
      <c r="D101" s="11">
        <v>54.9</v>
      </c>
      <c r="E101" s="16" t="s">
        <v>328</v>
      </c>
      <c r="F101" s="30">
        <v>11.2</v>
      </c>
      <c r="G101" s="30">
        <v>11.5</v>
      </c>
      <c r="H101" s="26">
        <f t="shared" si="1"/>
        <v>0.30000000000000071</v>
      </c>
      <c r="I101" s="29"/>
      <c r="J101" s="29"/>
      <c r="K101" s="29">
        <v>0.11403311868940903</v>
      </c>
      <c r="L101" s="26">
        <v>0.41403311868940973</v>
      </c>
      <c r="M101" s="4" t="s">
        <v>702</v>
      </c>
    </row>
    <row r="102" spans="1:13" x14ac:dyDescent="0.25">
      <c r="A102" s="39">
        <v>86</v>
      </c>
      <c r="B102" s="17" t="s">
        <v>498</v>
      </c>
      <c r="C102" s="17" t="s">
        <v>721</v>
      </c>
      <c r="D102" s="11">
        <v>59.2</v>
      </c>
      <c r="E102" s="16" t="s">
        <v>328</v>
      </c>
      <c r="F102" s="30">
        <v>3.9</v>
      </c>
      <c r="G102" s="30">
        <v>4.8</v>
      </c>
      <c r="H102" s="26">
        <f t="shared" si="1"/>
        <v>0.89999999999999991</v>
      </c>
      <c r="I102" s="29"/>
      <c r="J102" s="29"/>
      <c r="K102" s="29">
        <v>0.12296467443375256</v>
      </c>
      <c r="L102" s="26">
        <v>1.0229646744337524</v>
      </c>
      <c r="M102" s="4" t="s">
        <v>702</v>
      </c>
    </row>
    <row r="103" spans="1:13" x14ac:dyDescent="0.25">
      <c r="A103" s="39">
        <v>87</v>
      </c>
      <c r="B103" s="17" t="s">
        <v>499</v>
      </c>
      <c r="C103" s="17" t="s">
        <v>721</v>
      </c>
      <c r="D103" s="11">
        <v>62.9</v>
      </c>
      <c r="E103" s="16" t="s">
        <v>328</v>
      </c>
      <c r="F103" s="30">
        <v>19.8</v>
      </c>
      <c r="G103" s="30">
        <v>20.7</v>
      </c>
      <c r="H103" s="26">
        <f t="shared" si="1"/>
        <v>0.89999999999999858</v>
      </c>
      <c r="I103" s="29"/>
      <c r="J103" s="29"/>
      <c r="K103" s="29">
        <v>0.13064996658586209</v>
      </c>
      <c r="L103" s="26">
        <v>1.0306499665858606</v>
      </c>
      <c r="M103" s="4" t="s">
        <v>702</v>
      </c>
    </row>
    <row r="104" spans="1:13" x14ac:dyDescent="0.25">
      <c r="A104" s="39">
        <v>88</v>
      </c>
      <c r="B104" s="17" t="s">
        <v>500</v>
      </c>
      <c r="C104" s="17" t="s">
        <v>721</v>
      </c>
      <c r="D104" s="11">
        <v>68.900000000000006</v>
      </c>
      <c r="E104" s="16" t="s">
        <v>328</v>
      </c>
      <c r="F104" s="30">
        <v>18.100000000000001</v>
      </c>
      <c r="G104" s="30">
        <v>18.8</v>
      </c>
      <c r="H104" s="26">
        <f t="shared" si="1"/>
        <v>0.69999999999999929</v>
      </c>
      <c r="I104" s="29"/>
      <c r="J104" s="29"/>
      <c r="K104" s="29">
        <v>0.14311260250820187</v>
      </c>
      <c r="L104" s="26">
        <v>0.84311260250820119</v>
      </c>
      <c r="M104" s="4" t="s">
        <v>702</v>
      </c>
    </row>
    <row r="105" spans="1:13" x14ac:dyDescent="0.25">
      <c r="A105" s="39">
        <v>89</v>
      </c>
      <c r="B105" s="17" t="s">
        <v>501</v>
      </c>
      <c r="C105" s="17" t="s">
        <v>721</v>
      </c>
      <c r="D105" s="11">
        <v>42.3</v>
      </c>
      <c r="E105" s="16" t="s">
        <v>328</v>
      </c>
      <c r="F105" s="30">
        <v>11.1</v>
      </c>
      <c r="G105" s="30">
        <v>11.6</v>
      </c>
      <c r="H105" s="26">
        <f t="shared" si="1"/>
        <v>0.5</v>
      </c>
      <c r="I105" s="29"/>
      <c r="J105" s="29"/>
      <c r="K105" s="29">
        <v>8.786158325249549E-2</v>
      </c>
      <c r="L105" s="26">
        <v>0.58786158325249549</v>
      </c>
      <c r="M105" s="4" t="s">
        <v>702</v>
      </c>
    </row>
    <row r="106" spans="1:13" x14ac:dyDescent="0.25">
      <c r="A106" s="39">
        <v>90</v>
      </c>
      <c r="B106" s="17" t="s">
        <v>502</v>
      </c>
      <c r="C106" s="17" t="s">
        <v>721</v>
      </c>
      <c r="D106" s="11">
        <v>55.4</v>
      </c>
      <c r="E106" s="16" t="s">
        <v>328</v>
      </c>
      <c r="F106" s="30">
        <v>11.1</v>
      </c>
      <c r="G106" s="30">
        <v>11.7</v>
      </c>
      <c r="H106" s="26">
        <f t="shared" si="1"/>
        <v>0.59999999999999964</v>
      </c>
      <c r="I106" s="29"/>
      <c r="J106" s="29"/>
      <c r="K106" s="29">
        <v>0.11507167168293736</v>
      </c>
      <c r="L106" s="26">
        <v>0.71507167168293706</v>
      </c>
      <c r="M106" s="4" t="s">
        <v>702</v>
      </c>
    </row>
    <row r="107" spans="1:13" x14ac:dyDescent="0.25">
      <c r="A107" s="39">
        <v>91</v>
      </c>
      <c r="B107" s="17" t="s">
        <v>503</v>
      </c>
      <c r="C107" s="17" t="s">
        <v>721</v>
      </c>
      <c r="D107" s="11">
        <v>59.2</v>
      </c>
      <c r="E107" s="16" t="s">
        <v>328</v>
      </c>
      <c r="F107" s="30">
        <v>8.9</v>
      </c>
      <c r="G107" s="30">
        <v>9</v>
      </c>
      <c r="H107" s="26">
        <f t="shared" si="1"/>
        <v>9.9999999999999645E-2</v>
      </c>
      <c r="I107" s="29"/>
      <c r="J107" s="29"/>
      <c r="K107" s="29">
        <v>0.12296467443375256</v>
      </c>
      <c r="L107" s="26">
        <v>0.2229646744337522</v>
      </c>
      <c r="M107" s="4" t="s">
        <v>702</v>
      </c>
    </row>
    <row r="108" spans="1:13" x14ac:dyDescent="0.25">
      <c r="A108" s="39">
        <v>92</v>
      </c>
      <c r="B108" s="17" t="s">
        <v>504</v>
      </c>
      <c r="C108" s="17" t="s">
        <v>721</v>
      </c>
      <c r="D108" s="11">
        <v>62.6</v>
      </c>
      <c r="E108" s="16" t="s">
        <v>328</v>
      </c>
      <c r="F108" s="30">
        <v>8.6999999999999993</v>
      </c>
      <c r="G108" s="30">
        <v>8.9</v>
      </c>
      <c r="H108" s="26">
        <f t="shared" si="1"/>
        <v>0.20000000000000107</v>
      </c>
      <c r="I108" s="29"/>
      <c r="J108" s="29"/>
      <c r="K108" s="29">
        <v>0.13002683478974511</v>
      </c>
      <c r="L108" s="26">
        <v>0.33002683478974615</v>
      </c>
      <c r="M108" s="4" t="s">
        <v>702</v>
      </c>
    </row>
    <row r="109" spans="1:13" x14ac:dyDescent="0.25">
      <c r="A109" s="39">
        <v>93</v>
      </c>
      <c r="B109" s="17" t="s">
        <v>505</v>
      </c>
      <c r="C109" s="17" t="s">
        <v>721</v>
      </c>
      <c r="D109" s="11">
        <v>69.099999999999994</v>
      </c>
      <c r="E109" s="16" t="s">
        <v>328</v>
      </c>
      <c r="F109" s="30">
        <v>7.8</v>
      </c>
      <c r="G109" s="30">
        <v>8.4</v>
      </c>
      <c r="H109" s="26">
        <f t="shared" si="1"/>
        <v>0.60000000000000053</v>
      </c>
      <c r="I109" s="29"/>
      <c r="J109" s="29"/>
      <c r="K109" s="29">
        <v>0.14352802370561318</v>
      </c>
      <c r="L109" s="26">
        <v>0.74352802370561366</v>
      </c>
      <c r="M109" s="4" t="s">
        <v>702</v>
      </c>
    </row>
    <row r="110" spans="1:13" x14ac:dyDescent="0.25">
      <c r="A110" s="39">
        <v>94</v>
      </c>
      <c r="B110" s="17" t="s">
        <v>506</v>
      </c>
      <c r="C110" s="17" t="s">
        <v>721</v>
      </c>
      <c r="D110" s="11">
        <v>42.4</v>
      </c>
      <c r="E110" s="16" t="s">
        <v>328</v>
      </c>
      <c r="F110" s="30">
        <v>2.8</v>
      </c>
      <c r="G110" s="30">
        <v>2.9</v>
      </c>
      <c r="H110" s="26">
        <f t="shared" si="1"/>
        <v>0.10000000000000009</v>
      </c>
      <c r="I110" s="29"/>
      <c r="J110" s="29"/>
      <c r="K110" s="29">
        <v>8.8069293851201144E-2</v>
      </c>
      <c r="L110" s="26">
        <v>0.18806929385120125</v>
      </c>
      <c r="M110" s="4" t="s">
        <v>702</v>
      </c>
    </row>
    <row r="111" spans="1:13" x14ac:dyDescent="0.25">
      <c r="A111" s="39">
        <v>95</v>
      </c>
      <c r="B111" s="17" t="s">
        <v>507</v>
      </c>
      <c r="C111" s="17" t="s">
        <v>721</v>
      </c>
      <c r="D111" s="11">
        <v>55.1</v>
      </c>
      <c r="E111" s="16" t="s">
        <v>328</v>
      </c>
      <c r="F111" s="30">
        <v>8.9</v>
      </c>
      <c r="G111" s="30">
        <v>9.3000000000000007</v>
      </c>
      <c r="H111" s="26">
        <f t="shared" si="1"/>
        <v>0.40000000000000036</v>
      </c>
      <c r="I111" s="29"/>
      <c r="J111" s="29"/>
      <c r="K111" s="29">
        <v>0.11444853988682037</v>
      </c>
      <c r="L111" s="26">
        <v>0.51444853988682071</v>
      </c>
      <c r="M111" s="4" t="s">
        <v>702</v>
      </c>
    </row>
    <row r="112" spans="1:13" x14ac:dyDescent="0.25">
      <c r="A112" s="39">
        <v>96</v>
      </c>
      <c r="B112" s="17" t="s">
        <v>508</v>
      </c>
      <c r="C112" s="17" t="s">
        <v>721</v>
      </c>
      <c r="D112" s="11">
        <v>59.5</v>
      </c>
      <c r="E112" s="16" t="s">
        <v>328</v>
      </c>
      <c r="F112" s="30">
        <v>2.1</v>
      </c>
      <c r="G112" s="30">
        <v>2.1</v>
      </c>
      <c r="H112" s="26">
        <f t="shared" si="1"/>
        <v>0</v>
      </c>
      <c r="I112" s="29"/>
      <c r="J112" s="29"/>
      <c r="K112" s="29">
        <v>0.12358780622986955</v>
      </c>
      <c r="L112" s="26">
        <v>0.12358780622986955</v>
      </c>
      <c r="M112" s="4" t="s">
        <v>702</v>
      </c>
    </row>
    <row r="113" spans="1:13" x14ac:dyDescent="0.25">
      <c r="A113" s="39">
        <v>97</v>
      </c>
      <c r="B113" s="17" t="s">
        <v>509</v>
      </c>
      <c r="C113" s="17" t="s">
        <v>721</v>
      </c>
      <c r="D113" s="11">
        <v>62.8</v>
      </c>
      <c r="E113" s="16" t="s">
        <v>328</v>
      </c>
      <c r="F113" s="30">
        <v>14.9</v>
      </c>
      <c r="G113" s="30">
        <v>15.8</v>
      </c>
      <c r="H113" s="26">
        <f t="shared" si="1"/>
        <v>0.90000000000000036</v>
      </c>
      <c r="I113" s="29"/>
      <c r="J113" s="29"/>
      <c r="K113" s="29">
        <v>0.13044225598715642</v>
      </c>
      <c r="L113" s="26">
        <v>1.0304422559871567</v>
      </c>
      <c r="M113" s="4" t="s">
        <v>702</v>
      </c>
    </row>
    <row r="114" spans="1:13" x14ac:dyDescent="0.25">
      <c r="A114" s="39">
        <v>98</v>
      </c>
      <c r="B114" s="17" t="s">
        <v>510</v>
      </c>
      <c r="C114" s="17" t="s">
        <v>721</v>
      </c>
      <c r="D114" s="11">
        <v>68.8</v>
      </c>
      <c r="E114" s="16" t="s">
        <v>328</v>
      </c>
      <c r="F114" s="30">
        <v>11.8</v>
      </c>
      <c r="G114" s="30">
        <v>12.3</v>
      </c>
      <c r="H114" s="26">
        <f t="shared" si="1"/>
        <v>0.5</v>
      </c>
      <c r="I114" s="29"/>
      <c r="J114" s="29"/>
      <c r="K114" s="29">
        <v>0.14290489190949621</v>
      </c>
      <c r="L114" s="26">
        <v>0.64290489190949618</v>
      </c>
      <c r="M114" s="4" t="s">
        <v>702</v>
      </c>
    </row>
    <row r="115" spans="1:13" x14ac:dyDescent="0.25">
      <c r="A115" s="39">
        <v>99</v>
      </c>
      <c r="B115" s="17" t="s">
        <v>511</v>
      </c>
      <c r="C115" s="17" t="s">
        <v>721</v>
      </c>
      <c r="D115" s="11">
        <v>42.2</v>
      </c>
      <c r="E115" s="16" t="s">
        <v>328</v>
      </c>
      <c r="F115" s="30">
        <v>8.9</v>
      </c>
      <c r="G115" s="30">
        <v>9.5</v>
      </c>
      <c r="H115" s="26">
        <f t="shared" si="1"/>
        <v>0.59999999999999964</v>
      </c>
      <c r="I115" s="29"/>
      <c r="J115" s="29"/>
      <c r="K115" s="29">
        <v>8.7653872653789836E-2</v>
      </c>
      <c r="L115" s="26">
        <v>0.68765387265378952</v>
      </c>
      <c r="M115" s="4" t="s">
        <v>702</v>
      </c>
    </row>
    <row r="116" spans="1:13" x14ac:dyDescent="0.25">
      <c r="A116" s="39">
        <v>100</v>
      </c>
      <c r="B116" s="17" t="s">
        <v>512</v>
      </c>
      <c r="C116" s="17" t="s">
        <v>721</v>
      </c>
      <c r="D116" s="11">
        <v>55.2</v>
      </c>
      <c r="E116" s="16" t="s">
        <v>328</v>
      </c>
      <c r="F116" s="30">
        <v>8.8000000000000007</v>
      </c>
      <c r="G116" s="30">
        <v>9.4</v>
      </c>
      <c r="H116" s="26">
        <f t="shared" si="1"/>
        <v>0.59999999999999964</v>
      </c>
      <c r="I116" s="29"/>
      <c r="J116" s="29"/>
      <c r="K116" s="29">
        <v>0.11465625048552604</v>
      </c>
      <c r="L116" s="26">
        <v>0.71465625048552572</v>
      </c>
      <c r="M116" s="4" t="s">
        <v>702</v>
      </c>
    </row>
    <row r="117" spans="1:13" x14ac:dyDescent="0.25">
      <c r="A117" s="39">
        <v>101</v>
      </c>
      <c r="B117" s="17" t="s">
        <v>513</v>
      </c>
      <c r="C117" s="17" t="s">
        <v>721</v>
      </c>
      <c r="D117" s="11">
        <v>58.1</v>
      </c>
      <c r="E117" s="16" t="s">
        <v>328</v>
      </c>
      <c r="F117" s="30">
        <v>7.5</v>
      </c>
      <c r="G117" s="30">
        <v>7.9</v>
      </c>
      <c r="H117" s="26">
        <f t="shared" si="1"/>
        <v>0.40000000000000036</v>
      </c>
      <c r="I117" s="29"/>
      <c r="J117" s="29"/>
      <c r="K117" s="29">
        <v>0.12067985784799026</v>
      </c>
      <c r="L117" s="26">
        <v>0.52067985784799065</v>
      </c>
      <c r="M117" s="4" t="s">
        <v>702</v>
      </c>
    </row>
    <row r="118" spans="1:13" x14ac:dyDescent="0.25">
      <c r="A118" s="39">
        <v>102</v>
      </c>
      <c r="B118" s="17" t="s">
        <v>514</v>
      </c>
      <c r="C118" s="17" t="s">
        <v>721</v>
      </c>
      <c r="D118" s="11">
        <v>61.9</v>
      </c>
      <c r="E118" s="16" t="s">
        <v>328</v>
      </c>
      <c r="F118" s="30">
        <v>13.9</v>
      </c>
      <c r="G118" s="30">
        <v>14.5</v>
      </c>
      <c r="H118" s="26">
        <f t="shared" si="1"/>
        <v>0.59999999999999964</v>
      </c>
      <c r="I118" s="29"/>
      <c r="J118" s="29"/>
      <c r="K118" s="29">
        <v>0.12857286059880546</v>
      </c>
      <c r="L118" s="26">
        <v>0.72857286059880511</v>
      </c>
      <c r="M118" s="4" t="s">
        <v>702</v>
      </c>
    </row>
    <row r="119" spans="1:13" x14ac:dyDescent="0.25">
      <c r="A119" s="39">
        <v>103</v>
      </c>
      <c r="B119" s="17" t="s">
        <v>515</v>
      </c>
      <c r="C119" s="17" t="s">
        <v>721</v>
      </c>
      <c r="D119" s="11">
        <v>69.3</v>
      </c>
      <c r="E119" s="16" t="s">
        <v>328</v>
      </c>
      <c r="F119" s="30">
        <v>5.7</v>
      </c>
      <c r="G119" s="30">
        <v>6.6</v>
      </c>
      <c r="H119" s="26">
        <f t="shared" si="1"/>
        <v>0.89999999999999947</v>
      </c>
      <c r="I119" s="29"/>
      <c r="J119" s="29"/>
      <c r="K119" s="29">
        <v>0.14394344490302452</v>
      </c>
      <c r="L119" s="26">
        <v>1.043943444903024</v>
      </c>
      <c r="M119" s="4" t="s">
        <v>702</v>
      </c>
    </row>
    <row r="120" spans="1:13" x14ac:dyDescent="0.25">
      <c r="A120" s="39">
        <v>104</v>
      </c>
      <c r="B120" s="17" t="s">
        <v>516</v>
      </c>
      <c r="C120" s="17" t="s">
        <v>721</v>
      </c>
      <c r="D120" s="11">
        <v>42.4</v>
      </c>
      <c r="E120" s="16" t="s">
        <v>328</v>
      </c>
      <c r="F120" s="30">
        <v>0</v>
      </c>
      <c r="G120" s="30">
        <v>0</v>
      </c>
      <c r="H120" s="26">
        <f t="shared" si="1"/>
        <v>0</v>
      </c>
      <c r="I120" s="29">
        <v>1.0902857142857143</v>
      </c>
      <c r="J120" s="29"/>
      <c r="K120" s="29">
        <v>8.8069293851201144E-2</v>
      </c>
      <c r="L120" s="26">
        <v>1.1783550081369154</v>
      </c>
      <c r="M120" s="4" t="s">
        <v>703</v>
      </c>
    </row>
    <row r="121" spans="1:13" x14ac:dyDescent="0.25">
      <c r="A121" s="39">
        <v>105</v>
      </c>
      <c r="B121" s="17" t="s">
        <v>517</v>
      </c>
      <c r="C121" s="17" t="s">
        <v>721</v>
      </c>
      <c r="D121" s="11">
        <v>55</v>
      </c>
      <c r="E121" s="16" t="s">
        <v>328</v>
      </c>
      <c r="F121" s="30">
        <v>7.3</v>
      </c>
      <c r="G121" s="30">
        <v>7.4</v>
      </c>
      <c r="H121" s="26">
        <f t="shared" si="1"/>
        <v>0.10000000000000053</v>
      </c>
      <c r="I121" s="29"/>
      <c r="J121" s="29"/>
      <c r="K121" s="29">
        <v>0.1142408292881147</v>
      </c>
      <c r="L121" s="26">
        <v>0.21424082928811522</v>
      </c>
      <c r="M121" s="4" t="s">
        <v>702</v>
      </c>
    </row>
    <row r="122" spans="1:13" x14ac:dyDescent="0.25">
      <c r="A122" s="39">
        <v>106</v>
      </c>
      <c r="B122" s="17" t="s">
        <v>518</v>
      </c>
      <c r="C122" s="17" t="s">
        <v>721</v>
      </c>
      <c r="D122" s="11">
        <v>59.2</v>
      </c>
      <c r="E122" s="16" t="s">
        <v>328</v>
      </c>
      <c r="F122" s="30">
        <v>20.7</v>
      </c>
      <c r="G122" s="30">
        <v>21.6</v>
      </c>
      <c r="H122" s="26">
        <f t="shared" si="1"/>
        <v>0.90000000000000213</v>
      </c>
      <c r="I122" s="29"/>
      <c r="J122" s="29"/>
      <c r="K122" s="29">
        <v>0.12296467443375256</v>
      </c>
      <c r="L122" s="26">
        <v>1.0229646744337546</v>
      </c>
      <c r="M122" s="4" t="s">
        <v>702</v>
      </c>
    </row>
    <row r="123" spans="1:13" x14ac:dyDescent="0.25">
      <c r="A123" s="39">
        <v>107</v>
      </c>
      <c r="B123" s="17" t="s">
        <v>519</v>
      </c>
      <c r="C123" s="17" t="s">
        <v>721</v>
      </c>
      <c r="D123" s="11">
        <v>62.8</v>
      </c>
      <c r="E123" s="16" t="s">
        <v>328</v>
      </c>
      <c r="F123" s="30">
        <v>18.8</v>
      </c>
      <c r="G123" s="30">
        <v>19.899999999999999</v>
      </c>
      <c r="H123" s="26">
        <f t="shared" si="1"/>
        <v>1.0999999999999979</v>
      </c>
      <c r="I123" s="29"/>
      <c r="J123" s="29"/>
      <c r="K123" s="29">
        <v>0.13044225598715642</v>
      </c>
      <c r="L123" s="26">
        <v>1.2304422559871542</v>
      </c>
      <c r="M123" s="4" t="s">
        <v>702</v>
      </c>
    </row>
    <row r="124" spans="1:13" x14ac:dyDescent="0.25">
      <c r="A124" s="39">
        <v>108</v>
      </c>
      <c r="B124" s="17" t="s">
        <v>514</v>
      </c>
      <c r="C124" s="17" t="s">
        <v>721</v>
      </c>
      <c r="D124" s="11">
        <v>68.599999999999994</v>
      </c>
      <c r="E124" s="16" t="s">
        <v>328</v>
      </c>
      <c r="F124" s="30">
        <v>15.5</v>
      </c>
      <c r="G124" s="30">
        <v>16.2</v>
      </c>
      <c r="H124" s="26">
        <f t="shared" si="1"/>
        <v>0.69999999999999929</v>
      </c>
      <c r="I124" s="29"/>
      <c r="J124" s="29"/>
      <c r="K124" s="29">
        <v>0.14248947071208487</v>
      </c>
      <c r="L124" s="26">
        <v>0.84248947071208413</v>
      </c>
      <c r="M124" s="4" t="s">
        <v>702</v>
      </c>
    </row>
    <row r="125" spans="1:13" x14ac:dyDescent="0.25">
      <c r="A125" s="39">
        <v>109</v>
      </c>
      <c r="B125" s="17" t="s">
        <v>520</v>
      </c>
      <c r="C125" s="17" t="s">
        <v>721</v>
      </c>
      <c r="D125" s="11">
        <v>42.5</v>
      </c>
      <c r="E125" s="16" t="s">
        <v>328</v>
      </c>
      <c r="F125" s="30">
        <v>4.5999999999999996</v>
      </c>
      <c r="G125" s="30">
        <v>4.5999999999999996</v>
      </c>
      <c r="H125" s="26">
        <f t="shared" si="1"/>
        <v>0</v>
      </c>
      <c r="I125" s="29"/>
      <c r="J125" s="29"/>
      <c r="K125" s="29">
        <v>8.8277004449906812E-2</v>
      </c>
      <c r="L125" s="26">
        <v>8.8277004449906812E-2</v>
      </c>
      <c r="M125" s="4" t="s">
        <v>702</v>
      </c>
    </row>
    <row r="126" spans="1:13" x14ac:dyDescent="0.25">
      <c r="A126" s="39">
        <v>110</v>
      </c>
      <c r="B126" s="17" t="s">
        <v>521</v>
      </c>
      <c r="C126" s="17" t="s">
        <v>721</v>
      </c>
      <c r="D126" s="11">
        <v>54.1</v>
      </c>
      <c r="E126" s="16" t="s">
        <v>328</v>
      </c>
      <c r="F126" s="30">
        <v>20.100000000000001</v>
      </c>
      <c r="G126" s="30">
        <v>21</v>
      </c>
      <c r="H126" s="26">
        <f t="shared" si="1"/>
        <v>0.89999999999999858</v>
      </c>
      <c r="I126" s="29"/>
      <c r="J126" s="29"/>
      <c r="K126" s="29">
        <v>0.11237143389976374</v>
      </c>
      <c r="L126" s="26">
        <v>1.0123714338997623</v>
      </c>
      <c r="M126" s="4" t="s">
        <v>702</v>
      </c>
    </row>
    <row r="127" spans="1:13" x14ac:dyDescent="0.25">
      <c r="A127" s="39">
        <v>111</v>
      </c>
      <c r="B127" s="17" t="s">
        <v>373</v>
      </c>
      <c r="C127" s="17" t="s">
        <v>721</v>
      </c>
      <c r="D127" s="11">
        <v>54.3</v>
      </c>
      <c r="E127" s="16" t="s">
        <v>328</v>
      </c>
      <c r="F127" s="30">
        <v>12.3</v>
      </c>
      <c r="G127" s="30">
        <v>13.1</v>
      </c>
      <c r="H127" s="26">
        <f t="shared" si="1"/>
        <v>0.79999999999999893</v>
      </c>
      <c r="I127" s="29"/>
      <c r="J127" s="29"/>
      <c r="K127" s="29">
        <v>0.11278685509717505</v>
      </c>
      <c r="L127" s="26">
        <v>0.91278685509717394</v>
      </c>
      <c r="M127" s="4" t="s">
        <v>702</v>
      </c>
    </row>
    <row r="128" spans="1:13" x14ac:dyDescent="0.25">
      <c r="A128" s="39">
        <v>112</v>
      </c>
      <c r="B128" s="17" t="s">
        <v>374</v>
      </c>
      <c r="C128" s="17" t="s">
        <v>721</v>
      </c>
      <c r="D128" s="11">
        <v>52</v>
      </c>
      <c r="E128" s="16" t="s">
        <v>328</v>
      </c>
      <c r="F128" s="30">
        <v>13.4</v>
      </c>
      <c r="G128" s="30">
        <v>13.9</v>
      </c>
      <c r="H128" s="26">
        <f t="shared" si="1"/>
        <v>0.5</v>
      </c>
      <c r="I128" s="29"/>
      <c r="J128" s="29"/>
      <c r="K128" s="29">
        <v>0.10800951132694481</v>
      </c>
      <c r="L128" s="26">
        <v>0.60800951132694481</v>
      </c>
      <c r="M128" s="4" t="s">
        <v>702</v>
      </c>
    </row>
    <row r="129" spans="1:13" x14ac:dyDescent="0.25">
      <c r="A129" s="39">
        <v>113</v>
      </c>
      <c r="B129" s="17" t="s">
        <v>375</v>
      </c>
      <c r="C129" s="17" t="s">
        <v>721</v>
      </c>
      <c r="D129" s="11">
        <v>46.8</v>
      </c>
      <c r="E129" s="16" t="s">
        <v>328</v>
      </c>
      <c r="F129" s="30">
        <v>16.899999999999999</v>
      </c>
      <c r="G129" s="30">
        <v>17.399999999999999</v>
      </c>
      <c r="H129" s="26">
        <f t="shared" si="1"/>
        <v>0.5</v>
      </c>
      <c r="I129" s="29"/>
      <c r="J129" s="29"/>
      <c r="K129" s="29">
        <v>9.7208560194250324E-2</v>
      </c>
      <c r="L129" s="26">
        <v>0.59720856019425028</v>
      </c>
      <c r="M129" s="4" t="s">
        <v>702</v>
      </c>
    </row>
    <row r="130" spans="1:13" x14ac:dyDescent="0.25">
      <c r="A130" s="39">
        <v>114</v>
      </c>
      <c r="B130" s="17" t="s">
        <v>376</v>
      </c>
      <c r="C130" s="17" t="s">
        <v>721</v>
      </c>
      <c r="D130" s="11">
        <v>73.3</v>
      </c>
      <c r="E130" s="16" t="s">
        <v>328</v>
      </c>
      <c r="F130" s="30">
        <v>11.8</v>
      </c>
      <c r="G130" s="30">
        <v>11.9</v>
      </c>
      <c r="H130" s="26">
        <f t="shared" si="1"/>
        <v>9.9999999999999645E-2</v>
      </c>
      <c r="I130" s="29"/>
      <c r="J130" s="29"/>
      <c r="K130" s="29">
        <v>0.15225186885125105</v>
      </c>
      <c r="L130" s="26">
        <v>0.25225186885125073</v>
      </c>
      <c r="M130" s="4" t="s">
        <v>702</v>
      </c>
    </row>
    <row r="131" spans="1:13" x14ac:dyDescent="0.25">
      <c r="A131" s="39">
        <v>115</v>
      </c>
      <c r="B131" s="17" t="s">
        <v>377</v>
      </c>
      <c r="C131" s="17" t="s">
        <v>721</v>
      </c>
      <c r="D131" s="11">
        <v>54.3</v>
      </c>
      <c r="E131" s="16" t="s">
        <v>328</v>
      </c>
      <c r="F131" s="30">
        <v>14.1</v>
      </c>
      <c r="G131" s="30">
        <v>14.8</v>
      </c>
      <c r="H131" s="26">
        <f t="shared" si="1"/>
        <v>0.70000000000000107</v>
      </c>
      <c r="I131" s="29"/>
      <c r="J131" s="29"/>
      <c r="K131" s="29">
        <v>0.11278685509717505</v>
      </c>
      <c r="L131" s="26">
        <v>0.81278685509717608</v>
      </c>
      <c r="M131" s="4" t="s">
        <v>702</v>
      </c>
    </row>
    <row r="132" spans="1:13" x14ac:dyDescent="0.25">
      <c r="A132" s="39">
        <v>116</v>
      </c>
      <c r="B132" s="17" t="s">
        <v>378</v>
      </c>
      <c r="C132" s="17" t="s">
        <v>721</v>
      </c>
      <c r="D132" s="11">
        <v>51.8</v>
      </c>
      <c r="E132" s="16" t="s">
        <v>328</v>
      </c>
      <c r="F132" s="30">
        <v>11.9</v>
      </c>
      <c r="G132" s="30">
        <v>12.4</v>
      </c>
      <c r="H132" s="26">
        <f t="shared" si="1"/>
        <v>0.5</v>
      </c>
      <c r="I132" s="29"/>
      <c r="J132" s="29"/>
      <c r="K132" s="29">
        <v>0.10759409012953348</v>
      </c>
      <c r="L132" s="26">
        <v>0.60759409012953347</v>
      </c>
      <c r="M132" s="4" t="s">
        <v>702</v>
      </c>
    </row>
    <row r="133" spans="1:13" x14ac:dyDescent="0.25">
      <c r="A133" s="39">
        <v>117</v>
      </c>
      <c r="B133" s="17" t="s">
        <v>379</v>
      </c>
      <c r="C133" s="17" t="s">
        <v>721</v>
      </c>
      <c r="D133" s="11">
        <v>47.2</v>
      </c>
      <c r="E133" s="16" t="s">
        <v>328</v>
      </c>
      <c r="F133" s="30">
        <v>17.100000000000001</v>
      </c>
      <c r="G133" s="30">
        <v>17.899999999999999</v>
      </c>
      <c r="H133" s="26">
        <f t="shared" si="1"/>
        <v>0.79999999999999716</v>
      </c>
      <c r="I133" s="29"/>
      <c r="J133" s="29"/>
      <c r="K133" s="29">
        <v>9.8039402589072983E-2</v>
      </c>
      <c r="L133" s="26">
        <v>0.89803940258907011</v>
      </c>
      <c r="M133" s="4" t="s">
        <v>702</v>
      </c>
    </row>
    <row r="134" spans="1:13" x14ac:dyDescent="0.25">
      <c r="A134" s="39">
        <v>118</v>
      </c>
      <c r="B134" s="17" t="s">
        <v>380</v>
      </c>
      <c r="C134" s="17" t="s">
        <v>721</v>
      </c>
      <c r="D134" s="11">
        <v>72.8</v>
      </c>
      <c r="E134" s="16" t="s">
        <v>328</v>
      </c>
      <c r="F134" s="30">
        <v>17.5</v>
      </c>
      <c r="G134" s="30">
        <v>18.100000000000001</v>
      </c>
      <c r="H134" s="26">
        <f t="shared" si="1"/>
        <v>0.60000000000000142</v>
      </c>
      <c r="I134" s="29"/>
      <c r="J134" s="29"/>
      <c r="K134" s="29">
        <v>0.15121331585772274</v>
      </c>
      <c r="L134" s="26">
        <v>0.75121331585772411</v>
      </c>
      <c r="M134" s="4" t="s">
        <v>702</v>
      </c>
    </row>
    <row r="135" spans="1:13" x14ac:dyDescent="0.25">
      <c r="A135" s="39">
        <v>119</v>
      </c>
      <c r="B135" s="17" t="s">
        <v>381</v>
      </c>
      <c r="C135" s="17" t="s">
        <v>721</v>
      </c>
      <c r="D135" s="11">
        <v>54.2</v>
      </c>
      <c r="E135" s="16" t="s">
        <v>328</v>
      </c>
      <c r="F135" s="30">
        <v>19.600000000000001</v>
      </c>
      <c r="G135" s="30">
        <v>20.5</v>
      </c>
      <c r="H135" s="26">
        <f t="shared" si="1"/>
        <v>0.89999999999999858</v>
      </c>
      <c r="I135" s="29"/>
      <c r="J135" s="29"/>
      <c r="K135" s="29">
        <v>0.11257914449846941</v>
      </c>
      <c r="L135" s="26">
        <v>1.012579144498468</v>
      </c>
      <c r="M135" s="4" t="s">
        <v>702</v>
      </c>
    </row>
    <row r="136" spans="1:13" x14ac:dyDescent="0.25">
      <c r="A136" s="39">
        <v>120</v>
      </c>
      <c r="B136" s="17" t="s">
        <v>382</v>
      </c>
      <c r="C136" s="17" t="s">
        <v>721</v>
      </c>
      <c r="D136" s="11">
        <v>51.9</v>
      </c>
      <c r="E136" s="16" t="s">
        <v>328</v>
      </c>
      <c r="F136" s="30">
        <v>5.0999999999999996</v>
      </c>
      <c r="G136" s="30">
        <v>5.0999999999999996</v>
      </c>
      <c r="H136" s="26">
        <f t="shared" si="1"/>
        <v>0</v>
      </c>
      <c r="I136" s="29"/>
      <c r="J136" s="29"/>
      <c r="K136" s="29">
        <v>0.10780180072823914</v>
      </c>
      <c r="L136" s="26">
        <v>0.10780180072823914</v>
      </c>
      <c r="M136" s="4" t="s">
        <v>702</v>
      </c>
    </row>
    <row r="137" spans="1:13" x14ac:dyDescent="0.25">
      <c r="A137" s="39">
        <v>121</v>
      </c>
      <c r="B137" s="17" t="s">
        <v>383</v>
      </c>
      <c r="C137" s="17" t="s">
        <v>721</v>
      </c>
      <c r="D137" s="11">
        <v>47.2</v>
      </c>
      <c r="E137" s="16" t="s">
        <v>328</v>
      </c>
      <c r="F137" s="30">
        <v>6.4</v>
      </c>
      <c r="G137" s="30">
        <v>6.6</v>
      </c>
      <c r="H137" s="26">
        <f t="shared" si="1"/>
        <v>0.19999999999999929</v>
      </c>
      <c r="I137" s="29"/>
      <c r="J137" s="29"/>
      <c r="K137" s="29">
        <v>9.8039402589072983E-2</v>
      </c>
      <c r="L137" s="26">
        <v>0.29803940258907224</v>
      </c>
      <c r="M137" s="4" t="s">
        <v>702</v>
      </c>
    </row>
    <row r="138" spans="1:13" x14ac:dyDescent="0.25">
      <c r="A138" s="39">
        <v>122</v>
      </c>
      <c r="B138" s="17" t="s">
        <v>384</v>
      </c>
      <c r="C138" s="17" t="s">
        <v>721</v>
      </c>
      <c r="D138" s="11">
        <v>72.7</v>
      </c>
      <c r="E138" s="16" t="s">
        <v>328</v>
      </c>
      <c r="F138" s="30">
        <v>2.5</v>
      </c>
      <c r="G138" s="30">
        <v>2.9</v>
      </c>
      <c r="H138" s="26">
        <f t="shared" si="1"/>
        <v>0.39999999999999991</v>
      </c>
      <c r="I138" s="29"/>
      <c r="J138" s="29"/>
      <c r="K138" s="29">
        <v>0.15100560525901707</v>
      </c>
      <c r="L138" s="26">
        <v>0.55100560525901698</v>
      </c>
      <c r="M138" s="4" t="s">
        <v>702</v>
      </c>
    </row>
    <row r="139" spans="1:13" x14ac:dyDescent="0.25">
      <c r="A139" s="39">
        <v>123</v>
      </c>
      <c r="B139" s="17" t="s">
        <v>385</v>
      </c>
      <c r="C139" s="17" t="s">
        <v>721</v>
      </c>
      <c r="D139" s="11">
        <v>54.3</v>
      </c>
      <c r="E139" s="16" t="s">
        <v>328</v>
      </c>
      <c r="F139" s="30">
        <v>4.8</v>
      </c>
      <c r="G139" s="30">
        <v>4.9000000000000004</v>
      </c>
      <c r="H139" s="26">
        <f t="shared" si="1"/>
        <v>0.10000000000000053</v>
      </c>
      <c r="I139" s="29"/>
      <c r="J139" s="29"/>
      <c r="K139" s="29">
        <v>0.11278685509717505</v>
      </c>
      <c r="L139" s="26">
        <v>0.2127868550971756</v>
      </c>
      <c r="M139" s="4" t="s">
        <v>702</v>
      </c>
    </row>
    <row r="140" spans="1:13" x14ac:dyDescent="0.25">
      <c r="A140" s="39">
        <v>124</v>
      </c>
      <c r="B140" s="17" t="s">
        <v>386</v>
      </c>
      <c r="C140" s="17" t="s">
        <v>721</v>
      </c>
      <c r="D140" s="11">
        <v>52.1</v>
      </c>
      <c r="E140" s="16" t="s">
        <v>328</v>
      </c>
      <c r="F140" s="30">
        <v>10.3</v>
      </c>
      <c r="G140" s="30">
        <v>10.8</v>
      </c>
      <c r="H140" s="26">
        <f>G140-F140</f>
        <v>0.5</v>
      </c>
      <c r="I140" s="29"/>
      <c r="J140" s="29"/>
      <c r="K140" s="29">
        <v>0.10821722192565048</v>
      </c>
      <c r="L140" s="26">
        <v>0.60821722192565053</v>
      </c>
      <c r="M140" s="4" t="s">
        <v>702</v>
      </c>
    </row>
    <row r="141" spans="1:13" x14ac:dyDescent="0.25">
      <c r="A141" s="39">
        <v>125</v>
      </c>
      <c r="B141" s="17" t="s">
        <v>387</v>
      </c>
      <c r="C141" s="17" t="s">
        <v>721</v>
      </c>
      <c r="D141" s="11">
        <v>47.2</v>
      </c>
      <c r="E141" s="16" t="s">
        <v>328</v>
      </c>
      <c r="F141" s="30">
        <v>15.1</v>
      </c>
      <c r="G141" s="30">
        <v>15.8</v>
      </c>
      <c r="H141" s="26">
        <f>G141-F141</f>
        <v>0.70000000000000107</v>
      </c>
      <c r="I141" s="29"/>
      <c r="J141" s="29"/>
      <c r="K141" s="29">
        <v>9.8039402589072983E-2</v>
      </c>
      <c r="L141" s="26">
        <v>0.79803940258907402</v>
      </c>
      <c r="M141" s="4" t="s">
        <v>702</v>
      </c>
    </row>
    <row r="142" spans="1:13" x14ac:dyDescent="0.25">
      <c r="A142" s="39">
        <v>126</v>
      </c>
      <c r="B142" s="17" t="s">
        <v>388</v>
      </c>
      <c r="C142" s="17" t="s">
        <v>721</v>
      </c>
      <c r="D142" s="11">
        <v>72.400000000000006</v>
      </c>
      <c r="E142" s="16" t="s">
        <v>328</v>
      </c>
      <c r="F142" s="30">
        <v>10.7</v>
      </c>
      <c r="G142" s="30">
        <v>10.9</v>
      </c>
      <c r="H142" s="26">
        <f>G142-F142</f>
        <v>0.20000000000000107</v>
      </c>
      <c r="I142" s="29"/>
      <c r="J142" s="29"/>
      <c r="K142" s="29">
        <v>0.1503824734629001</v>
      </c>
      <c r="L142" s="26">
        <v>0.35038247346290119</v>
      </c>
      <c r="M142" s="4" t="s">
        <v>702</v>
      </c>
    </row>
    <row r="143" spans="1:13" x14ac:dyDescent="0.25">
      <c r="A143" s="39">
        <v>127</v>
      </c>
      <c r="B143" s="17" t="s">
        <v>389</v>
      </c>
      <c r="C143" s="17" t="s">
        <v>721</v>
      </c>
      <c r="D143" s="11">
        <v>54.3</v>
      </c>
      <c r="E143" s="16" t="s">
        <v>328</v>
      </c>
      <c r="F143" s="30">
        <v>12</v>
      </c>
      <c r="G143" s="30">
        <v>12.2</v>
      </c>
      <c r="H143" s="26">
        <f>G143-F143-0.2</f>
        <v>-7.2164496600635175E-16</v>
      </c>
      <c r="I143" s="29"/>
      <c r="J143" s="29"/>
      <c r="K143" s="29">
        <v>0.11278685509717505</v>
      </c>
      <c r="L143" s="26">
        <v>0.11278685509717433</v>
      </c>
      <c r="M143" s="4" t="s">
        <v>702</v>
      </c>
    </row>
    <row r="144" spans="1:13" x14ac:dyDescent="0.25">
      <c r="A144" s="39">
        <v>128</v>
      </c>
      <c r="B144" s="17" t="s">
        <v>390</v>
      </c>
      <c r="C144" s="17" t="s">
        <v>721</v>
      </c>
      <c r="D144" s="11">
        <v>51.8</v>
      </c>
      <c r="E144" s="16" t="s">
        <v>328</v>
      </c>
      <c r="F144" s="30">
        <v>3.8</v>
      </c>
      <c r="G144" s="30">
        <v>3.8</v>
      </c>
      <c r="H144" s="26">
        <f t="shared" si="1"/>
        <v>0</v>
      </c>
      <c r="I144" s="29"/>
      <c r="J144" s="29"/>
      <c r="K144" s="29">
        <v>0.10759409012953348</v>
      </c>
      <c r="L144" s="26">
        <v>0.10759409012953348</v>
      </c>
      <c r="M144" s="4" t="s">
        <v>702</v>
      </c>
    </row>
    <row r="145" spans="1:13" x14ac:dyDescent="0.25">
      <c r="A145" s="39">
        <v>129</v>
      </c>
      <c r="B145" s="17" t="s">
        <v>391</v>
      </c>
      <c r="C145" s="17" t="s">
        <v>721</v>
      </c>
      <c r="D145" s="11">
        <v>48</v>
      </c>
      <c r="E145" s="16" t="s">
        <v>328</v>
      </c>
      <c r="F145" s="30">
        <v>4.7</v>
      </c>
      <c r="G145" s="30">
        <v>4.9000000000000004</v>
      </c>
      <c r="H145" s="26">
        <f t="shared" si="1"/>
        <v>0.20000000000000018</v>
      </c>
      <c r="I145" s="29"/>
      <c r="J145" s="29"/>
      <c r="K145" s="29">
        <v>9.9701087378718287E-2</v>
      </c>
      <c r="L145" s="26">
        <v>0.29970108737871848</v>
      </c>
      <c r="M145" s="4" t="s">
        <v>702</v>
      </c>
    </row>
    <row r="146" spans="1:13" x14ac:dyDescent="0.25">
      <c r="A146" s="39">
        <v>130</v>
      </c>
      <c r="B146" s="17" t="s">
        <v>392</v>
      </c>
      <c r="C146" s="17" t="s">
        <v>721</v>
      </c>
      <c r="D146" s="11">
        <v>73</v>
      </c>
      <c r="E146" s="16" t="s">
        <v>328</v>
      </c>
      <c r="F146" s="30">
        <v>15.5</v>
      </c>
      <c r="G146" s="30">
        <v>16.2</v>
      </c>
      <c r="H146" s="26">
        <f>G146-F146-0.2924</f>
        <v>0.4075999999999993</v>
      </c>
      <c r="I146" s="29"/>
      <c r="J146" s="29"/>
      <c r="K146" s="29">
        <v>0.15162873705513405</v>
      </c>
      <c r="L146" s="26">
        <v>0.55922873705513332</v>
      </c>
      <c r="M146" s="4" t="s">
        <v>702</v>
      </c>
    </row>
    <row r="147" spans="1:13" x14ac:dyDescent="0.25">
      <c r="A147" s="39">
        <v>131</v>
      </c>
      <c r="B147" s="17" t="s">
        <v>393</v>
      </c>
      <c r="C147" s="17" t="s">
        <v>721</v>
      </c>
      <c r="D147" s="11">
        <v>54.8</v>
      </c>
      <c r="E147" s="16" t="s">
        <v>328</v>
      </c>
      <c r="F147" s="30">
        <v>8</v>
      </c>
      <c r="G147" s="30">
        <v>8</v>
      </c>
      <c r="H147" s="26">
        <f>G147-F147</f>
        <v>0</v>
      </c>
      <c r="I147" s="29"/>
      <c r="J147" s="29">
        <v>0.59609999999999996</v>
      </c>
      <c r="K147" s="29">
        <v>0.11382540809070336</v>
      </c>
      <c r="L147" s="26">
        <v>0.70992540809070337</v>
      </c>
      <c r="M147" s="4" t="s">
        <v>702</v>
      </c>
    </row>
    <row r="148" spans="1:13" x14ac:dyDescent="0.25">
      <c r="A148" s="39">
        <v>132</v>
      </c>
      <c r="B148" s="17" t="s">
        <v>394</v>
      </c>
      <c r="C148" s="17" t="s">
        <v>721</v>
      </c>
      <c r="D148" s="11">
        <v>52.6</v>
      </c>
      <c r="E148" s="16" t="s">
        <v>328</v>
      </c>
      <c r="F148" s="30">
        <v>2.1</v>
      </c>
      <c r="G148" s="30">
        <v>2.1</v>
      </c>
      <c r="H148" s="26">
        <f t="shared" ref="H148:H209" si="2">G148-F148</f>
        <v>0</v>
      </c>
      <c r="I148" s="29">
        <v>1.3525714285714285</v>
      </c>
      <c r="J148" s="29">
        <v>0</v>
      </c>
      <c r="K148" s="29">
        <v>0.10925577491917879</v>
      </c>
      <c r="L148" s="26">
        <v>1.4618272034906072</v>
      </c>
      <c r="M148" s="4" t="s">
        <v>703</v>
      </c>
    </row>
    <row r="149" spans="1:13" x14ac:dyDescent="0.25">
      <c r="A149" s="39">
        <v>133</v>
      </c>
      <c r="B149" s="17" t="s">
        <v>395</v>
      </c>
      <c r="C149" s="17" t="s">
        <v>721</v>
      </c>
      <c r="D149" s="11">
        <v>47.6</v>
      </c>
      <c r="E149" s="16" t="s">
        <v>328</v>
      </c>
      <c r="F149" s="30">
        <v>9.8000000000000007</v>
      </c>
      <c r="G149" s="30">
        <v>9.8000000000000007</v>
      </c>
      <c r="H149" s="26">
        <f>G149-F149</f>
        <v>0</v>
      </c>
      <c r="I149" s="29"/>
      <c r="J149" s="29">
        <v>0.42726666666666685</v>
      </c>
      <c r="K149" s="29">
        <v>9.8870244983895642E-2</v>
      </c>
      <c r="L149" s="26">
        <v>0.52613691165056253</v>
      </c>
      <c r="M149" s="57" t="s">
        <v>702</v>
      </c>
    </row>
    <row r="150" spans="1:13" x14ac:dyDescent="0.25">
      <c r="A150" s="39">
        <v>134</v>
      </c>
      <c r="B150" s="17" t="s">
        <v>396</v>
      </c>
      <c r="C150" s="17" t="s">
        <v>721</v>
      </c>
      <c r="D150" s="11">
        <v>73</v>
      </c>
      <c r="E150" s="16" t="s">
        <v>328</v>
      </c>
      <c r="F150" s="30">
        <v>10.1</v>
      </c>
      <c r="G150" s="30">
        <v>10.1</v>
      </c>
      <c r="H150" s="26">
        <f>G150-F150</f>
        <v>0</v>
      </c>
      <c r="I150" s="29"/>
      <c r="J150" s="29">
        <v>0.22758333333333336</v>
      </c>
      <c r="K150" s="29">
        <v>0.15162873705513405</v>
      </c>
      <c r="L150" s="26">
        <v>0.37921207038846738</v>
      </c>
      <c r="M150" s="57" t="s">
        <v>702</v>
      </c>
    </row>
    <row r="151" spans="1:13" x14ac:dyDescent="0.25">
      <c r="A151" s="39">
        <v>135</v>
      </c>
      <c r="B151" s="17" t="s">
        <v>397</v>
      </c>
      <c r="C151" s="17" t="s">
        <v>721</v>
      </c>
      <c r="D151" s="11">
        <v>54.9</v>
      </c>
      <c r="E151" s="16" t="s">
        <v>328</v>
      </c>
      <c r="F151" s="30">
        <v>13.9</v>
      </c>
      <c r="G151" s="30">
        <v>14.3</v>
      </c>
      <c r="H151" s="26">
        <f t="shared" si="2"/>
        <v>0.40000000000000036</v>
      </c>
      <c r="I151" s="29"/>
      <c r="J151" s="29"/>
      <c r="K151" s="29">
        <v>0.11403311868940903</v>
      </c>
      <c r="L151" s="26">
        <v>0.51403311868940937</v>
      </c>
      <c r="M151" s="57" t="s">
        <v>702</v>
      </c>
    </row>
    <row r="152" spans="1:13" x14ac:dyDescent="0.25">
      <c r="A152" s="39">
        <v>136</v>
      </c>
      <c r="B152" s="17" t="s">
        <v>398</v>
      </c>
      <c r="C152" s="17" t="s">
        <v>721</v>
      </c>
      <c r="D152" s="11">
        <v>52.3</v>
      </c>
      <c r="E152" s="16" t="s">
        <v>328</v>
      </c>
      <c r="F152" s="30">
        <v>8.3000000000000007</v>
      </c>
      <c r="G152" s="30">
        <v>8.4</v>
      </c>
      <c r="H152" s="26">
        <f t="shared" si="2"/>
        <v>9.9999999999999645E-2</v>
      </c>
      <c r="I152" s="29"/>
      <c r="J152" s="29"/>
      <c r="K152" s="29">
        <v>0.1086326431230618</v>
      </c>
      <c r="L152" s="26">
        <v>0.20863264312306146</v>
      </c>
      <c r="M152" s="57" t="s">
        <v>702</v>
      </c>
    </row>
    <row r="153" spans="1:13" x14ac:dyDescent="0.25">
      <c r="A153" s="39">
        <v>137</v>
      </c>
      <c r="B153" s="17" t="s">
        <v>399</v>
      </c>
      <c r="C153" s="17" t="s">
        <v>721</v>
      </c>
      <c r="D153" s="11">
        <v>47.6</v>
      </c>
      <c r="E153" s="16" t="s">
        <v>328</v>
      </c>
      <c r="F153" s="30">
        <v>17</v>
      </c>
      <c r="G153" s="30">
        <v>17.8</v>
      </c>
      <c r="H153" s="26">
        <f t="shared" si="2"/>
        <v>0.80000000000000071</v>
      </c>
      <c r="I153" s="29"/>
      <c r="J153" s="29"/>
      <c r="K153" s="29">
        <v>9.8870244983895642E-2</v>
      </c>
      <c r="L153" s="26">
        <v>0.89887024498389634</v>
      </c>
      <c r="M153" s="57" t="s">
        <v>702</v>
      </c>
    </row>
    <row r="154" spans="1:13" x14ac:dyDescent="0.25">
      <c r="A154" s="39">
        <v>138</v>
      </c>
      <c r="B154" s="17" t="s">
        <v>400</v>
      </c>
      <c r="C154" s="17" t="s">
        <v>721</v>
      </c>
      <c r="D154" s="11">
        <v>72.8</v>
      </c>
      <c r="E154" s="16" t="s">
        <v>328</v>
      </c>
      <c r="F154" s="30">
        <v>16.600000000000001</v>
      </c>
      <c r="G154" s="30">
        <v>17.2</v>
      </c>
      <c r="H154" s="26">
        <f t="shared" si="2"/>
        <v>0.59999999999999787</v>
      </c>
      <c r="I154" s="29"/>
      <c r="J154" s="29"/>
      <c r="K154" s="29">
        <v>0.15121331585772274</v>
      </c>
      <c r="L154" s="26">
        <v>0.75121331585772055</v>
      </c>
      <c r="M154" s="57" t="s">
        <v>702</v>
      </c>
    </row>
    <row r="155" spans="1:13" x14ac:dyDescent="0.25">
      <c r="A155" s="39">
        <v>139</v>
      </c>
      <c r="B155" s="17" t="s">
        <v>401</v>
      </c>
      <c r="C155" s="17" t="s">
        <v>721</v>
      </c>
      <c r="D155" s="11">
        <v>54.9</v>
      </c>
      <c r="E155" s="16" t="s">
        <v>328</v>
      </c>
      <c r="F155" s="30">
        <v>8.6</v>
      </c>
      <c r="G155" s="30">
        <v>9.1999999999999993</v>
      </c>
      <c r="H155" s="26">
        <f t="shared" si="2"/>
        <v>0.59999999999999964</v>
      </c>
      <c r="I155" s="29"/>
      <c r="J155" s="29"/>
      <c r="K155" s="29">
        <v>0.11403311868940903</v>
      </c>
      <c r="L155" s="26">
        <v>0.71403311868940866</v>
      </c>
      <c r="M155" s="4" t="s">
        <v>702</v>
      </c>
    </row>
    <row r="156" spans="1:13" x14ac:dyDescent="0.25">
      <c r="A156" s="39">
        <v>140</v>
      </c>
      <c r="B156" s="17" t="s">
        <v>402</v>
      </c>
      <c r="C156" s="17" t="s">
        <v>721</v>
      </c>
      <c r="D156" s="11">
        <v>52.4</v>
      </c>
      <c r="E156" s="16" t="s">
        <v>328</v>
      </c>
      <c r="F156" s="30">
        <v>5.2</v>
      </c>
      <c r="G156" s="30">
        <v>5.8</v>
      </c>
      <c r="H156" s="26">
        <f t="shared" si="2"/>
        <v>0.59999999999999964</v>
      </c>
      <c r="I156" s="29"/>
      <c r="J156" s="29"/>
      <c r="K156" s="29">
        <v>0.10884035372176747</v>
      </c>
      <c r="L156" s="26">
        <v>0.70884035372176712</v>
      </c>
      <c r="M156" s="4" t="s">
        <v>702</v>
      </c>
    </row>
    <row r="157" spans="1:13" x14ac:dyDescent="0.25">
      <c r="A157" s="39">
        <v>141</v>
      </c>
      <c r="B157" s="17" t="s">
        <v>403</v>
      </c>
      <c r="C157" s="17" t="s">
        <v>721</v>
      </c>
      <c r="D157" s="11">
        <v>47.2</v>
      </c>
      <c r="E157" s="16" t="s">
        <v>328</v>
      </c>
      <c r="F157" s="30">
        <v>8.9</v>
      </c>
      <c r="G157" s="30">
        <v>9.1999999999999993</v>
      </c>
      <c r="H157" s="26">
        <f t="shared" si="2"/>
        <v>0.29999999999999893</v>
      </c>
      <c r="I157" s="29"/>
      <c r="J157" s="29"/>
      <c r="K157" s="29">
        <v>9.8039402589072983E-2</v>
      </c>
      <c r="L157" s="26">
        <v>0.39803940258907189</v>
      </c>
      <c r="M157" s="4" t="s">
        <v>702</v>
      </c>
    </row>
    <row r="158" spans="1:13" x14ac:dyDescent="0.25">
      <c r="A158" s="39">
        <v>142</v>
      </c>
      <c r="B158" s="17" t="s">
        <v>404</v>
      </c>
      <c r="C158" s="17" t="s">
        <v>721</v>
      </c>
      <c r="D158" s="11">
        <v>72.5</v>
      </c>
      <c r="E158" s="16" t="s">
        <v>328</v>
      </c>
      <c r="F158" s="30">
        <v>12.4</v>
      </c>
      <c r="G158" s="30">
        <v>12.6</v>
      </c>
      <c r="H158" s="26">
        <f t="shared" si="2"/>
        <v>0.19999999999999929</v>
      </c>
      <c r="I158" s="29"/>
      <c r="J158" s="29"/>
      <c r="K158" s="29">
        <v>0.15059018406160574</v>
      </c>
      <c r="L158" s="26">
        <v>0.35059018406160503</v>
      </c>
      <c r="M158" s="4" t="s">
        <v>702</v>
      </c>
    </row>
    <row r="159" spans="1:13" x14ac:dyDescent="0.25">
      <c r="A159" s="39">
        <v>143</v>
      </c>
      <c r="B159" s="17" t="s">
        <v>405</v>
      </c>
      <c r="C159" s="17" t="s">
        <v>721</v>
      </c>
      <c r="D159" s="11">
        <v>54.8</v>
      </c>
      <c r="E159" s="16" t="s">
        <v>328</v>
      </c>
      <c r="F159" s="30">
        <v>7.9</v>
      </c>
      <c r="G159" s="30">
        <v>8.4</v>
      </c>
      <c r="H159" s="26">
        <f t="shared" si="2"/>
        <v>0.5</v>
      </c>
      <c r="I159" s="29"/>
      <c r="J159" s="29"/>
      <c r="K159" s="29">
        <v>0.11382540809070336</v>
      </c>
      <c r="L159" s="26">
        <v>0.61382540809070341</v>
      </c>
      <c r="M159" s="4" t="s">
        <v>702</v>
      </c>
    </row>
    <row r="160" spans="1:13" x14ac:dyDescent="0.25">
      <c r="A160" s="39">
        <v>144</v>
      </c>
      <c r="B160" s="17" t="s">
        <v>406</v>
      </c>
      <c r="C160" s="17" t="s">
        <v>721</v>
      </c>
      <c r="D160" s="11">
        <v>51.9</v>
      </c>
      <c r="E160" s="16" t="s">
        <v>328</v>
      </c>
      <c r="F160" s="30">
        <v>6.5</v>
      </c>
      <c r="G160" s="30">
        <v>7</v>
      </c>
      <c r="H160" s="26">
        <f t="shared" si="2"/>
        <v>0.5</v>
      </c>
      <c r="I160" s="29"/>
      <c r="J160" s="29"/>
      <c r="K160" s="29">
        <v>0.10780180072823914</v>
      </c>
      <c r="L160" s="26">
        <v>0.60780180072823908</v>
      </c>
      <c r="M160" s="4" t="s">
        <v>702</v>
      </c>
    </row>
    <row r="161" spans="1:13" x14ac:dyDescent="0.25">
      <c r="A161" s="39">
        <v>145</v>
      </c>
      <c r="B161" s="17" t="s">
        <v>407</v>
      </c>
      <c r="C161" s="17" t="s">
        <v>721</v>
      </c>
      <c r="D161" s="11">
        <v>47</v>
      </c>
      <c r="E161" s="16" t="s">
        <v>328</v>
      </c>
      <c r="F161" s="30">
        <v>12.6</v>
      </c>
      <c r="G161" s="30">
        <v>13.2</v>
      </c>
      <c r="H161" s="26">
        <f t="shared" si="2"/>
        <v>0.59999999999999964</v>
      </c>
      <c r="I161" s="29"/>
      <c r="J161" s="29"/>
      <c r="K161" s="29">
        <v>9.762398139166166E-2</v>
      </c>
      <c r="L161" s="26">
        <v>0.69762398139166126</v>
      </c>
      <c r="M161" s="4" t="s">
        <v>702</v>
      </c>
    </row>
    <row r="162" spans="1:13" x14ac:dyDescent="0.25">
      <c r="A162" s="39">
        <v>146</v>
      </c>
      <c r="B162" s="17" t="s">
        <v>408</v>
      </c>
      <c r="C162" s="17" t="s">
        <v>721</v>
      </c>
      <c r="D162" s="11">
        <v>73.2</v>
      </c>
      <c r="E162" s="16" t="s">
        <v>328</v>
      </c>
      <c r="F162" s="30">
        <v>2.4</v>
      </c>
      <c r="G162" s="30">
        <v>2.4</v>
      </c>
      <c r="H162" s="26">
        <f t="shared" si="2"/>
        <v>0</v>
      </c>
      <c r="I162" s="29"/>
      <c r="J162" s="29"/>
      <c r="K162" s="29">
        <v>0.15204415825254539</v>
      </c>
      <c r="L162" s="26">
        <v>0.15204415825254539</v>
      </c>
      <c r="M162" s="4" t="s">
        <v>702</v>
      </c>
    </row>
    <row r="163" spans="1:13" x14ac:dyDescent="0.25">
      <c r="A163" s="39">
        <v>147</v>
      </c>
      <c r="B163" s="17" t="s">
        <v>409</v>
      </c>
      <c r="C163" s="17" t="s">
        <v>721</v>
      </c>
      <c r="D163" s="11">
        <v>54.7</v>
      </c>
      <c r="E163" s="16" t="s">
        <v>328</v>
      </c>
      <c r="F163" s="30">
        <v>17.399999999999999</v>
      </c>
      <c r="G163" s="30">
        <v>18.100000000000001</v>
      </c>
      <c r="H163" s="26">
        <f t="shared" si="2"/>
        <v>0.70000000000000284</v>
      </c>
      <c r="I163" s="29"/>
      <c r="J163" s="29"/>
      <c r="K163" s="29">
        <v>0.11361769749199772</v>
      </c>
      <c r="L163" s="26">
        <v>0.81361769749200052</v>
      </c>
      <c r="M163" s="4" t="s">
        <v>702</v>
      </c>
    </row>
    <row r="164" spans="1:13" x14ac:dyDescent="0.25">
      <c r="A164" s="39">
        <v>148</v>
      </c>
      <c r="B164" s="17" t="s">
        <v>410</v>
      </c>
      <c r="C164" s="17" t="s">
        <v>721</v>
      </c>
      <c r="D164" s="11">
        <v>52.4</v>
      </c>
      <c r="E164" s="16" t="s">
        <v>328</v>
      </c>
      <c r="F164" s="30">
        <v>8.4</v>
      </c>
      <c r="G164" s="30">
        <v>8.6</v>
      </c>
      <c r="H164" s="26">
        <f t="shared" si="2"/>
        <v>0.19999999999999929</v>
      </c>
      <c r="I164" s="29"/>
      <c r="J164" s="29"/>
      <c r="K164" s="29">
        <v>0.10884035372176747</v>
      </c>
      <c r="L164" s="26">
        <v>0.30884035372176677</v>
      </c>
      <c r="M164" s="4" t="s">
        <v>702</v>
      </c>
    </row>
    <row r="165" spans="1:13" x14ac:dyDescent="0.25">
      <c r="A165" s="39">
        <v>149</v>
      </c>
      <c r="B165" s="17" t="s">
        <v>411</v>
      </c>
      <c r="C165" s="17" t="s">
        <v>721</v>
      </c>
      <c r="D165" s="11">
        <v>47.4</v>
      </c>
      <c r="E165" s="16" t="s">
        <v>328</v>
      </c>
      <c r="F165" s="30">
        <v>10.3</v>
      </c>
      <c r="G165" s="30">
        <v>11</v>
      </c>
      <c r="H165" s="26">
        <f t="shared" si="2"/>
        <v>0.69999999999999929</v>
      </c>
      <c r="I165" s="29"/>
      <c r="J165" s="29"/>
      <c r="K165" s="29">
        <v>9.8454823786484305E-2</v>
      </c>
      <c r="L165" s="26">
        <v>0.79845482378648358</v>
      </c>
      <c r="M165" s="4" t="s">
        <v>702</v>
      </c>
    </row>
    <row r="166" spans="1:13" x14ac:dyDescent="0.25">
      <c r="A166" s="39">
        <v>150</v>
      </c>
      <c r="B166" s="17" t="s">
        <v>412</v>
      </c>
      <c r="C166" s="17" t="s">
        <v>721</v>
      </c>
      <c r="D166" s="11">
        <v>73.2</v>
      </c>
      <c r="E166" s="16" t="s">
        <v>328</v>
      </c>
      <c r="F166" s="30">
        <v>20.6</v>
      </c>
      <c r="G166" s="30">
        <v>21.5</v>
      </c>
      <c r="H166" s="26">
        <f t="shared" si="2"/>
        <v>0.89999999999999858</v>
      </c>
      <c r="I166" s="29"/>
      <c r="J166" s="29"/>
      <c r="K166" s="29">
        <v>0.15204415825254539</v>
      </c>
      <c r="L166" s="26">
        <v>1.0520441582525439</v>
      </c>
      <c r="M166" s="4" t="s">
        <v>702</v>
      </c>
    </row>
    <row r="167" spans="1:13" x14ac:dyDescent="0.25">
      <c r="A167" s="39">
        <v>151</v>
      </c>
      <c r="B167" s="17" t="s">
        <v>526</v>
      </c>
      <c r="C167" s="17" t="s">
        <v>721</v>
      </c>
      <c r="D167" s="11">
        <v>39.299999999999997</v>
      </c>
      <c r="E167" s="16" t="s">
        <v>328</v>
      </c>
      <c r="F167" s="30">
        <v>13</v>
      </c>
      <c r="G167" s="30">
        <v>13.6</v>
      </c>
      <c r="H167" s="26">
        <f t="shared" si="2"/>
        <v>0.59999999999999964</v>
      </c>
      <c r="I167" s="29"/>
      <c r="J167" s="29"/>
      <c r="K167" s="29">
        <v>8.1630265291325596E-2</v>
      </c>
      <c r="L167" s="26">
        <v>0.6816302652913252</v>
      </c>
      <c r="M167" s="4" t="s">
        <v>702</v>
      </c>
    </row>
    <row r="168" spans="1:13" x14ac:dyDescent="0.25">
      <c r="A168" s="39">
        <v>152</v>
      </c>
      <c r="B168" s="17" t="s">
        <v>527</v>
      </c>
      <c r="C168" s="17" t="s">
        <v>721</v>
      </c>
      <c r="D168" s="11">
        <v>67.099999999999994</v>
      </c>
      <c r="E168" s="16" t="s">
        <v>328</v>
      </c>
      <c r="F168" s="30">
        <v>14</v>
      </c>
      <c r="G168" s="30">
        <v>14</v>
      </c>
      <c r="H168" s="26">
        <f t="shared" si="2"/>
        <v>0</v>
      </c>
      <c r="I168" s="29"/>
      <c r="J168" s="29"/>
      <c r="K168" s="29">
        <v>0.13937381173149993</v>
      </c>
      <c r="L168" s="26">
        <v>0.13937381173149993</v>
      </c>
      <c r="M168" s="4" t="s">
        <v>702</v>
      </c>
    </row>
    <row r="169" spans="1:13" x14ac:dyDescent="0.25">
      <c r="A169" s="39">
        <v>153</v>
      </c>
      <c r="B169" s="17" t="s">
        <v>528</v>
      </c>
      <c r="C169" s="17" t="s">
        <v>721</v>
      </c>
      <c r="D169" s="11">
        <v>99.4</v>
      </c>
      <c r="E169" s="16" t="s">
        <v>328</v>
      </c>
      <c r="F169" s="30">
        <v>32</v>
      </c>
      <c r="G169" s="30">
        <v>33.299999999999997</v>
      </c>
      <c r="H169" s="26">
        <f t="shared" si="2"/>
        <v>1.2999999999999972</v>
      </c>
      <c r="I169" s="29"/>
      <c r="J169" s="29"/>
      <c r="K169" s="29">
        <v>0.20646433511342913</v>
      </c>
      <c r="L169" s="26">
        <v>1.5064643351134264</v>
      </c>
      <c r="M169" s="4" t="s">
        <v>702</v>
      </c>
    </row>
    <row r="170" spans="1:13" x14ac:dyDescent="0.25">
      <c r="A170" s="39">
        <v>154</v>
      </c>
      <c r="B170" s="17" t="s">
        <v>529</v>
      </c>
      <c r="C170" s="17" t="s">
        <v>721</v>
      </c>
      <c r="D170" s="11">
        <v>39.6</v>
      </c>
      <c r="E170" s="16" t="s">
        <v>328</v>
      </c>
      <c r="F170" s="30">
        <v>2.8</v>
      </c>
      <c r="G170" s="30">
        <v>2.9</v>
      </c>
      <c r="H170" s="26">
        <f t="shared" si="2"/>
        <v>0.10000000000000009</v>
      </c>
      <c r="I170" s="29"/>
      <c r="J170" s="29"/>
      <c r="K170" s="29">
        <v>8.2253397087442587E-2</v>
      </c>
      <c r="L170" s="26">
        <v>0.18225339708744268</v>
      </c>
      <c r="M170" s="4" t="s">
        <v>702</v>
      </c>
    </row>
    <row r="171" spans="1:13" x14ac:dyDescent="0.25">
      <c r="A171" s="39">
        <v>155</v>
      </c>
      <c r="B171" s="17" t="s">
        <v>530</v>
      </c>
      <c r="C171" s="17" t="s">
        <v>721</v>
      </c>
      <c r="D171" s="11">
        <v>67</v>
      </c>
      <c r="E171" s="16" t="s">
        <v>328</v>
      </c>
      <c r="F171" s="30">
        <v>16.5</v>
      </c>
      <c r="G171" s="30">
        <v>17.3</v>
      </c>
      <c r="H171" s="26">
        <f t="shared" si="2"/>
        <v>0.80000000000000071</v>
      </c>
      <c r="I171" s="29"/>
      <c r="J171" s="29"/>
      <c r="K171" s="29">
        <v>0.13916610113279426</v>
      </c>
      <c r="L171" s="26">
        <v>0.93916610113279497</v>
      </c>
      <c r="M171" s="4" t="s">
        <v>702</v>
      </c>
    </row>
    <row r="172" spans="1:13" x14ac:dyDescent="0.25">
      <c r="A172" s="39">
        <v>156</v>
      </c>
      <c r="B172" s="17" t="s">
        <v>531</v>
      </c>
      <c r="C172" s="17" t="s">
        <v>721</v>
      </c>
      <c r="D172" s="11">
        <v>98.8</v>
      </c>
      <c r="E172" s="16" t="s">
        <v>328</v>
      </c>
      <c r="F172" s="30">
        <v>15</v>
      </c>
      <c r="G172" s="30">
        <v>15.1</v>
      </c>
      <c r="H172" s="26">
        <f>G172-F172</f>
        <v>9.9999999999999645E-2</v>
      </c>
      <c r="I172" s="29"/>
      <c r="J172" s="29"/>
      <c r="K172" s="29">
        <v>0.20521807152119514</v>
      </c>
      <c r="L172" s="26">
        <v>0.30521807152119479</v>
      </c>
      <c r="M172" s="4" t="s">
        <v>702</v>
      </c>
    </row>
    <row r="173" spans="1:13" x14ac:dyDescent="0.25">
      <c r="A173" s="39">
        <v>157</v>
      </c>
      <c r="B173" s="17" t="s">
        <v>532</v>
      </c>
      <c r="C173" s="17" t="s">
        <v>721</v>
      </c>
      <c r="D173" s="11">
        <v>39.4</v>
      </c>
      <c r="E173" s="16" t="s">
        <v>328</v>
      </c>
      <c r="F173" s="30">
        <v>7.6</v>
      </c>
      <c r="G173" s="30">
        <v>7.8</v>
      </c>
      <c r="H173" s="26">
        <f>G173-F173</f>
        <v>0.20000000000000018</v>
      </c>
      <c r="I173" s="29"/>
      <c r="J173" s="29"/>
      <c r="K173" s="29">
        <v>8.183797589003125E-2</v>
      </c>
      <c r="L173" s="26">
        <v>0.28183797589003146</v>
      </c>
      <c r="M173" s="4" t="s">
        <v>702</v>
      </c>
    </row>
    <row r="174" spans="1:13" x14ac:dyDescent="0.25">
      <c r="A174" s="39">
        <v>158</v>
      </c>
      <c r="B174" s="17" t="s">
        <v>533</v>
      </c>
      <c r="C174" s="17" t="s">
        <v>721</v>
      </c>
      <c r="D174" s="11">
        <v>67.5</v>
      </c>
      <c r="E174" s="16" t="s">
        <v>328</v>
      </c>
      <c r="F174" s="30">
        <v>8.8000000000000007</v>
      </c>
      <c r="G174" s="30">
        <v>8.9</v>
      </c>
      <c r="H174" s="26">
        <f>G174-F174</f>
        <v>9.9999999999999645E-2</v>
      </c>
      <c r="I174" s="29"/>
      <c r="J174" s="29"/>
      <c r="K174" s="29">
        <v>0.1402046541263226</v>
      </c>
      <c r="L174" s="26">
        <v>0.24020465412632225</v>
      </c>
      <c r="M174" s="4" t="s">
        <v>702</v>
      </c>
    </row>
    <row r="175" spans="1:13" x14ac:dyDescent="0.25">
      <c r="A175" s="39">
        <v>159</v>
      </c>
      <c r="B175" s="17" t="s">
        <v>534</v>
      </c>
      <c r="C175" s="17" t="s">
        <v>721</v>
      </c>
      <c r="D175" s="11">
        <v>99.1</v>
      </c>
      <c r="E175" s="16" t="s">
        <v>328</v>
      </c>
      <c r="F175" s="30">
        <v>13.3</v>
      </c>
      <c r="G175" s="30">
        <v>13.9</v>
      </c>
      <c r="H175" s="26">
        <f>G175-F175</f>
        <v>0.59999999999999964</v>
      </c>
      <c r="I175" s="29"/>
      <c r="J175" s="29"/>
      <c r="K175" s="29">
        <v>0.20584120331731212</v>
      </c>
      <c r="L175" s="26">
        <v>0.80584120331731179</v>
      </c>
      <c r="M175" s="4" t="s">
        <v>702</v>
      </c>
    </row>
    <row r="176" spans="1:13" x14ac:dyDescent="0.25">
      <c r="A176" s="39">
        <v>160</v>
      </c>
      <c r="B176" s="17" t="s">
        <v>535</v>
      </c>
      <c r="C176" s="17" t="s">
        <v>721</v>
      </c>
      <c r="D176" s="11">
        <v>40.1</v>
      </c>
      <c r="E176" s="16" t="s">
        <v>328</v>
      </c>
      <c r="F176" s="30">
        <v>9.6</v>
      </c>
      <c r="G176" s="30">
        <v>9.9</v>
      </c>
      <c r="H176" s="26">
        <f t="shared" si="2"/>
        <v>0.30000000000000071</v>
      </c>
      <c r="I176" s="29"/>
      <c r="J176" s="29"/>
      <c r="K176" s="29">
        <v>8.32919500809709E-2</v>
      </c>
      <c r="L176" s="26">
        <v>0.38329195008097161</v>
      </c>
      <c r="M176" s="4" t="s">
        <v>702</v>
      </c>
    </row>
    <row r="177" spans="1:13" x14ac:dyDescent="0.25">
      <c r="A177" s="39">
        <v>161</v>
      </c>
      <c r="B177" s="17" t="s">
        <v>536</v>
      </c>
      <c r="C177" s="17" t="s">
        <v>721</v>
      </c>
      <c r="D177" s="11">
        <v>67.099999999999994</v>
      </c>
      <c r="E177" s="16" t="s">
        <v>328</v>
      </c>
      <c r="F177" s="30">
        <v>7.5</v>
      </c>
      <c r="G177" s="30">
        <v>8.3000000000000007</v>
      </c>
      <c r="H177" s="26">
        <f t="shared" si="2"/>
        <v>0.80000000000000071</v>
      </c>
      <c r="I177" s="29"/>
      <c r="J177" s="29"/>
      <c r="K177" s="29">
        <v>0.13937381173149993</v>
      </c>
      <c r="L177" s="26">
        <v>0.9393738117315007</v>
      </c>
      <c r="M177" s="4" t="s">
        <v>702</v>
      </c>
    </row>
    <row r="178" spans="1:13" x14ac:dyDescent="0.25">
      <c r="A178" s="39">
        <v>162</v>
      </c>
      <c r="B178" s="17" t="s">
        <v>537</v>
      </c>
      <c r="C178" s="17" t="s">
        <v>721</v>
      </c>
      <c r="D178" s="11">
        <v>99.1</v>
      </c>
      <c r="E178" s="16" t="s">
        <v>328</v>
      </c>
      <c r="F178" s="30">
        <v>25.2</v>
      </c>
      <c r="G178" s="30">
        <v>26.1</v>
      </c>
      <c r="H178" s="26">
        <f t="shared" si="2"/>
        <v>0.90000000000000213</v>
      </c>
      <c r="I178" s="29"/>
      <c r="J178" s="29"/>
      <c r="K178" s="29">
        <v>0.20584120331731212</v>
      </c>
      <c r="L178" s="26">
        <v>1.1058412033173142</v>
      </c>
      <c r="M178" s="4" t="s">
        <v>702</v>
      </c>
    </row>
    <row r="179" spans="1:13" x14ac:dyDescent="0.25">
      <c r="A179" s="39">
        <v>163</v>
      </c>
      <c r="B179" s="17" t="s">
        <v>538</v>
      </c>
      <c r="C179" s="17" t="s">
        <v>721</v>
      </c>
      <c r="D179" s="11">
        <v>39.4</v>
      </c>
      <c r="E179" s="16" t="s">
        <v>328</v>
      </c>
      <c r="F179" s="30">
        <v>8</v>
      </c>
      <c r="G179" s="30">
        <v>8.4</v>
      </c>
      <c r="H179" s="26">
        <f t="shared" si="2"/>
        <v>0.40000000000000036</v>
      </c>
      <c r="I179" s="29"/>
      <c r="J179" s="29"/>
      <c r="K179" s="29">
        <v>8.183797589003125E-2</v>
      </c>
      <c r="L179" s="26">
        <v>0.48183797589003163</v>
      </c>
      <c r="M179" s="4" t="s">
        <v>702</v>
      </c>
    </row>
    <row r="180" spans="1:13" x14ac:dyDescent="0.25">
      <c r="A180" s="39">
        <v>164</v>
      </c>
      <c r="B180" s="17" t="s">
        <v>539</v>
      </c>
      <c r="C180" s="17" t="s">
        <v>721</v>
      </c>
      <c r="D180" s="11">
        <v>67.2</v>
      </c>
      <c r="E180" s="16" t="s">
        <v>328</v>
      </c>
      <c r="F180" s="30">
        <v>0.7</v>
      </c>
      <c r="G180" s="30">
        <v>0.7</v>
      </c>
      <c r="H180" s="26">
        <f t="shared" si="2"/>
        <v>0</v>
      </c>
      <c r="I180" s="29"/>
      <c r="J180" s="29"/>
      <c r="K180" s="29">
        <v>0.1395815223302056</v>
      </c>
      <c r="L180" s="26">
        <v>0.1395815223302056</v>
      </c>
      <c r="M180" s="4" t="s">
        <v>702</v>
      </c>
    </row>
    <row r="181" spans="1:13" x14ac:dyDescent="0.25">
      <c r="A181" s="39">
        <v>165</v>
      </c>
      <c r="B181" s="17" t="s">
        <v>540</v>
      </c>
      <c r="C181" s="17" t="s">
        <v>721</v>
      </c>
      <c r="D181" s="11">
        <v>99.5</v>
      </c>
      <c r="E181" s="16" t="s">
        <v>328</v>
      </c>
      <c r="F181" s="30">
        <v>27.5</v>
      </c>
      <c r="G181" s="30">
        <v>28.6</v>
      </c>
      <c r="H181" s="26">
        <f t="shared" si="2"/>
        <v>1.1000000000000014</v>
      </c>
      <c r="I181" s="29"/>
      <c r="J181" s="29"/>
      <c r="K181" s="29">
        <v>0.20667204571213479</v>
      </c>
      <c r="L181" s="26">
        <v>1.3066720457121361</v>
      </c>
      <c r="M181" s="4" t="s">
        <v>702</v>
      </c>
    </row>
    <row r="182" spans="1:13" x14ac:dyDescent="0.25">
      <c r="A182" s="39">
        <v>166</v>
      </c>
      <c r="B182" s="17" t="s">
        <v>541</v>
      </c>
      <c r="C182" s="17" t="s">
        <v>721</v>
      </c>
      <c r="D182" s="11">
        <v>39.4</v>
      </c>
      <c r="E182" s="16" t="s">
        <v>328</v>
      </c>
      <c r="F182" s="30">
        <v>9.4</v>
      </c>
      <c r="G182" s="30">
        <v>9.9</v>
      </c>
      <c r="H182" s="26">
        <f t="shared" si="2"/>
        <v>0.5</v>
      </c>
      <c r="I182" s="29"/>
      <c r="J182" s="29"/>
      <c r="K182" s="29">
        <v>8.183797589003125E-2</v>
      </c>
      <c r="L182" s="26">
        <v>0.58183797589003128</v>
      </c>
      <c r="M182" s="4" t="s">
        <v>702</v>
      </c>
    </row>
    <row r="183" spans="1:13" x14ac:dyDescent="0.25">
      <c r="A183" s="39">
        <v>167</v>
      </c>
      <c r="B183" s="17" t="s">
        <v>542</v>
      </c>
      <c r="C183" s="17" t="s">
        <v>721</v>
      </c>
      <c r="D183" s="11">
        <v>67.3</v>
      </c>
      <c r="E183" s="16" t="s">
        <v>328</v>
      </c>
      <c r="F183" s="30">
        <v>15.1</v>
      </c>
      <c r="G183" s="30">
        <v>15.6</v>
      </c>
      <c r="H183" s="26">
        <f t="shared" si="2"/>
        <v>0.5</v>
      </c>
      <c r="I183" s="29"/>
      <c r="J183" s="29"/>
      <c r="K183" s="29">
        <v>0.13978923292891127</v>
      </c>
      <c r="L183" s="26">
        <v>0.63978923292891121</v>
      </c>
      <c r="M183" s="4" t="s">
        <v>702</v>
      </c>
    </row>
    <row r="184" spans="1:13" x14ac:dyDescent="0.25">
      <c r="A184" s="39">
        <v>168</v>
      </c>
      <c r="B184" s="17" t="s">
        <v>543</v>
      </c>
      <c r="C184" s="17" t="s">
        <v>721</v>
      </c>
      <c r="D184" s="11">
        <v>99.4</v>
      </c>
      <c r="E184" s="16" t="s">
        <v>328</v>
      </c>
      <c r="F184" s="30">
        <v>9.8000000000000007</v>
      </c>
      <c r="G184" s="30">
        <v>10</v>
      </c>
      <c r="H184" s="26">
        <f t="shared" si="2"/>
        <v>0.19999999999999929</v>
      </c>
      <c r="I184" s="29"/>
      <c r="J184" s="29"/>
      <c r="K184" s="29">
        <v>0.20646433511342913</v>
      </c>
      <c r="L184" s="26">
        <v>0.40646433511342839</v>
      </c>
      <c r="M184" s="4" t="s">
        <v>702</v>
      </c>
    </row>
    <row r="185" spans="1:13" x14ac:dyDescent="0.25">
      <c r="A185" s="39">
        <v>169</v>
      </c>
      <c r="B185" s="17" t="s">
        <v>544</v>
      </c>
      <c r="C185" s="17" t="s">
        <v>721</v>
      </c>
      <c r="D185" s="11">
        <v>39.5</v>
      </c>
      <c r="E185" s="16" t="s">
        <v>328</v>
      </c>
      <c r="F185" s="30">
        <v>1</v>
      </c>
      <c r="G185" s="30">
        <v>1.1000000000000001</v>
      </c>
      <c r="H185" s="26">
        <f t="shared" si="2"/>
        <v>0.10000000000000009</v>
      </c>
      <c r="I185" s="29"/>
      <c r="J185" s="29"/>
      <c r="K185" s="29">
        <v>8.2045686488736919E-2</v>
      </c>
      <c r="L185" s="26">
        <v>0.18204568648873701</v>
      </c>
      <c r="M185" s="4" t="s">
        <v>702</v>
      </c>
    </row>
    <row r="186" spans="1:13" x14ac:dyDescent="0.25">
      <c r="A186" s="39">
        <v>170</v>
      </c>
      <c r="B186" s="17" t="s">
        <v>545</v>
      </c>
      <c r="C186" s="17" t="s">
        <v>721</v>
      </c>
      <c r="D186" s="11">
        <v>67.400000000000006</v>
      </c>
      <c r="E186" s="16" t="s">
        <v>328</v>
      </c>
      <c r="F186" s="30">
        <v>5.8</v>
      </c>
      <c r="G186" s="30">
        <v>6.3</v>
      </c>
      <c r="H186" s="26">
        <f t="shared" si="2"/>
        <v>0.5</v>
      </c>
      <c r="I186" s="29"/>
      <c r="J186" s="29"/>
      <c r="K186" s="29">
        <v>0.13999694352761693</v>
      </c>
      <c r="L186" s="26">
        <v>0.63999694352761693</v>
      </c>
      <c r="M186" s="4" t="s">
        <v>702</v>
      </c>
    </row>
    <row r="187" spans="1:13" x14ac:dyDescent="0.25">
      <c r="A187" s="39">
        <v>171</v>
      </c>
      <c r="B187" s="17" t="s">
        <v>546</v>
      </c>
      <c r="C187" s="17" t="s">
        <v>721</v>
      </c>
      <c r="D187" s="11">
        <v>99.5</v>
      </c>
      <c r="E187" s="16" t="s">
        <v>328</v>
      </c>
      <c r="F187" s="30">
        <v>23.6</v>
      </c>
      <c r="G187" s="30">
        <v>24.8</v>
      </c>
      <c r="H187" s="26">
        <f t="shared" si="2"/>
        <v>1.1999999999999993</v>
      </c>
      <c r="I187" s="29"/>
      <c r="J187" s="29"/>
      <c r="K187" s="29">
        <v>0.20667204571213479</v>
      </c>
      <c r="L187" s="26">
        <v>1.406672045712134</v>
      </c>
      <c r="M187" s="4" t="s">
        <v>702</v>
      </c>
    </row>
    <row r="188" spans="1:13" x14ac:dyDescent="0.25">
      <c r="A188" s="39">
        <v>172</v>
      </c>
      <c r="B188" s="17" t="s">
        <v>547</v>
      </c>
      <c r="C188" s="17" t="s">
        <v>721</v>
      </c>
      <c r="D188" s="11">
        <v>39.5</v>
      </c>
      <c r="E188" s="16" t="s">
        <v>328</v>
      </c>
      <c r="F188" s="30">
        <v>10.9</v>
      </c>
      <c r="G188" s="30">
        <v>11.4</v>
      </c>
      <c r="H188" s="26">
        <f t="shared" si="2"/>
        <v>0.5</v>
      </c>
      <c r="I188" s="29"/>
      <c r="J188" s="29"/>
      <c r="K188" s="29">
        <v>8.2045686488736919E-2</v>
      </c>
      <c r="L188" s="26">
        <v>0.58204568648873689</v>
      </c>
      <c r="M188" s="4" t="s">
        <v>702</v>
      </c>
    </row>
    <row r="189" spans="1:13" x14ac:dyDescent="0.25">
      <c r="A189" s="39">
        <v>173</v>
      </c>
      <c r="B189" s="17" t="s">
        <v>548</v>
      </c>
      <c r="C189" s="17" t="s">
        <v>721</v>
      </c>
      <c r="D189" s="11">
        <v>67.8</v>
      </c>
      <c r="E189" s="16" t="s">
        <v>328</v>
      </c>
      <c r="F189" s="30">
        <v>17.600000000000001</v>
      </c>
      <c r="G189" s="30">
        <v>18.399999999999999</v>
      </c>
      <c r="H189" s="26">
        <f t="shared" si="2"/>
        <v>0.79999999999999716</v>
      </c>
      <c r="I189" s="29"/>
      <c r="J189" s="29"/>
      <c r="K189" s="29">
        <v>0.14082778592243958</v>
      </c>
      <c r="L189" s="26">
        <v>0.94082778592243677</v>
      </c>
      <c r="M189" s="4" t="s">
        <v>702</v>
      </c>
    </row>
    <row r="190" spans="1:13" x14ac:dyDescent="0.25">
      <c r="A190" s="39">
        <v>174</v>
      </c>
      <c r="B190" s="17" t="s">
        <v>549</v>
      </c>
      <c r="C190" s="17" t="s">
        <v>721</v>
      </c>
      <c r="D190" s="11">
        <v>99.3</v>
      </c>
      <c r="E190" s="16" t="s">
        <v>328</v>
      </c>
      <c r="F190" s="30">
        <v>26.1</v>
      </c>
      <c r="G190" s="30">
        <v>27.3</v>
      </c>
      <c r="H190" s="26">
        <f t="shared" si="2"/>
        <v>1.1999999999999993</v>
      </c>
      <c r="I190" s="29"/>
      <c r="J190" s="29"/>
      <c r="K190" s="29">
        <v>0.20625662451472346</v>
      </c>
      <c r="L190" s="26">
        <v>1.4062566245147228</v>
      </c>
      <c r="M190" s="4" t="s">
        <v>702</v>
      </c>
    </row>
    <row r="191" spans="1:13" x14ac:dyDescent="0.25">
      <c r="A191" s="39">
        <v>175</v>
      </c>
      <c r="B191" s="17" t="s">
        <v>550</v>
      </c>
      <c r="C191" s="17" t="s">
        <v>721</v>
      </c>
      <c r="D191" s="11">
        <v>39.6</v>
      </c>
      <c r="E191" s="16" t="s">
        <v>328</v>
      </c>
      <c r="F191" s="30">
        <v>12.2</v>
      </c>
      <c r="G191" s="30">
        <v>12.5</v>
      </c>
      <c r="H191" s="26">
        <f t="shared" si="2"/>
        <v>0.30000000000000071</v>
      </c>
      <c r="I191" s="29"/>
      <c r="J191" s="29"/>
      <c r="K191" s="29">
        <v>8.2253397087442587E-2</v>
      </c>
      <c r="L191" s="26">
        <v>0.38225339708744333</v>
      </c>
      <c r="M191" s="4" t="s">
        <v>702</v>
      </c>
    </row>
    <row r="192" spans="1:13" x14ac:dyDescent="0.25">
      <c r="A192" s="39">
        <v>176</v>
      </c>
      <c r="B192" s="17" t="s">
        <v>615</v>
      </c>
      <c r="C192" s="17" t="s">
        <v>721</v>
      </c>
      <c r="D192" s="11">
        <v>68.099999999999994</v>
      </c>
      <c r="E192" s="16" t="s">
        <v>328</v>
      </c>
      <c r="F192" s="30">
        <v>11.4</v>
      </c>
      <c r="G192" s="30">
        <v>11.8</v>
      </c>
      <c r="H192" s="26">
        <f t="shared" si="2"/>
        <v>0.40000000000000036</v>
      </c>
      <c r="I192" s="29"/>
      <c r="J192" s="29"/>
      <c r="K192" s="29">
        <v>0.14145091771855656</v>
      </c>
      <c r="L192" s="26">
        <v>0.54145091771855691</v>
      </c>
      <c r="M192" s="4" t="s">
        <v>702</v>
      </c>
    </row>
    <row r="193" spans="1:13" x14ac:dyDescent="0.25">
      <c r="A193" s="39">
        <v>177</v>
      </c>
      <c r="B193" s="17" t="s">
        <v>551</v>
      </c>
      <c r="C193" s="17" t="s">
        <v>721</v>
      </c>
      <c r="D193" s="11">
        <v>99.4</v>
      </c>
      <c r="E193" s="16" t="s">
        <v>328</v>
      </c>
      <c r="F193" s="30">
        <v>9</v>
      </c>
      <c r="G193" s="30">
        <v>10</v>
      </c>
      <c r="H193" s="26">
        <f t="shared" si="2"/>
        <v>1</v>
      </c>
      <c r="I193" s="29"/>
      <c r="J193" s="29"/>
      <c r="K193" s="29">
        <v>0.20646433511342913</v>
      </c>
      <c r="L193" s="26">
        <v>1.2064643351134292</v>
      </c>
      <c r="M193" s="4" t="s">
        <v>702</v>
      </c>
    </row>
    <row r="194" spans="1:13" x14ac:dyDescent="0.25">
      <c r="A194" s="39">
        <v>178</v>
      </c>
      <c r="B194" s="17" t="s">
        <v>413</v>
      </c>
      <c r="C194" s="17" t="s">
        <v>721</v>
      </c>
      <c r="D194" s="11">
        <v>42.3</v>
      </c>
      <c r="E194" s="16" t="s">
        <v>328</v>
      </c>
      <c r="F194" s="30">
        <v>1.3</v>
      </c>
      <c r="G194" s="30">
        <v>1.3</v>
      </c>
      <c r="H194" s="26">
        <v>0</v>
      </c>
      <c r="I194" s="29"/>
      <c r="J194" s="29"/>
      <c r="K194" s="29">
        <v>8.786158325249549E-2</v>
      </c>
      <c r="L194" s="26">
        <v>8.786158325249549E-2</v>
      </c>
      <c r="M194" s="4" t="s">
        <v>702</v>
      </c>
    </row>
    <row r="195" spans="1:13" x14ac:dyDescent="0.25">
      <c r="A195" s="39">
        <v>179</v>
      </c>
      <c r="B195" s="17" t="s">
        <v>414</v>
      </c>
      <c r="C195" s="17" t="s">
        <v>721</v>
      </c>
      <c r="D195" s="11">
        <v>68.900000000000006</v>
      </c>
      <c r="E195" s="16" t="s">
        <v>328</v>
      </c>
      <c r="F195" s="30">
        <v>8.4</v>
      </c>
      <c r="G195" s="30">
        <v>8.5</v>
      </c>
      <c r="H195" s="26">
        <f t="shared" si="2"/>
        <v>9.9999999999999645E-2</v>
      </c>
      <c r="I195" s="29"/>
      <c r="J195" s="29"/>
      <c r="K195" s="29">
        <v>0.14311260250820187</v>
      </c>
      <c r="L195" s="26">
        <v>0.24311260250820152</v>
      </c>
      <c r="M195" s="4" t="s">
        <v>702</v>
      </c>
    </row>
    <row r="196" spans="1:13" x14ac:dyDescent="0.25">
      <c r="A196" s="39">
        <v>180</v>
      </c>
      <c r="B196" s="17" t="s">
        <v>415</v>
      </c>
      <c r="C196" s="17" t="s">
        <v>721</v>
      </c>
      <c r="D196" s="11">
        <v>99.3</v>
      </c>
      <c r="E196" s="16" t="s">
        <v>328</v>
      </c>
      <c r="F196" s="30">
        <v>29.6</v>
      </c>
      <c r="G196" s="30">
        <v>30.9</v>
      </c>
      <c r="H196" s="26">
        <f t="shared" si="2"/>
        <v>1.2999999999999972</v>
      </c>
      <c r="I196" s="29"/>
      <c r="J196" s="29"/>
      <c r="K196" s="29">
        <v>0.20625662451472346</v>
      </c>
      <c r="L196" s="26">
        <v>1.5062566245147206</v>
      </c>
      <c r="M196" s="57" t="s">
        <v>702</v>
      </c>
    </row>
    <row r="197" spans="1:13" x14ac:dyDescent="0.25">
      <c r="A197" s="39">
        <v>181</v>
      </c>
      <c r="B197" s="17" t="s">
        <v>416</v>
      </c>
      <c r="C197" s="17" t="s">
        <v>721</v>
      </c>
      <c r="D197" s="11">
        <v>42.4</v>
      </c>
      <c r="E197" s="16" t="s">
        <v>328</v>
      </c>
      <c r="F197" s="30">
        <v>11.6</v>
      </c>
      <c r="G197" s="30">
        <v>12.1</v>
      </c>
      <c r="H197" s="26">
        <f t="shared" si="2"/>
        <v>0.5</v>
      </c>
      <c r="I197" s="29"/>
      <c r="J197" s="29"/>
      <c r="K197" s="29">
        <v>8.8069293851201144E-2</v>
      </c>
      <c r="L197" s="26">
        <v>0.5880692938512011</v>
      </c>
      <c r="M197" s="57" t="s">
        <v>702</v>
      </c>
    </row>
    <row r="198" spans="1:13" x14ac:dyDescent="0.25">
      <c r="A198" s="39">
        <v>182</v>
      </c>
      <c r="B198" s="17" t="s">
        <v>417</v>
      </c>
      <c r="C198" s="17" t="s">
        <v>721</v>
      </c>
      <c r="D198" s="11">
        <v>69.3</v>
      </c>
      <c r="E198" s="16" t="s">
        <v>328</v>
      </c>
      <c r="F198" s="30">
        <v>6</v>
      </c>
      <c r="G198" s="30">
        <v>6</v>
      </c>
      <c r="H198" s="26">
        <f t="shared" si="2"/>
        <v>0</v>
      </c>
      <c r="I198" s="29"/>
      <c r="J198" s="29"/>
      <c r="K198" s="29">
        <v>0.14394344490302452</v>
      </c>
      <c r="L198" s="26">
        <v>0.14394344490302452</v>
      </c>
      <c r="M198" s="57" t="s">
        <v>702</v>
      </c>
    </row>
    <row r="199" spans="1:13" x14ac:dyDescent="0.25">
      <c r="A199" s="39">
        <v>183</v>
      </c>
      <c r="B199" s="17" t="s">
        <v>418</v>
      </c>
      <c r="C199" s="17" t="s">
        <v>721</v>
      </c>
      <c r="D199" s="11">
        <v>99.3</v>
      </c>
      <c r="E199" s="16" t="s">
        <v>328</v>
      </c>
      <c r="F199" s="30">
        <v>16.600000000000001</v>
      </c>
      <c r="G199" s="30">
        <v>17.600000000000001</v>
      </c>
      <c r="H199" s="26">
        <f t="shared" si="2"/>
        <v>1</v>
      </c>
      <c r="I199" s="29"/>
      <c r="J199" s="29"/>
      <c r="K199" s="29">
        <v>0.20625662451472346</v>
      </c>
      <c r="L199" s="26">
        <v>1.2062566245147235</v>
      </c>
      <c r="M199" s="57" t="s">
        <v>702</v>
      </c>
    </row>
    <row r="200" spans="1:13" x14ac:dyDescent="0.25">
      <c r="A200" s="39">
        <v>184</v>
      </c>
      <c r="B200" s="17" t="s">
        <v>419</v>
      </c>
      <c r="C200" s="17" t="s">
        <v>721</v>
      </c>
      <c r="D200" s="11">
        <v>42.3</v>
      </c>
      <c r="E200" s="16" t="s">
        <v>328</v>
      </c>
      <c r="F200" s="30">
        <v>6</v>
      </c>
      <c r="G200" s="30">
        <v>6.3</v>
      </c>
      <c r="H200" s="26">
        <f t="shared" si="2"/>
        <v>0.29999999999999982</v>
      </c>
      <c r="I200" s="29"/>
      <c r="J200" s="29"/>
      <c r="K200" s="29">
        <v>8.786158325249549E-2</v>
      </c>
      <c r="L200" s="26">
        <v>0.38786158325249531</v>
      </c>
      <c r="M200" s="57" t="s">
        <v>702</v>
      </c>
    </row>
    <row r="201" spans="1:13" x14ac:dyDescent="0.25">
      <c r="A201" s="39">
        <v>185</v>
      </c>
      <c r="B201" s="17" t="s">
        <v>420</v>
      </c>
      <c r="C201" s="17" t="s">
        <v>721</v>
      </c>
      <c r="D201" s="11">
        <v>68.599999999999994</v>
      </c>
      <c r="E201" s="16" t="s">
        <v>328</v>
      </c>
      <c r="F201" s="30">
        <v>9.6999999999999993</v>
      </c>
      <c r="G201" s="30">
        <v>9.6999999999999993</v>
      </c>
      <c r="H201" s="26">
        <f t="shared" si="2"/>
        <v>0</v>
      </c>
      <c r="I201" s="29"/>
      <c r="J201" s="29"/>
      <c r="K201" s="29">
        <v>0.14248947071208487</v>
      </c>
      <c r="L201" s="26">
        <v>0.14248947071208487</v>
      </c>
      <c r="M201" s="57" t="s">
        <v>702</v>
      </c>
    </row>
    <row r="202" spans="1:13" x14ac:dyDescent="0.25">
      <c r="A202" s="39">
        <v>186</v>
      </c>
      <c r="B202" s="17" t="s">
        <v>421</v>
      </c>
      <c r="C202" s="17" t="s">
        <v>721</v>
      </c>
      <c r="D202" s="11">
        <v>99.4</v>
      </c>
      <c r="E202" s="16" t="s">
        <v>328</v>
      </c>
      <c r="F202" s="30">
        <v>26.1</v>
      </c>
      <c r="G202" s="30">
        <v>27.2</v>
      </c>
      <c r="H202" s="26">
        <f t="shared" si="2"/>
        <v>1.0999999999999979</v>
      </c>
      <c r="I202" s="29"/>
      <c r="J202" s="29"/>
      <c r="K202" s="29">
        <v>0.20646433511342913</v>
      </c>
      <c r="L202" s="26">
        <v>1.3064643351134271</v>
      </c>
      <c r="M202" s="57" t="s">
        <v>702</v>
      </c>
    </row>
    <row r="203" spans="1:13" x14ac:dyDescent="0.25">
      <c r="A203" s="39">
        <v>187</v>
      </c>
      <c r="B203" s="17" t="s">
        <v>422</v>
      </c>
      <c r="C203" s="17" t="s">
        <v>721</v>
      </c>
      <c r="D203" s="11">
        <v>42.4</v>
      </c>
      <c r="E203" s="16" t="s">
        <v>328</v>
      </c>
      <c r="F203" s="30">
        <v>9.1</v>
      </c>
      <c r="G203" s="30">
        <v>9.8000000000000007</v>
      </c>
      <c r="H203" s="26">
        <f t="shared" si="2"/>
        <v>0.70000000000000107</v>
      </c>
      <c r="I203" s="29"/>
      <c r="J203" s="29"/>
      <c r="K203" s="29">
        <v>8.8069293851201144E-2</v>
      </c>
      <c r="L203" s="26">
        <v>0.78806929385120217</v>
      </c>
      <c r="M203" s="57" t="s">
        <v>702</v>
      </c>
    </row>
    <row r="204" spans="1:13" x14ac:dyDescent="0.25">
      <c r="A204" s="39">
        <v>188</v>
      </c>
      <c r="B204" s="17" t="s">
        <v>423</v>
      </c>
      <c r="C204" s="17" t="s">
        <v>721</v>
      </c>
      <c r="D204" s="11">
        <v>69.3</v>
      </c>
      <c r="E204" s="16" t="s">
        <v>328</v>
      </c>
      <c r="F204" s="30">
        <v>13.7</v>
      </c>
      <c r="G204" s="30">
        <v>14.1</v>
      </c>
      <c r="H204" s="26">
        <f t="shared" si="2"/>
        <v>0.40000000000000036</v>
      </c>
      <c r="I204" s="29"/>
      <c r="J204" s="29"/>
      <c r="K204" s="29">
        <v>0.14394344490302452</v>
      </c>
      <c r="L204" s="26">
        <v>0.54394344490302493</v>
      </c>
      <c r="M204" s="57" t="s">
        <v>702</v>
      </c>
    </row>
    <row r="205" spans="1:13" x14ac:dyDescent="0.25">
      <c r="A205" s="39">
        <v>189</v>
      </c>
      <c r="B205" s="17" t="s">
        <v>424</v>
      </c>
      <c r="C205" s="17" t="s">
        <v>721</v>
      </c>
      <c r="D205" s="11">
        <v>99.1</v>
      </c>
      <c r="E205" s="16" t="s">
        <v>328</v>
      </c>
      <c r="F205" s="30">
        <v>5.3</v>
      </c>
      <c r="G205" s="30">
        <v>5.3</v>
      </c>
      <c r="H205" s="26">
        <f t="shared" si="2"/>
        <v>0</v>
      </c>
      <c r="I205" s="29"/>
      <c r="J205" s="29"/>
      <c r="K205" s="29">
        <v>0.20584120331731212</v>
      </c>
      <c r="L205" s="26">
        <v>0.20584120331731212</v>
      </c>
      <c r="M205" s="4" t="s">
        <v>702</v>
      </c>
    </row>
    <row r="206" spans="1:13" x14ac:dyDescent="0.25">
      <c r="A206" s="39">
        <v>190</v>
      </c>
      <c r="B206" s="17" t="s">
        <v>425</v>
      </c>
      <c r="C206" s="17" t="s">
        <v>721</v>
      </c>
      <c r="D206" s="11">
        <v>42.6</v>
      </c>
      <c r="E206" s="16" t="s">
        <v>328</v>
      </c>
      <c r="F206" s="30">
        <v>8.3000000000000007</v>
      </c>
      <c r="G206" s="30">
        <v>8.6</v>
      </c>
      <c r="H206" s="26">
        <f t="shared" si="2"/>
        <v>0.29999999999999893</v>
      </c>
      <c r="I206" s="29"/>
      <c r="J206" s="29"/>
      <c r="K206" s="29">
        <v>8.8484715048612481E-2</v>
      </c>
      <c r="L206" s="26">
        <v>0.38848471504861143</v>
      </c>
      <c r="M206" s="57" t="s">
        <v>702</v>
      </c>
    </row>
    <row r="207" spans="1:13" x14ac:dyDescent="0.25">
      <c r="A207" s="39">
        <v>191</v>
      </c>
      <c r="B207" s="17" t="s">
        <v>426</v>
      </c>
      <c r="C207" s="17" t="s">
        <v>721</v>
      </c>
      <c r="D207" s="11">
        <v>69.2</v>
      </c>
      <c r="E207" s="16" t="s">
        <v>328</v>
      </c>
      <c r="F207" s="30">
        <v>16.3</v>
      </c>
      <c r="G207" s="30">
        <v>17.100000000000001</v>
      </c>
      <c r="H207" s="26">
        <f t="shared" si="2"/>
        <v>0.80000000000000071</v>
      </c>
      <c r="I207" s="29"/>
      <c r="J207" s="29"/>
      <c r="K207" s="29">
        <v>0.14373573430431888</v>
      </c>
      <c r="L207" s="26">
        <v>0.94373573430431956</v>
      </c>
      <c r="M207" s="57" t="s">
        <v>702</v>
      </c>
    </row>
    <row r="208" spans="1:13" x14ac:dyDescent="0.25">
      <c r="A208" s="39">
        <v>192</v>
      </c>
      <c r="B208" s="17" t="s">
        <v>427</v>
      </c>
      <c r="C208" s="17" t="s">
        <v>721</v>
      </c>
      <c r="D208" s="11">
        <v>99</v>
      </c>
      <c r="E208" s="16" t="s">
        <v>328</v>
      </c>
      <c r="F208" s="30">
        <v>7.5</v>
      </c>
      <c r="G208" s="30">
        <v>7.7</v>
      </c>
      <c r="H208" s="26">
        <f t="shared" si="2"/>
        <v>0.20000000000000018</v>
      </c>
      <c r="I208" s="29"/>
      <c r="J208" s="29"/>
      <c r="K208" s="29">
        <v>0.20563349271860645</v>
      </c>
      <c r="L208" s="26">
        <v>0.4056334927186066</v>
      </c>
      <c r="M208" s="57" t="s">
        <v>702</v>
      </c>
    </row>
    <row r="209" spans="1:13" x14ac:dyDescent="0.25">
      <c r="A209" s="39">
        <v>193</v>
      </c>
      <c r="B209" s="17" t="s">
        <v>592</v>
      </c>
      <c r="C209" s="17" t="s">
        <v>721</v>
      </c>
      <c r="D209" s="11">
        <v>42.4</v>
      </c>
      <c r="E209" s="16" t="s">
        <v>328</v>
      </c>
      <c r="F209" s="30">
        <v>0.6</v>
      </c>
      <c r="G209" s="30">
        <v>0.9</v>
      </c>
      <c r="H209" s="26">
        <f t="shared" si="2"/>
        <v>0.30000000000000004</v>
      </c>
      <c r="I209" s="29"/>
      <c r="J209" s="29"/>
      <c r="K209" s="29">
        <v>8.8069293851201144E-2</v>
      </c>
      <c r="L209" s="26">
        <v>0.3880692938512012</v>
      </c>
      <c r="M209" s="4" t="s">
        <v>702</v>
      </c>
    </row>
    <row r="210" spans="1:13" x14ac:dyDescent="0.25">
      <c r="A210" s="39">
        <v>194</v>
      </c>
      <c r="B210" s="17" t="s">
        <v>593</v>
      </c>
      <c r="C210" s="17" t="s">
        <v>721</v>
      </c>
      <c r="D210" s="11">
        <v>68.8</v>
      </c>
      <c r="E210" s="16" t="s">
        <v>328</v>
      </c>
      <c r="F210" s="30">
        <v>11.1</v>
      </c>
      <c r="G210" s="30">
        <v>11.4</v>
      </c>
      <c r="H210" s="26">
        <f>G210-F210</f>
        <v>0.30000000000000071</v>
      </c>
      <c r="I210" s="29"/>
      <c r="J210" s="29"/>
      <c r="K210" s="29">
        <v>0.14290489190949621</v>
      </c>
      <c r="L210" s="26">
        <v>0.44290489190949689</v>
      </c>
      <c r="M210" s="4" t="s">
        <v>702</v>
      </c>
    </row>
    <row r="211" spans="1:13" x14ac:dyDescent="0.25">
      <c r="A211" s="39">
        <v>195</v>
      </c>
      <c r="B211" s="17" t="s">
        <v>594</v>
      </c>
      <c r="C211" s="17" t="s">
        <v>721</v>
      </c>
      <c r="D211" s="11">
        <v>100.7</v>
      </c>
      <c r="E211" s="16" t="s">
        <v>328</v>
      </c>
      <c r="F211" s="30">
        <v>20.8</v>
      </c>
      <c r="G211" s="30">
        <v>21.6</v>
      </c>
      <c r="H211" s="26">
        <f>G211-F211</f>
        <v>0.80000000000000071</v>
      </c>
      <c r="I211" s="29"/>
      <c r="J211" s="29"/>
      <c r="K211" s="29">
        <v>0.20916457289660276</v>
      </c>
      <c r="L211" s="26">
        <v>1.0091645728966034</v>
      </c>
      <c r="M211" s="4" t="s">
        <v>702</v>
      </c>
    </row>
    <row r="212" spans="1:13" x14ac:dyDescent="0.25">
      <c r="A212" s="39">
        <v>196</v>
      </c>
      <c r="B212" s="17" t="s">
        <v>428</v>
      </c>
      <c r="C212" s="17" t="s">
        <v>721</v>
      </c>
      <c r="D212" s="11">
        <v>42.6</v>
      </c>
      <c r="E212" s="16" t="s">
        <v>328</v>
      </c>
      <c r="F212" s="30">
        <v>15</v>
      </c>
      <c r="G212" s="30">
        <v>15.4</v>
      </c>
      <c r="H212" s="26">
        <f t="shared" ref="H212:H245" si="3">G212-F212</f>
        <v>0.40000000000000036</v>
      </c>
      <c r="I212" s="29"/>
      <c r="J212" s="29"/>
      <c r="K212" s="29">
        <v>8.8484715048612481E-2</v>
      </c>
      <c r="L212" s="26">
        <v>0.48848471504861285</v>
      </c>
      <c r="M212" s="57" t="s">
        <v>702</v>
      </c>
    </row>
    <row r="213" spans="1:13" x14ac:dyDescent="0.25">
      <c r="A213" s="39">
        <v>197</v>
      </c>
      <c r="B213" s="17" t="s">
        <v>429</v>
      </c>
      <c r="C213" s="17" t="s">
        <v>721</v>
      </c>
      <c r="D213" s="11">
        <v>69.2</v>
      </c>
      <c r="E213" s="16" t="s">
        <v>328</v>
      </c>
      <c r="F213" s="30">
        <v>14.1</v>
      </c>
      <c r="G213" s="30">
        <v>15.2</v>
      </c>
      <c r="H213" s="26">
        <f t="shared" si="3"/>
        <v>1.0999999999999996</v>
      </c>
      <c r="I213" s="29"/>
      <c r="J213" s="29"/>
      <c r="K213" s="29">
        <v>0.14373573430431888</v>
      </c>
      <c r="L213" s="26">
        <v>1.2437357343043185</v>
      </c>
      <c r="M213" s="57" t="s">
        <v>702</v>
      </c>
    </row>
    <row r="214" spans="1:13" x14ac:dyDescent="0.25">
      <c r="A214" s="39">
        <v>198</v>
      </c>
      <c r="B214" s="17" t="s">
        <v>430</v>
      </c>
      <c r="C214" s="17" t="s">
        <v>721</v>
      </c>
      <c r="D214" s="11">
        <v>99.5</v>
      </c>
      <c r="E214" s="16" t="s">
        <v>328</v>
      </c>
      <c r="F214" s="30">
        <v>18.399999999999999</v>
      </c>
      <c r="G214" s="30">
        <v>19.8</v>
      </c>
      <c r="H214" s="26">
        <f t="shared" si="3"/>
        <v>1.4000000000000021</v>
      </c>
      <c r="I214" s="29"/>
      <c r="J214" s="29"/>
      <c r="K214" s="29">
        <v>0.20667204571213479</v>
      </c>
      <c r="L214" s="26">
        <v>1.6066720457121368</v>
      </c>
      <c r="M214" s="57" t="s">
        <v>702</v>
      </c>
    </row>
    <row r="215" spans="1:13" x14ac:dyDescent="0.25">
      <c r="A215" s="39">
        <v>199</v>
      </c>
      <c r="B215" s="17" t="s">
        <v>431</v>
      </c>
      <c r="C215" s="17" t="s">
        <v>721</v>
      </c>
      <c r="D215" s="11">
        <v>42.6</v>
      </c>
      <c r="E215" s="16" t="s">
        <v>328</v>
      </c>
      <c r="F215" s="30">
        <v>11.6</v>
      </c>
      <c r="G215" s="30">
        <v>11.7</v>
      </c>
      <c r="H215" s="26">
        <f t="shared" si="3"/>
        <v>9.9999999999999645E-2</v>
      </c>
      <c r="I215" s="29"/>
      <c r="J215" s="29"/>
      <c r="K215" s="29">
        <v>8.8484715048612481E-2</v>
      </c>
      <c r="L215" s="26">
        <v>0.18848471504861214</v>
      </c>
      <c r="M215" s="57" t="s">
        <v>702</v>
      </c>
    </row>
    <row r="216" spans="1:13" x14ac:dyDescent="0.25">
      <c r="A216" s="39">
        <v>200</v>
      </c>
      <c r="B216" s="17" t="s">
        <v>432</v>
      </c>
      <c r="C216" s="17" t="s">
        <v>721</v>
      </c>
      <c r="D216" s="11">
        <v>68.8</v>
      </c>
      <c r="E216" s="16" t="s">
        <v>328</v>
      </c>
      <c r="F216" s="30">
        <v>11.2</v>
      </c>
      <c r="G216" s="30">
        <v>11.9</v>
      </c>
      <c r="H216" s="26">
        <f t="shared" si="3"/>
        <v>0.70000000000000107</v>
      </c>
      <c r="I216" s="29"/>
      <c r="J216" s="29"/>
      <c r="K216" s="29">
        <v>0.14290489190949621</v>
      </c>
      <c r="L216" s="26">
        <v>0.84290489190949724</v>
      </c>
      <c r="M216" s="57" t="s">
        <v>702</v>
      </c>
    </row>
    <row r="217" spans="1:13" x14ac:dyDescent="0.25">
      <c r="A217" s="39">
        <v>201</v>
      </c>
      <c r="B217" s="17" t="s">
        <v>433</v>
      </c>
      <c r="C217" s="17" t="s">
        <v>721</v>
      </c>
      <c r="D217" s="11">
        <v>99.3</v>
      </c>
      <c r="E217" s="16" t="s">
        <v>328</v>
      </c>
      <c r="F217" s="30">
        <v>15.6</v>
      </c>
      <c r="G217" s="30">
        <v>16.100000000000001</v>
      </c>
      <c r="H217" s="26">
        <f t="shared" si="3"/>
        <v>0.50000000000000178</v>
      </c>
      <c r="I217" s="29"/>
      <c r="J217" s="29"/>
      <c r="K217" s="29">
        <v>0.20625662451472346</v>
      </c>
      <c r="L217" s="26">
        <v>0.70625662451472526</v>
      </c>
      <c r="M217" s="57" t="s">
        <v>702</v>
      </c>
    </row>
    <row r="218" spans="1:13" x14ac:dyDescent="0.25">
      <c r="A218" s="39">
        <v>202</v>
      </c>
      <c r="B218" s="17" t="s">
        <v>558</v>
      </c>
      <c r="C218" s="17" t="s">
        <v>721</v>
      </c>
      <c r="D218" s="11">
        <v>72.8</v>
      </c>
      <c r="E218" s="16" t="s">
        <v>328</v>
      </c>
      <c r="F218" s="30">
        <v>12.8</v>
      </c>
      <c r="G218" s="30">
        <v>13.3</v>
      </c>
      <c r="H218" s="26">
        <f t="shared" si="3"/>
        <v>0.5</v>
      </c>
      <c r="I218" s="29"/>
      <c r="J218" s="29"/>
      <c r="K218" s="29">
        <v>0.15121331585772274</v>
      </c>
      <c r="L218" s="26">
        <v>0.65121331585772269</v>
      </c>
      <c r="M218" s="57" t="s">
        <v>702</v>
      </c>
    </row>
    <row r="219" spans="1:13" x14ac:dyDescent="0.25">
      <c r="A219" s="39">
        <v>203</v>
      </c>
      <c r="B219" s="17" t="s">
        <v>559</v>
      </c>
      <c r="C219" s="17" t="s">
        <v>721</v>
      </c>
      <c r="D219" s="11">
        <v>72.2</v>
      </c>
      <c r="E219" s="16" t="s">
        <v>328</v>
      </c>
      <c r="F219" s="30">
        <v>9.4</v>
      </c>
      <c r="G219" s="30">
        <v>9.4</v>
      </c>
      <c r="H219" s="26">
        <f t="shared" si="3"/>
        <v>0</v>
      </c>
      <c r="I219" s="29"/>
      <c r="J219" s="29"/>
      <c r="K219" s="29">
        <v>0.14996705226548876</v>
      </c>
      <c r="L219" s="26">
        <v>0.14996705226548876</v>
      </c>
      <c r="M219" s="57" t="s">
        <v>702</v>
      </c>
    </row>
    <row r="220" spans="1:13" x14ac:dyDescent="0.25">
      <c r="A220" s="39">
        <v>204</v>
      </c>
      <c r="B220" s="17" t="s">
        <v>560</v>
      </c>
      <c r="C220" s="17" t="s">
        <v>721</v>
      </c>
      <c r="D220" s="11">
        <v>45.9</v>
      </c>
      <c r="E220" s="16" t="s">
        <v>328</v>
      </c>
      <c r="F220" s="30">
        <v>6.2</v>
      </c>
      <c r="G220" s="30">
        <v>6.4</v>
      </c>
      <c r="H220" s="26">
        <f t="shared" si="3"/>
        <v>0.20000000000000018</v>
      </c>
      <c r="I220" s="29"/>
      <c r="J220" s="29"/>
      <c r="K220" s="29">
        <v>9.5339164805899365E-2</v>
      </c>
      <c r="L220" s="26">
        <v>0.29533916480589956</v>
      </c>
      <c r="M220" s="57" t="s">
        <v>702</v>
      </c>
    </row>
    <row r="221" spans="1:13" x14ac:dyDescent="0.25">
      <c r="A221" s="39">
        <v>205</v>
      </c>
      <c r="B221" s="17" t="s">
        <v>561</v>
      </c>
      <c r="C221" s="17" t="s">
        <v>721</v>
      </c>
      <c r="D221" s="11">
        <v>45.2</v>
      </c>
      <c r="E221" s="16" t="s">
        <v>328</v>
      </c>
      <c r="F221" s="30">
        <v>14.1</v>
      </c>
      <c r="G221" s="30">
        <v>14.7</v>
      </c>
      <c r="H221" s="26">
        <f t="shared" si="3"/>
        <v>0.59999999999999964</v>
      </c>
      <c r="I221" s="29"/>
      <c r="J221" s="29"/>
      <c r="K221" s="29">
        <v>9.3885190614959729E-2</v>
      </c>
      <c r="L221" s="26">
        <v>0.69388519061495935</v>
      </c>
      <c r="M221" s="57" t="s">
        <v>702</v>
      </c>
    </row>
    <row r="222" spans="1:13" x14ac:dyDescent="0.25">
      <c r="A222" s="39">
        <v>206</v>
      </c>
      <c r="B222" s="17" t="s">
        <v>562</v>
      </c>
      <c r="C222" s="17" t="s">
        <v>721</v>
      </c>
      <c r="D222" s="11">
        <v>72.400000000000006</v>
      </c>
      <c r="E222" s="16" t="s">
        <v>328</v>
      </c>
      <c r="F222" s="30">
        <v>3</v>
      </c>
      <c r="G222" s="30">
        <v>3.1</v>
      </c>
      <c r="H222" s="26">
        <f t="shared" si="3"/>
        <v>0.10000000000000009</v>
      </c>
      <c r="I222" s="29"/>
      <c r="J222" s="29"/>
      <c r="K222" s="29">
        <v>0.1503824734629001</v>
      </c>
      <c r="L222" s="26">
        <v>0.25038247346290021</v>
      </c>
      <c r="M222" s="57" t="s">
        <v>702</v>
      </c>
    </row>
    <row r="223" spans="1:13" x14ac:dyDescent="0.25">
      <c r="A223" s="39">
        <v>207</v>
      </c>
      <c r="B223" s="17" t="s">
        <v>563</v>
      </c>
      <c r="C223" s="17" t="s">
        <v>721</v>
      </c>
      <c r="D223" s="11">
        <v>72.3</v>
      </c>
      <c r="E223" s="16" t="s">
        <v>328</v>
      </c>
      <c r="F223" s="30">
        <v>18.5</v>
      </c>
      <c r="G223" s="30">
        <v>19.3</v>
      </c>
      <c r="H223" s="26">
        <f t="shared" si="3"/>
        <v>0.80000000000000071</v>
      </c>
      <c r="I223" s="29"/>
      <c r="J223" s="29"/>
      <c r="K223" s="29">
        <v>0.1501747628641944</v>
      </c>
      <c r="L223" s="26">
        <v>0.95017476286419511</v>
      </c>
      <c r="M223" s="57" t="s">
        <v>702</v>
      </c>
    </row>
    <row r="224" spans="1:13" x14ac:dyDescent="0.25">
      <c r="A224" s="39">
        <v>208</v>
      </c>
      <c r="B224" s="17" t="s">
        <v>564</v>
      </c>
      <c r="C224" s="17" t="s">
        <v>721</v>
      </c>
      <c r="D224" s="11">
        <v>45.5</v>
      </c>
      <c r="E224" s="16" t="s">
        <v>328</v>
      </c>
      <c r="F224" s="30">
        <v>10.9</v>
      </c>
      <c r="G224" s="30">
        <v>11.5</v>
      </c>
      <c r="H224" s="26">
        <f t="shared" si="3"/>
        <v>0.59999999999999964</v>
      </c>
      <c r="I224" s="29"/>
      <c r="J224" s="29"/>
      <c r="K224" s="29">
        <v>9.4508322411076706E-2</v>
      </c>
      <c r="L224" s="26">
        <v>0.69450832241107641</v>
      </c>
      <c r="M224" s="57" t="s">
        <v>702</v>
      </c>
    </row>
    <row r="225" spans="1:13" x14ac:dyDescent="0.25">
      <c r="A225" s="39">
        <v>209</v>
      </c>
      <c r="B225" s="17" t="s">
        <v>565</v>
      </c>
      <c r="C225" s="17" t="s">
        <v>721</v>
      </c>
      <c r="D225" s="11">
        <v>45.2</v>
      </c>
      <c r="E225" s="16" t="s">
        <v>328</v>
      </c>
      <c r="F225" s="30">
        <v>10</v>
      </c>
      <c r="G225" s="30">
        <v>10.4</v>
      </c>
      <c r="H225" s="26">
        <f t="shared" si="3"/>
        <v>0.40000000000000036</v>
      </c>
      <c r="I225" s="29"/>
      <c r="J225" s="29"/>
      <c r="K225" s="29">
        <v>9.3885190614959729E-2</v>
      </c>
      <c r="L225" s="26">
        <v>0.49388519061496006</v>
      </c>
      <c r="M225" s="57" t="s">
        <v>702</v>
      </c>
    </row>
    <row r="226" spans="1:13" x14ac:dyDescent="0.25">
      <c r="A226" s="39">
        <v>210</v>
      </c>
      <c r="B226" s="17" t="s">
        <v>566</v>
      </c>
      <c r="C226" s="17" t="s">
        <v>721</v>
      </c>
      <c r="D226" s="11">
        <v>72.5</v>
      </c>
      <c r="E226" s="16" t="s">
        <v>328</v>
      </c>
      <c r="F226" s="30">
        <v>5.6</v>
      </c>
      <c r="G226" s="30">
        <v>5.7</v>
      </c>
      <c r="H226" s="26">
        <f t="shared" si="3"/>
        <v>0.10000000000000053</v>
      </c>
      <c r="I226" s="29"/>
      <c r="J226" s="29"/>
      <c r="K226" s="29">
        <v>0.15059018406160574</v>
      </c>
      <c r="L226" s="26">
        <v>0.25059018406160627</v>
      </c>
      <c r="M226" s="4" t="s">
        <v>702</v>
      </c>
    </row>
    <row r="227" spans="1:13" x14ac:dyDescent="0.25">
      <c r="A227" s="39">
        <v>211</v>
      </c>
      <c r="B227" s="17" t="s">
        <v>567</v>
      </c>
      <c r="C227" s="17" t="s">
        <v>721</v>
      </c>
      <c r="D227" s="11">
        <v>72.2</v>
      </c>
      <c r="E227" s="16" t="s">
        <v>328</v>
      </c>
      <c r="F227" s="30">
        <v>7.6</v>
      </c>
      <c r="G227" s="30">
        <v>8.6</v>
      </c>
      <c r="H227" s="26">
        <f t="shared" si="3"/>
        <v>1</v>
      </c>
      <c r="I227" s="29"/>
      <c r="J227" s="29"/>
      <c r="K227" s="29">
        <v>0.14996705226548876</v>
      </c>
      <c r="L227" s="26">
        <v>1.1499670522654888</v>
      </c>
      <c r="M227" s="4" t="s">
        <v>702</v>
      </c>
    </row>
    <row r="228" spans="1:13" x14ac:dyDescent="0.25">
      <c r="A228" s="39">
        <v>212</v>
      </c>
      <c r="B228" s="17" t="s">
        <v>568</v>
      </c>
      <c r="C228" s="17" t="s">
        <v>721</v>
      </c>
      <c r="D228" s="11">
        <v>46</v>
      </c>
      <c r="E228" s="16" t="s">
        <v>328</v>
      </c>
      <c r="F228" s="30">
        <v>3.1</v>
      </c>
      <c r="G228" s="30">
        <v>3.3</v>
      </c>
      <c r="H228" s="26">
        <f t="shared" si="3"/>
        <v>0.19999999999999973</v>
      </c>
      <c r="I228" s="29"/>
      <c r="J228" s="29"/>
      <c r="K228" s="29">
        <v>9.5546875404605019E-2</v>
      </c>
      <c r="L228" s="26">
        <v>0.29554687540460478</v>
      </c>
      <c r="M228" s="4" t="s">
        <v>702</v>
      </c>
    </row>
    <row r="229" spans="1:13" x14ac:dyDescent="0.25">
      <c r="A229" s="39">
        <v>213</v>
      </c>
      <c r="B229" s="17" t="s">
        <v>569</v>
      </c>
      <c r="C229" s="17" t="s">
        <v>721</v>
      </c>
      <c r="D229" s="11">
        <v>44.8</v>
      </c>
      <c r="E229" s="16" t="s">
        <v>328</v>
      </c>
      <c r="F229" s="30">
        <v>6.4</v>
      </c>
      <c r="G229" s="30">
        <v>6.7</v>
      </c>
      <c r="H229" s="26">
        <f t="shared" si="3"/>
        <v>0.29999999999999982</v>
      </c>
      <c r="I229" s="29"/>
      <c r="J229" s="29"/>
      <c r="K229" s="29">
        <v>9.3054348220137056E-2</v>
      </c>
      <c r="L229" s="26">
        <v>0.39305434822013685</v>
      </c>
      <c r="M229" s="4" t="s">
        <v>702</v>
      </c>
    </row>
    <row r="230" spans="1:13" x14ac:dyDescent="0.25">
      <c r="A230" s="39">
        <v>214</v>
      </c>
      <c r="B230" s="17" t="s">
        <v>570</v>
      </c>
      <c r="C230" s="17" t="s">
        <v>721</v>
      </c>
      <c r="D230" s="11">
        <v>73.099999999999994</v>
      </c>
      <c r="E230" s="16" t="s">
        <v>328</v>
      </c>
      <c r="F230" s="30">
        <v>14.7</v>
      </c>
      <c r="G230" s="30">
        <v>14.8</v>
      </c>
      <c r="H230" s="26">
        <f t="shared" si="3"/>
        <v>0.10000000000000142</v>
      </c>
      <c r="I230" s="29"/>
      <c r="J230" s="29"/>
      <c r="K230" s="29">
        <v>0.15183644765383972</v>
      </c>
      <c r="L230" s="26">
        <v>0.25183644765384117</v>
      </c>
      <c r="M230" s="4" t="s">
        <v>702</v>
      </c>
    </row>
    <row r="231" spans="1:13" x14ac:dyDescent="0.25">
      <c r="A231" s="39">
        <v>215</v>
      </c>
      <c r="B231" s="17" t="s">
        <v>571</v>
      </c>
      <c r="C231" s="17" t="s">
        <v>721</v>
      </c>
      <c r="D231" s="11">
        <v>72.400000000000006</v>
      </c>
      <c r="E231" s="16" t="s">
        <v>328</v>
      </c>
      <c r="F231" s="30">
        <v>2.5</v>
      </c>
      <c r="G231" s="30">
        <v>2.5</v>
      </c>
      <c r="H231" s="26">
        <f t="shared" si="3"/>
        <v>0</v>
      </c>
      <c r="I231" s="29"/>
      <c r="J231" s="29"/>
      <c r="K231" s="29">
        <v>0.1503824734629001</v>
      </c>
      <c r="L231" s="26">
        <v>0.1503824734629001</v>
      </c>
      <c r="M231" s="4" t="s">
        <v>702</v>
      </c>
    </row>
    <row r="232" spans="1:13" x14ac:dyDescent="0.25">
      <c r="A232" s="39">
        <v>216</v>
      </c>
      <c r="B232" s="17" t="s">
        <v>572</v>
      </c>
      <c r="C232" s="17" t="s">
        <v>721</v>
      </c>
      <c r="D232" s="11">
        <v>46</v>
      </c>
      <c r="E232" s="16" t="s">
        <v>328</v>
      </c>
      <c r="F232" s="30">
        <v>11.8</v>
      </c>
      <c r="G232" s="30">
        <v>12.5</v>
      </c>
      <c r="H232" s="26">
        <f t="shared" si="3"/>
        <v>0.69999999999999929</v>
      </c>
      <c r="I232" s="29"/>
      <c r="J232" s="29"/>
      <c r="K232" s="29">
        <v>9.5546875404605019E-2</v>
      </c>
      <c r="L232" s="26">
        <v>0.79554687540460434</v>
      </c>
      <c r="M232" s="4" t="s">
        <v>702</v>
      </c>
    </row>
    <row r="233" spans="1:13" x14ac:dyDescent="0.25">
      <c r="A233" s="39">
        <v>217</v>
      </c>
      <c r="B233" s="17" t="s">
        <v>573</v>
      </c>
      <c r="C233" s="17" t="s">
        <v>721</v>
      </c>
      <c r="D233" s="11">
        <v>45.4</v>
      </c>
      <c r="E233" s="16" t="s">
        <v>328</v>
      </c>
      <c r="F233" s="30">
        <v>6.9</v>
      </c>
      <c r="G233" s="30">
        <v>7.2</v>
      </c>
      <c r="H233" s="26">
        <f t="shared" si="3"/>
        <v>0.29999999999999982</v>
      </c>
      <c r="I233" s="29"/>
      <c r="J233" s="29"/>
      <c r="K233" s="29">
        <v>9.4300611812371038E-2</v>
      </c>
      <c r="L233" s="26">
        <v>0.39430061181237086</v>
      </c>
      <c r="M233" s="4" t="s">
        <v>702</v>
      </c>
    </row>
    <row r="234" spans="1:13" x14ac:dyDescent="0.25">
      <c r="A234" s="39">
        <v>218</v>
      </c>
      <c r="B234" s="17" t="s">
        <v>574</v>
      </c>
      <c r="C234" s="17" t="s">
        <v>721</v>
      </c>
      <c r="D234" s="11">
        <v>73</v>
      </c>
      <c r="E234" s="16" t="s">
        <v>328</v>
      </c>
      <c r="F234" s="30">
        <v>6.9</v>
      </c>
      <c r="G234" s="30">
        <v>7</v>
      </c>
      <c r="H234" s="26">
        <f t="shared" si="3"/>
        <v>9.9999999999999645E-2</v>
      </c>
      <c r="I234" s="29"/>
      <c r="J234" s="29"/>
      <c r="K234" s="29">
        <v>0.15162873705513405</v>
      </c>
      <c r="L234" s="26">
        <v>0.25162873705513367</v>
      </c>
      <c r="M234" s="4" t="s">
        <v>702</v>
      </c>
    </row>
    <row r="235" spans="1:13" x14ac:dyDescent="0.25">
      <c r="A235" s="39">
        <v>219</v>
      </c>
      <c r="B235" s="17" t="s">
        <v>575</v>
      </c>
      <c r="C235" s="17" t="s">
        <v>721</v>
      </c>
      <c r="D235" s="11">
        <v>72.2</v>
      </c>
      <c r="E235" s="16" t="s">
        <v>328</v>
      </c>
      <c r="F235" s="30">
        <v>12.4</v>
      </c>
      <c r="G235" s="30">
        <v>12.6</v>
      </c>
      <c r="H235" s="26">
        <f t="shared" si="3"/>
        <v>0.19999999999999929</v>
      </c>
      <c r="I235" s="29"/>
      <c r="J235" s="29"/>
      <c r="K235" s="29">
        <v>0.14996705226548876</v>
      </c>
      <c r="L235" s="26">
        <v>0.34996705226548808</v>
      </c>
      <c r="M235" s="4" t="s">
        <v>702</v>
      </c>
    </row>
    <row r="236" spans="1:13" x14ac:dyDescent="0.25">
      <c r="A236" s="39">
        <v>220</v>
      </c>
      <c r="B236" s="17" t="s">
        <v>576</v>
      </c>
      <c r="C236" s="17" t="s">
        <v>721</v>
      </c>
      <c r="D236" s="11">
        <v>46.2</v>
      </c>
      <c r="E236" s="16" t="s">
        <v>328</v>
      </c>
      <c r="F236" s="30">
        <v>1.9</v>
      </c>
      <c r="G236" s="30">
        <v>1.9</v>
      </c>
      <c r="H236" s="26">
        <f t="shared" si="3"/>
        <v>0</v>
      </c>
      <c r="I236" s="29"/>
      <c r="J236" s="29"/>
      <c r="K236" s="29">
        <v>9.5962296602016356E-2</v>
      </c>
      <c r="L236" s="26">
        <v>9.5962296602016356E-2</v>
      </c>
      <c r="M236" s="4" t="s">
        <v>702</v>
      </c>
    </row>
    <row r="237" spans="1:13" x14ac:dyDescent="0.25">
      <c r="A237" s="39">
        <v>221</v>
      </c>
      <c r="B237" s="17" t="s">
        <v>577</v>
      </c>
      <c r="C237" s="17" t="s">
        <v>721</v>
      </c>
      <c r="D237" s="11">
        <v>45.4</v>
      </c>
      <c r="E237" s="16" t="s">
        <v>328</v>
      </c>
      <c r="F237" s="30">
        <v>11.2</v>
      </c>
      <c r="G237" s="30">
        <v>11.6</v>
      </c>
      <c r="H237" s="26">
        <f t="shared" si="3"/>
        <v>0.40000000000000036</v>
      </c>
      <c r="I237" s="29"/>
      <c r="J237" s="29"/>
      <c r="K237" s="29">
        <v>9.4300611812371038E-2</v>
      </c>
      <c r="L237" s="26">
        <v>0.49430061181237139</v>
      </c>
      <c r="M237" s="4" t="s">
        <v>702</v>
      </c>
    </row>
    <row r="238" spans="1:13" x14ac:dyDescent="0.25">
      <c r="A238" s="39">
        <v>222</v>
      </c>
      <c r="B238" s="17" t="s">
        <v>578</v>
      </c>
      <c r="C238" s="17" t="s">
        <v>721</v>
      </c>
      <c r="D238" s="11">
        <v>72.900000000000006</v>
      </c>
      <c r="E238" s="16" t="s">
        <v>328</v>
      </c>
      <c r="F238" s="30">
        <v>11.8</v>
      </c>
      <c r="G238" s="30">
        <v>12.7</v>
      </c>
      <c r="H238" s="26">
        <f t="shared" si="3"/>
        <v>0.89999999999999858</v>
      </c>
      <c r="I238" s="29"/>
      <c r="J238" s="29"/>
      <c r="K238" s="29">
        <v>0.15142102645642841</v>
      </c>
      <c r="L238" s="26">
        <v>1.051421026456427</v>
      </c>
      <c r="M238" s="4" t="s">
        <v>702</v>
      </c>
    </row>
    <row r="239" spans="1:13" x14ac:dyDescent="0.25">
      <c r="A239" s="39">
        <v>223</v>
      </c>
      <c r="B239" s="17" t="s">
        <v>579</v>
      </c>
      <c r="C239" s="17" t="s">
        <v>721</v>
      </c>
      <c r="D239" s="11">
        <v>72.400000000000006</v>
      </c>
      <c r="E239" s="16" t="s">
        <v>328</v>
      </c>
      <c r="F239" s="30">
        <v>21.6</v>
      </c>
      <c r="G239" s="30">
        <v>22.7</v>
      </c>
      <c r="H239" s="26">
        <f t="shared" si="3"/>
        <v>1.0999999999999979</v>
      </c>
      <c r="I239" s="29"/>
      <c r="J239" s="29"/>
      <c r="K239" s="29">
        <v>0.1503824734629001</v>
      </c>
      <c r="L239" s="26">
        <v>1.2503824734628979</v>
      </c>
      <c r="M239" s="4" t="s">
        <v>702</v>
      </c>
    </row>
    <row r="240" spans="1:13" x14ac:dyDescent="0.25">
      <c r="A240" s="39">
        <v>224</v>
      </c>
      <c r="B240" s="17" t="s">
        <v>580</v>
      </c>
      <c r="C240" s="17" t="s">
        <v>721</v>
      </c>
      <c r="D240" s="11">
        <v>46.1</v>
      </c>
      <c r="E240" s="16" t="s">
        <v>328</v>
      </c>
      <c r="F240" s="30">
        <v>7.3</v>
      </c>
      <c r="G240" s="30">
        <v>7.3</v>
      </c>
      <c r="H240" s="26">
        <f t="shared" si="3"/>
        <v>0</v>
      </c>
      <c r="I240" s="29"/>
      <c r="J240" s="29"/>
      <c r="K240" s="29">
        <v>9.5754586003310688E-2</v>
      </c>
      <c r="L240" s="26">
        <v>9.5754586003310688E-2</v>
      </c>
      <c r="M240" s="4" t="s">
        <v>702</v>
      </c>
    </row>
    <row r="241" spans="1:13" x14ac:dyDescent="0.25">
      <c r="A241" s="39">
        <v>225</v>
      </c>
      <c r="B241" s="17" t="s">
        <v>581</v>
      </c>
      <c r="C241" s="17" t="s">
        <v>721</v>
      </c>
      <c r="D241" s="11">
        <v>45.6</v>
      </c>
      <c r="E241" s="16" t="s">
        <v>328</v>
      </c>
      <c r="F241" s="30">
        <v>10.6</v>
      </c>
      <c r="G241" s="30">
        <v>10.8</v>
      </c>
      <c r="H241" s="26">
        <f t="shared" si="3"/>
        <v>0.20000000000000107</v>
      </c>
      <c r="I241" s="29"/>
      <c r="J241" s="29"/>
      <c r="K241" s="29">
        <v>9.4716033009782374E-2</v>
      </c>
      <c r="L241" s="26">
        <v>0.29471603300978344</v>
      </c>
      <c r="M241" s="4" t="s">
        <v>702</v>
      </c>
    </row>
    <row r="242" spans="1:13" x14ac:dyDescent="0.25">
      <c r="A242" s="39">
        <v>226</v>
      </c>
      <c r="B242" s="17" t="s">
        <v>582</v>
      </c>
      <c r="C242" s="17" t="s">
        <v>721</v>
      </c>
      <c r="D242" s="11">
        <v>73.2</v>
      </c>
      <c r="E242" s="16" t="s">
        <v>328</v>
      </c>
      <c r="F242" s="30">
        <v>20.5</v>
      </c>
      <c r="G242" s="30">
        <v>21.1</v>
      </c>
      <c r="H242" s="26">
        <f t="shared" si="3"/>
        <v>0.60000000000000142</v>
      </c>
      <c r="I242" s="29"/>
      <c r="J242" s="29"/>
      <c r="K242" s="29">
        <v>0.15204415825254539</v>
      </c>
      <c r="L242" s="26">
        <v>0.75204415825254678</v>
      </c>
      <c r="M242" s="4" t="s">
        <v>702</v>
      </c>
    </row>
    <row r="243" spans="1:13" x14ac:dyDescent="0.25">
      <c r="A243" s="39">
        <v>227</v>
      </c>
      <c r="B243" s="17" t="s">
        <v>583</v>
      </c>
      <c r="C243" s="17" t="s">
        <v>721</v>
      </c>
      <c r="D243" s="11">
        <v>72.400000000000006</v>
      </c>
      <c r="E243" s="16" t="s">
        <v>328</v>
      </c>
      <c r="F243" s="30">
        <v>7.5</v>
      </c>
      <c r="G243" s="30">
        <v>7.6</v>
      </c>
      <c r="H243" s="26">
        <f t="shared" si="3"/>
        <v>9.9999999999999645E-2</v>
      </c>
      <c r="I243" s="29"/>
      <c r="J243" s="29"/>
      <c r="K243" s="29">
        <v>0.1503824734629001</v>
      </c>
      <c r="L243" s="26">
        <v>0.25038247346289977</v>
      </c>
      <c r="M243" s="4" t="s">
        <v>702</v>
      </c>
    </row>
    <row r="244" spans="1:13" x14ac:dyDescent="0.25">
      <c r="A244" s="39">
        <v>228</v>
      </c>
      <c r="B244" s="17" t="s">
        <v>584</v>
      </c>
      <c r="C244" s="17" t="s">
        <v>721</v>
      </c>
      <c r="D244" s="11">
        <v>46.4</v>
      </c>
      <c r="E244" s="16" t="s">
        <v>328</v>
      </c>
      <c r="F244" s="30">
        <v>4.5999999999999996</v>
      </c>
      <c r="G244" s="30">
        <v>4.8</v>
      </c>
      <c r="H244" s="26">
        <f t="shared" si="3"/>
        <v>0.20000000000000018</v>
      </c>
      <c r="I244" s="29"/>
      <c r="J244" s="29"/>
      <c r="K244" s="29">
        <v>9.6377717799427678E-2</v>
      </c>
      <c r="L244" s="26">
        <v>0.29637771779942784</v>
      </c>
      <c r="M244" s="4" t="s">
        <v>702</v>
      </c>
    </row>
    <row r="245" spans="1:13" x14ac:dyDescent="0.25">
      <c r="A245" s="39">
        <v>229</v>
      </c>
      <c r="B245" s="17" t="s">
        <v>585</v>
      </c>
      <c r="C245" s="17" t="s">
        <v>721</v>
      </c>
      <c r="D245" s="11">
        <v>45.5</v>
      </c>
      <c r="E245" s="16" t="s">
        <v>328</v>
      </c>
      <c r="F245" s="30">
        <v>14.9</v>
      </c>
      <c r="G245" s="30">
        <v>15.7</v>
      </c>
      <c r="H245" s="26">
        <f t="shared" si="3"/>
        <v>0.79999999999999893</v>
      </c>
      <c r="I245" s="29"/>
      <c r="J245" s="29"/>
      <c r="K245" s="29">
        <v>9.4508322411076706E-2</v>
      </c>
      <c r="L245" s="26">
        <v>0.8945083224110757</v>
      </c>
      <c r="M245" s="4" t="s">
        <v>702</v>
      </c>
    </row>
    <row r="246" spans="1:13" x14ac:dyDescent="0.25">
      <c r="A246" s="681" t="s">
        <v>3</v>
      </c>
      <c r="B246" s="682"/>
      <c r="C246" s="584"/>
      <c r="D246" s="60">
        <f>SUM(D17:D245)</f>
        <v>14343.799999999996</v>
      </c>
      <c r="E246" s="43"/>
      <c r="F246" s="500"/>
      <c r="G246" s="500"/>
      <c r="H246" s="500">
        <f>SUM(H17:H245)</f>
        <v>107.00759999999994</v>
      </c>
      <c r="I246" s="500">
        <f>SUM(I17:I245)</f>
        <v>3.7998571428571424</v>
      </c>
      <c r="J246" s="500">
        <f>SUM(J17:J245)</f>
        <v>1.25095</v>
      </c>
      <c r="K246" s="500">
        <f>SUM(K17:K245)</f>
        <v>29.793592857142929</v>
      </c>
      <c r="L246" s="500">
        <f>SUM(L17:L245)</f>
        <v>141.85200000000009</v>
      </c>
      <c r="M246" s="4"/>
    </row>
  </sheetData>
  <mergeCells count="24">
    <mergeCell ref="A246:B246"/>
    <mergeCell ref="A12:E12"/>
    <mergeCell ref="F12:G12"/>
    <mergeCell ref="A13:E13"/>
    <mergeCell ref="F13:G13"/>
    <mergeCell ref="A14:B15"/>
    <mergeCell ref="D14:E14"/>
    <mergeCell ref="D15:E15"/>
    <mergeCell ref="F11:G11"/>
    <mergeCell ref="A1:M1"/>
    <mergeCell ref="A2:M2"/>
    <mergeCell ref="A3:H3"/>
    <mergeCell ref="L3:M6"/>
    <mergeCell ref="A4:E4"/>
    <mergeCell ref="F4:G4"/>
    <mergeCell ref="A5:E5"/>
    <mergeCell ref="F5:G5"/>
    <mergeCell ref="A6:E6"/>
    <mergeCell ref="F6:G6"/>
    <mergeCell ref="A7:E10"/>
    <mergeCell ref="F7:G7"/>
    <mergeCell ref="F8:G8"/>
    <mergeCell ref="F9:G9"/>
    <mergeCell ref="F10:G10"/>
  </mergeCells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44"/>
  <sheetViews>
    <sheetView workbookViewId="0">
      <selection activeCell="L11" sqref="L11"/>
    </sheetView>
  </sheetViews>
  <sheetFormatPr defaultRowHeight="15" x14ac:dyDescent="0.25"/>
  <cols>
    <col min="1" max="1" width="6.85546875" style="508" customWidth="1"/>
    <col min="2" max="2" width="12.7109375" style="508" customWidth="1"/>
    <col min="3" max="3" width="10.140625" style="508" customWidth="1"/>
    <col min="4" max="5" width="9.140625" style="508"/>
    <col min="6" max="6" width="12.28515625" style="508" customWidth="1"/>
    <col min="7" max="7" width="12.42578125" style="508" customWidth="1"/>
    <col min="8" max="8" width="12.140625" style="508" customWidth="1"/>
    <col min="9" max="9" width="12.7109375" style="508" customWidth="1"/>
    <col min="10" max="10" width="13.5703125" style="508" customWidth="1"/>
    <col min="11" max="11" width="10.140625" style="508" customWidth="1"/>
    <col min="12" max="12" width="13.140625" style="508" customWidth="1"/>
    <col min="13" max="13" width="16.85546875" style="508" customWidth="1"/>
    <col min="14" max="16384" width="9.140625" style="508"/>
  </cols>
  <sheetData>
    <row r="1" spans="1:13" ht="20.25" x14ac:dyDescent="0.3">
      <c r="A1" s="744" t="s">
        <v>9</v>
      </c>
      <c r="B1" s="744"/>
      <c r="C1" s="744"/>
      <c r="D1" s="744"/>
      <c r="E1" s="744"/>
      <c r="F1" s="744"/>
      <c r="G1" s="744"/>
      <c r="H1" s="744"/>
      <c r="I1" s="744"/>
      <c r="J1" s="744"/>
      <c r="K1" s="744"/>
      <c r="L1" s="744"/>
      <c r="M1" s="744"/>
    </row>
    <row r="2" spans="1:13" ht="33.75" customHeight="1" x14ac:dyDescent="0.25">
      <c r="A2" s="685" t="s">
        <v>728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</row>
    <row r="3" spans="1:13" ht="26.25" customHeight="1" x14ac:dyDescent="0.25">
      <c r="A3" s="742" t="s">
        <v>10</v>
      </c>
      <c r="B3" s="745"/>
      <c r="C3" s="745"/>
      <c r="D3" s="745"/>
      <c r="E3" s="745"/>
      <c r="F3" s="745"/>
      <c r="G3" s="745"/>
      <c r="H3" s="745"/>
      <c r="I3" s="476"/>
      <c r="J3" s="591"/>
      <c r="K3" s="591"/>
      <c r="L3" s="746" t="s">
        <v>12</v>
      </c>
      <c r="M3" s="747"/>
    </row>
    <row r="4" spans="1:13" ht="36" x14ac:dyDescent="0.25">
      <c r="A4" s="741" t="s">
        <v>4</v>
      </c>
      <c r="B4" s="741"/>
      <c r="C4" s="741"/>
      <c r="D4" s="741"/>
      <c r="E4" s="741"/>
      <c r="F4" s="741" t="s">
        <v>5</v>
      </c>
      <c r="G4" s="741"/>
      <c r="H4" s="535" t="s">
        <v>729</v>
      </c>
      <c r="I4" s="536"/>
      <c r="J4" s="592"/>
      <c r="K4" s="537"/>
      <c r="L4" s="748"/>
      <c r="M4" s="749"/>
    </row>
    <row r="5" spans="1:13" ht="0.75" customHeight="1" thickBot="1" x14ac:dyDescent="0.3">
      <c r="A5" s="761"/>
      <c r="B5" s="761"/>
      <c r="C5" s="761"/>
      <c r="D5" s="761"/>
      <c r="E5" s="761"/>
      <c r="F5" s="798" t="s">
        <v>6</v>
      </c>
      <c r="G5" s="798"/>
      <c r="H5" s="538"/>
      <c r="I5" s="539"/>
      <c r="J5" s="593"/>
      <c r="K5" s="540"/>
      <c r="L5" s="748"/>
      <c r="M5" s="749"/>
    </row>
    <row r="6" spans="1:13" ht="24.75" customHeight="1" x14ac:dyDescent="0.25">
      <c r="A6" s="763" t="s">
        <v>631</v>
      </c>
      <c r="B6" s="764"/>
      <c r="C6" s="764"/>
      <c r="D6" s="764"/>
      <c r="E6" s="765"/>
      <c r="F6" s="792" t="s">
        <v>611</v>
      </c>
      <c r="G6" s="792"/>
      <c r="H6" s="562">
        <f>99.101+91.633</f>
        <v>190.73399999999998</v>
      </c>
      <c r="I6" s="539"/>
      <c r="J6" s="593"/>
      <c r="K6" s="540"/>
      <c r="L6" s="750"/>
      <c r="M6" s="751"/>
    </row>
    <row r="7" spans="1:13" x14ac:dyDescent="0.25">
      <c r="A7" s="752" t="s">
        <v>632</v>
      </c>
      <c r="B7" s="723"/>
      <c r="C7" s="723"/>
      <c r="D7" s="723"/>
      <c r="E7" s="724"/>
      <c r="F7" s="728" t="s">
        <v>691</v>
      </c>
      <c r="G7" s="730"/>
      <c r="H7" s="542">
        <f>H244</f>
        <v>151.59999999999997</v>
      </c>
      <c r="I7" s="543"/>
      <c r="J7" s="594"/>
      <c r="K7" s="540"/>
      <c r="L7" s="510"/>
      <c r="M7" s="511"/>
    </row>
    <row r="8" spans="1:13" ht="23.25" customHeight="1" x14ac:dyDescent="0.25">
      <c r="A8" s="753"/>
      <c r="B8" s="754"/>
      <c r="C8" s="754"/>
      <c r="D8" s="754"/>
      <c r="E8" s="755"/>
      <c r="F8" s="728" t="s">
        <v>724</v>
      </c>
      <c r="G8" s="730"/>
      <c r="H8" s="544">
        <f>J244</f>
        <v>0</v>
      </c>
      <c r="I8" s="543"/>
      <c r="J8" s="594"/>
      <c r="K8" s="540"/>
      <c r="L8" s="365" t="s">
        <v>688</v>
      </c>
      <c r="M8" s="365"/>
    </row>
    <row r="9" spans="1:13" ht="26.25" customHeight="1" x14ac:dyDescent="0.25">
      <c r="A9" s="753"/>
      <c r="B9" s="754"/>
      <c r="C9" s="754"/>
      <c r="D9" s="754"/>
      <c r="E9" s="755"/>
      <c r="F9" s="728" t="s">
        <v>706</v>
      </c>
      <c r="G9" s="730"/>
      <c r="H9" s="544">
        <f>I244</f>
        <v>3.7998571428571424</v>
      </c>
      <c r="I9" s="543"/>
      <c r="J9" s="594"/>
      <c r="K9" s="540"/>
      <c r="L9" s="365" t="s">
        <v>600</v>
      </c>
      <c r="M9" s="511"/>
    </row>
    <row r="10" spans="1:13" ht="15.75" thickBot="1" x14ac:dyDescent="0.3">
      <c r="A10" s="756"/>
      <c r="B10" s="757"/>
      <c r="C10" s="757"/>
      <c r="D10" s="757"/>
      <c r="E10" s="758"/>
      <c r="F10" s="796" t="s">
        <v>612</v>
      </c>
      <c r="G10" s="797"/>
      <c r="H10" s="545">
        <f>H6-H7-H9-H8</f>
        <v>35.334142857142872</v>
      </c>
      <c r="I10" s="546"/>
      <c r="J10" s="589"/>
      <c r="K10" s="540"/>
      <c r="L10" s="365" t="s">
        <v>599</v>
      </c>
      <c r="M10" s="511"/>
    </row>
    <row r="11" spans="1:13" ht="19.5" customHeight="1" x14ac:dyDescent="0.25">
      <c r="A11" s="788" t="s">
        <v>693</v>
      </c>
      <c r="B11" s="788"/>
      <c r="C11" s="591"/>
      <c r="D11" s="807" t="s">
        <v>694</v>
      </c>
      <c r="E11" s="808"/>
      <c r="F11" s="571">
        <f>D244</f>
        <v>14343.799999999996</v>
      </c>
      <c r="G11" s="572"/>
      <c r="H11" s="573"/>
      <c r="I11" s="573"/>
      <c r="J11" s="573"/>
      <c r="K11" s="540"/>
      <c r="L11" s="365"/>
      <c r="M11" s="365"/>
    </row>
    <row r="12" spans="1:13" ht="17.25" customHeight="1" x14ac:dyDescent="0.25">
      <c r="A12" s="789"/>
      <c r="B12" s="789"/>
      <c r="C12" s="591"/>
      <c r="D12" s="809" t="s">
        <v>695</v>
      </c>
      <c r="E12" s="810"/>
      <c r="F12" s="575">
        <v>4897</v>
      </c>
      <c r="G12" s="572"/>
      <c r="H12" s="573"/>
      <c r="I12" s="573"/>
      <c r="J12" s="573"/>
      <c r="K12" s="540"/>
      <c r="L12" s="365"/>
      <c r="M12" s="365"/>
    </row>
    <row r="13" spans="1:13" ht="9.75" customHeight="1" thickBot="1" x14ac:dyDescent="0.3">
      <c r="A13" s="790"/>
      <c r="B13" s="790"/>
      <c r="C13" s="591"/>
      <c r="D13" s="794"/>
      <c r="E13" s="795"/>
      <c r="F13" s="576"/>
      <c r="G13" s="4"/>
      <c r="H13" s="80"/>
      <c r="I13" s="80"/>
      <c r="J13" s="80"/>
      <c r="K13" s="4"/>
      <c r="L13" s="4"/>
      <c r="M13" s="366"/>
    </row>
    <row r="14" spans="1:13" ht="36" x14ac:dyDescent="0.25">
      <c r="A14" s="37" t="s">
        <v>0</v>
      </c>
      <c r="B14" s="38" t="s">
        <v>1</v>
      </c>
      <c r="C14" s="38" t="s">
        <v>717</v>
      </c>
      <c r="D14" s="577" t="s">
        <v>2</v>
      </c>
      <c r="E14" s="577" t="s">
        <v>308</v>
      </c>
      <c r="F14" s="555" t="s">
        <v>725</v>
      </c>
      <c r="G14" s="3" t="s">
        <v>730</v>
      </c>
      <c r="H14" s="20" t="s">
        <v>16</v>
      </c>
      <c r="I14" s="556" t="s">
        <v>727</v>
      </c>
      <c r="J14" s="556" t="s">
        <v>726</v>
      </c>
      <c r="K14" s="84" t="s">
        <v>8</v>
      </c>
      <c r="L14" s="85" t="s">
        <v>17</v>
      </c>
      <c r="M14" s="4"/>
    </row>
    <row r="15" spans="1:13" x14ac:dyDescent="0.25">
      <c r="A15" s="39">
        <v>1</v>
      </c>
      <c r="B15" s="17" t="s">
        <v>332</v>
      </c>
      <c r="C15" s="17" t="s">
        <v>731</v>
      </c>
      <c r="D15" s="11">
        <v>94</v>
      </c>
      <c r="E15" s="16" t="s">
        <v>328</v>
      </c>
      <c r="F15" s="30">
        <v>29.3</v>
      </c>
      <c r="G15" s="30">
        <v>31</v>
      </c>
      <c r="H15" s="26">
        <f>G15-F15</f>
        <v>1.6999999999999993</v>
      </c>
      <c r="I15" s="29"/>
      <c r="J15" s="29"/>
      <c r="K15" s="29">
        <f>H10/D244*D15</f>
        <v>0.23155714863365573</v>
      </c>
      <c r="L15" s="26">
        <f>H15+K15+I15+J15</f>
        <v>1.9315571486336549</v>
      </c>
      <c r="M15" s="4" t="s">
        <v>702</v>
      </c>
    </row>
    <row r="16" spans="1:13" x14ac:dyDescent="0.25">
      <c r="A16" s="39">
        <v>2</v>
      </c>
      <c r="B16" s="17" t="s">
        <v>333</v>
      </c>
      <c r="C16" s="17"/>
      <c r="D16" s="13">
        <v>52.6</v>
      </c>
      <c r="E16" s="16" t="s">
        <v>328</v>
      </c>
      <c r="F16" s="30">
        <v>10</v>
      </c>
      <c r="G16" s="30">
        <v>10.4</v>
      </c>
      <c r="H16" s="26">
        <f>G16-F16</f>
        <v>0.40000000000000036</v>
      </c>
      <c r="I16" s="29"/>
      <c r="J16" s="29"/>
      <c r="K16" s="29">
        <f>H10/D244*D16</f>
        <v>0.12957346827798183</v>
      </c>
      <c r="L16" s="26">
        <f t="shared" ref="L16:L79" si="0">H16+K16+I16+J16</f>
        <v>0.52957346827798224</v>
      </c>
      <c r="M16" s="4" t="s">
        <v>702</v>
      </c>
    </row>
    <row r="17" spans="1:13" x14ac:dyDescent="0.25">
      <c r="A17" s="39">
        <v>3</v>
      </c>
      <c r="B17" s="17" t="s">
        <v>334</v>
      </c>
      <c r="C17" s="17"/>
      <c r="D17" s="13">
        <v>64.8</v>
      </c>
      <c r="E17" s="16" t="s">
        <v>328</v>
      </c>
      <c r="F17" s="30">
        <v>21</v>
      </c>
      <c r="G17" s="30">
        <v>22</v>
      </c>
      <c r="H17" s="26">
        <f t="shared" ref="H17:H80" si="1">G17-F17</f>
        <v>1</v>
      </c>
      <c r="I17" s="29"/>
      <c r="J17" s="29"/>
      <c r="K17" s="29">
        <f>H10/D244*D17</f>
        <v>0.15962663012192438</v>
      </c>
      <c r="L17" s="26">
        <f t="shared" si="0"/>
        <v>1.1596266301219245</v>
      </c>
      <c r="M17" s="4" t="s">
        <v>702</v>
      </c>
    </row>
    <row r="18" spans="1:13" x14ac:dyDescent="0.25">
      <c r="A18" s="39">
        <v>4</v>
      </c>
      <c r="B18" s="17" t="s">
        <v>335</v>
      </c>
      <c r="C18" s="17"/>
      <c r="D18" s="13">
        <v>94.3</v>
      </c>
      <c r="E18" s="16" t="s">
        <v>328</v>
      </c>
      <c r="F18" s="30">
        <v>22.8</v>
      </c>
      <c r="G18" s="30">
        <v>24.2</v>
      </c>
      <c r="H18" s="26">
        <f t="shared" si="1"/>
        <v>1.3999999999999986</v>
      </c>
      <c r="I18" s="29"/>
      <c r="J18" s="29"/>
      <c r="K18" s="29">
        <f>H10/D244*D18</f>
        <v>0.23229616081014612</v>
      </c>
      <c r="L18" s="26">
        <f t="shared" si="0"/>
        <v>1.6322961608101447</v>
      </c>
      <c r="M18" s="4" t="s">
        <v>702</v>
      </c>
    </row>
    <row r="19" spans="1:13" x14ac:dyDescent="0.25">
      <c r="A19" s="39">
        <v>5</v>
      </c>
      <c r="B19" s="17" t="s">
        <v>336</v>
      </c>
      <c r="C19" s="17"/>
      <c r="D19" s="11">
        <v>52.8</v>
      </c>
      <c r="E19" s="16" t="s">
        <v>328</v>
      </c>
      <c r="F19" s="30">
        <v>0</v>
      </c>
      <c r="G19" s="30">
        <v>0</v>
      </c>
      <c r="H19" s="26">
        <f t="shared" si="1"/>
        <v>0</v>
      </c>
      <c r="I19" s="29">
        <v>1.357</v>
      </c>
      <c r="J19" s="29"/>
      <c r="K19" s="29">
        <f>H10/D244*D19</f>
        <v>0.13006614306230874</v>
      </c>
      <c r="L19" s="26">
        <f t="shared" si="0"/>
        <v>1.4870661430623087</v>
      </c>
      <c r="M19" s="4" t="s">
        <v>703</v>
      </c>
    </row>
    <row r="20" spans="1:13" x14ac:dyDescent="0.25">
      <c r="A20" s="39">
        <v>6</v>
      </c>
      <c r="B20" s="17" t="s">
        <v>337</v>
      </c>
      <c r="C20" s="17"/>
      <c r="D20" s="11">
        <v>64.8</v>
      </c>
      <c r="E20" s="16" t="s">
        <v>328</v>
      </c>
      <c r="F20" s="30">
        <v>11.6</v>
      </c>
      <c r="G20" s="30">
        <v>12.3</v>
      </c>
      <c r="H20" s="26">
        <f t="shared" si="1"/>
        <v>0.70000000000000107</v>
      </c>
      <c r="I20" s="29"/>
      <c r="J20" s="29"/>
      <c r="K20" s="29">
        <f>H10/D244*D20</f>
        <v>0.15962663012192438</v>
      </c>
      <c r="L20" s="26">
        <f t="shared" si="0"/>
        <v>0.85962663012192542</v>
      </c>
      <c r="M20" s="4" t="s">
        <v>702</v>
      </c>
    </row>
    <row r="21" spans="1:13" x14ac:dyDescent="0.25">
      <c r="A21" s="39">
        <v>7</v>
      </c>
      <c r="B21" s="17" t="s">
        <v>338</v>
      </c>
      <c r="C21" s="17"/>
      <c r="D21" s="11">
        <v>94.1</v>
      </c>
      <c r="E21" s="16" t="s">
        <v>328</v>
      </c>
      <c r="F21" s="30">
        <v>18.5</v>
      </c>
      <c r="G21" s="30">
        <v>19.3</v>
      </c>
      <c r="H21" s="26">
        <f t="shared" si="1"/>
        <v>0.80000000000000071</v>
      </c>
      <c r="I21" s="29"/>
      <c r="J21" s="29"/>
      <c r="K21" s="29">
        <f>H10/D244*D21</f>
        <v>0.23180348602581918</v>
      </c>
      <c r="L21" s="26">
        <f t="shared" si="0"/>
        <v>1.0318034860258198</v>
      </c>
      <c r="M21" s="4" t="s">
        <v>702</v>
      </c>
    </row>
    <row r="22" spans="1:13" x14ac:dyDescent="0.25">
      <c r="A22" s="39">
        <v>8</v>
      </c>
      <c r="B22" s="17" t="s">
        <v>339</v>
      </c>
      <c r="C22" s="17"/>
      <c r="D22" s="11">
        <v>52.9</v>
      </c>
      <c r="E22" s="16" t="s">
        <v>328</v>
      </c>
      <c r="F22" s="30">
        <v>10.5</v>
      </c>
      <c r="G22" s="30">
        <v>10.7</v>
      </c>
      <c r="H22" s="26">
        <f t="shared" si="1"/>
        <v>0.19999999999999929</v>
      </c>
      <c r="I22" s="29"/>
      <c r="J22" s="29"/>
      <c r="K22" s="29">
        <f>H10/D244*D22</f>
        <v>0.13031248045447222</v>
      </c>
      <c r="L22" s="26">
        <f t="shared" si="0"/>
        <v>0.33031248045447148</v>
      </c>
      <c r="M22" s="4" t="s">
        <v>702</v>
      </c>
    </row>
    <row r="23" spans="1:13" x14ac:dyDescent="0.25">
      <c r="A23" s="39">
        <v>9</v>
      </c>
      <c r="B23" s="17" t="s">
        <v>340</v>
      </c>
      <c r="C23" s="17"/>
      <c r="D23" s="11">
        <v>65.2</v>
      </c>
      <c r="E23" s="16" t="s">
        <v>328</v>
      </c>
      <c r="F23" s="30">
        <v>14.9</v>
      </c>
      <c r="G23" s="30">
        <v>15.5</v>
      </c>
      <c r="H23" s="26">
        <f t="shared" si="1"/>
        <v>0.59999999999999964</v>
      </c>
      <c r="I23" s="29"/>
      <c r="J23" s="29"/>
      <c r="K23" s="29">
        <f>H10/D244*D23</f>
        <v>0.16061197969057822</v>
      </c>
      <c r="L23" s="26">
        <f t="shared" si="0"/>
        <v>0.76061197969057792</v>
      </c>
      <c r="M23" s="4" t="s">
        <v>702</v>
      </c>
    </row>
    <row r="24" spans="1:13" x14ac:dyDescent="0.25">
      <c r="A24" s="39">
        <v>10</v>
      </c>
      <c r="B24" s="17" t="s">
        <v>341</v>
      </c>
      <c r="C24" s="17"/>
      <c r="D24" s="11">
        <v>94</v>
      </c>
      <c r="E24" s="16" t="s">
        <v>328</v>
      </c>
      <c r="F24" s="30">
        <v>21.9</v>
      </c>
      <c r="G24" s="30">
        <v>23</v>
      </c>
      <c r="H24" s="26">
        <f t="shared" si="1"/>
        <v>1.1000000000000014</v>
      </c>
      <c r="I24" s="29"/>
      <c r="J24" s="29"/>
      <c r="K24" s="29">
        <f>H10/D244*D24</f>
        <v>0.23155714863365573</v>
      </c>
      <c r="L24" s="26">
        <f t="shared" si="0"/>
        <v>1.331557148633657</v>
      </c>
      <c r="M24" s="4" t="s">
        <v>702</v>
      </c>
    </row>
    <row r="25" spans="1:13" x14ac:dyDescent="0.25">
      <c r="A25" s="39">
        <v>11</v>
      </c>
      <c r="B25" s="17" t="s">
        <v>342</v>
      </c>
      <c r="C25" s="17"/>
      <c r="D25" s="11">
        <v>52.8</v>
      </c>
      <c r="E25" s="16" t="s">
        <v>328</v>
      </c>
      <c r="F25" s="30">
        <v>5.7</v>
      </c>
      <c r="G25" s="30">
        <v>6.4</v>
      </c>
      <c r="H25" s="26">
        <f t="shared" si="1"/>
        <v>0.70000000000000018</v>
      </c>
      <c r="I25" s="29"/>
      <c r="J25" s="29"/>
      <c r="K25" s="29">
        <f>H10/D244*D25</f>
        <v>0.13006614306230874</v>
      </c>
      <c r="L25" s="26">
        <f t="shared" si="0"/>
        <v>0.83006614306230886</v>
      </c>
      <c r="M25" s="4" t="s">
        <v>702</v>
      </c>
    </row>
    <row r="26" spans="1:13" x14ac:dyDescent="0.25">
      <c r="A26" s="39">
        <v>12</v>
      </c>
      <c r="B26" s="17" t="s">
        <v>343</v>
      </c>
      <c r="C26" s="17"/>
      <c r="D26" s="11">
        <v>65.3</v>
      </c>
      <c r="E26" s="16" t="s">
        <v>328</v>
      </c>
      <c r="F26" s="30">
        <v>12.4</v>
      </c>
      <c r="G26" s="30">
        <v>13.6</v>
      </c>
      <c r="H26" s="26">
        <f t="shared" si="1"/>
        <v>1.1999999999999993</v>
      </c>
      <c r="I26" s="29"/>
      <c r="J26" s="29"/>
      <c r="K26" s="29">
        <f>H10/D244*D26</f>
        <v>0.16085831708274168</v>
      </c>
      <c r="L26" s="26">
        <f t="shared" si="0"/>
        <v>1.3608583170827409</v>
      </c>
      <c r="M26" s="4" t="s">
        <v>702</v>
      </c>
    </row>
    <row r="27" spans="1:13" x14ac:dyDescent="0.25">
      <c r="A27" s="39">
        <v>13</v>
      </c>
      <c r="B27" s="17" t="s">
        <v>344</v>
      </c>
      <c r="C27" s="17"/>
      <c r="D27" s="11">
        <v>94.2</v>
      </c>
      <c r="E27" s="16" t="s">
        <v>328</v>
      </c>
      <c r="F27" s="30">
        <v>21.2</v>
      </c>
      <c r="G27" s="30">
        <v>22.2</v>
      </c>
      <c r="H27" s="26">
        <f t="shared" si="1"/>
        <v>1</v>
      </c>
      <c r="I27" s="29"/>
      <c r="J27" s="29"/>
      <c r="K27" s="29">
        <f>H10/D244*D27</f>
        <v>0.23204982341798266</v>
      </c>
      <c r="L27" s="26">
        <f t="shared" si="0"/>
        <v>1.2320498234179826</v>
      </c>
      <c r="M27" s="4" t="s">
        <v>702</v>
      </c>
    </row>
    <row r="28" spans="1:13" x14ac:dyDescent="0.25">
      <c r="A28" s="39">
        <v>14</v>
      </c>
      <c r="B28" s="17" t="s">
        <v>345</v>
      </c>
      <c r="C28" s="17"/>
      <c r="D28" s="11">
        <v>52.9</v>
      </c>
      <c r="E28" s="16" t="s">
        <v>328</v>
      </c>
      <c r="F28" s="30">
        <v>4.2</v>
      </c>
      <c r="G28" s="30">
        <v>4.2</v>
      </c>
      <c r="H28" s="26">
        <f t="shared" si="1"/>
        <v>0</v>
      </c>
      <c r="I28" s="29"/>
      <c r="J28" s="29"/>
      <c r="K28" s="29">
        <f>H10/D244*D28</f>
        <v>0.13031248045447222</v>
      </c>
      <c r="L28" s="26">
        <f t="shared" si="0"/>
        <v>0.13031248045447222</v>
      </c>
      <c r="M28" s="4" t="s">
        <v>702</v>
      </c>
    </row>
    <row r="29" spans="1:13" x14ac:dyDescent="0.25">
      <c r="A29" s="39">
        <v>15</v>
      </c>
      <c r="B29" s="17" t="s">
        <v>346</v>
      </c>
      <c r="C29" s="17"/>
      <c r="D29" s="11">
        <v>64.900000000000006</v>
      </c>
      <c r="E29" s="16" t="s">
        <v>328</v>
      </c>
      <c r="F29" s="30">
        <v>21.3</v>
      </c>
      <c r="G29" s="30">
        <v>22.2</v>
      </c>
      <c r="H29" s="26">
        <f t="shared" si="1"/>
        <v>0.89999999999999858</v>
      </c>
      <c r="I29" s="29"/>
      <c r="J29" s="29"/>
      <c r="K29" s="29">
        <f>H10/D244*D29</f>
        <v>0.15987296751408786</v>
      </c>
      <c r="L29" s="26">
        <f t="shared" si="0"/>
        <v>1.0598729675140866</v>
      </c>
      <c r="M29" s="4" t="s">
        <v>702</v>
      </c>
    </row>
    <row r="30" spans="1:13" x14ac:dyDescent="0.25">
      <c r="A30" s="39">
        <v>16</v>
      </c>
      <c r="B30" s="17" t="s">
        <v>347</v>
      </c>
      <c r="C30" s="17"/>
      <c r="D30" s="11">
        <v>93.9</v>
      </c>
      <c r="E30" s="16" t="s">
        <v>328</v>
      </c>
      <c r="F30" s="30">
        <v>14.7</v>
      </c>
      <c r="G30" s="30">
        <v>15.9</v>
      </c>
      <c r="H30" s="26">
        <f>G30-F30-0.6</f>
        <v>0.60000000000000109</v>
      </c>
      <c r="I30" s="29"/>
      <c r="J30" s="29"/>
      <c r="K30" s="29">
        <f>H10/D244*D30</f>
        <v>0.23131081124149228</v>
      </c>
      <c r="L30" s="26">
        <f t="shared" si="0"/>
        <v>0.83131081124149331</v>
      </c>
      <c r="M30" s="4" t="s">
        <v>702</v>
      </c>
    </row>
    <row r="31" spans="1:13" x14ac:dyDescent="0.25">
      <c r="A31" s="39">
        <v>17</v>
      </c>
      <c r="B31" s="17" t="s">
        <v>348</v>
      </c>
      <c r="C31" s="17"/>
      <c r="D31" s="11">
        <v>53</v>
      </c>
      <c r="E31" s="16" t="s">
        <v>328</v>
      </c>
      <c r="F31" s="30">
        <v>9.1999999999999993</v>
      </c>
      <c r="G31" s="30">
        <v>9.6999999999999993</v>
      </c>
      <c r="H31" s="26">
        <f>G31-F31-0.5</f>
        <v>0</v>
      </c>
      <c r="I31" s="29"/>
      <c r="J31" s="29"/>
      <c r="K31" s="29">
        <f>H10/D244*D31</f>
        <v>0.13055881784663567</v>
      </c>
      <c r="L31" s="26">
        <f t="shared" si="0"/>
        <v>0.13055881784663567</v>
      </c>
      <c r="M31" s="4" t="s">
        <v>702</v>
      </c>
    </row>
    <row r="32" spans="1:13" x14ac:dyDescent="0.25">
      <c r="A32" s="39">
        <v>18</v>
      </c>
      <c r="B32" s="17" t="s">
        <v>595</v>
      </c>
      <c r="C32" s="17"/>
      <c r="D32" s="11">
        <v>64.8</v>
      </c>
      <c r="E32" s="16" t="s">
        <v>328</v>
      </c>
      <c r="F32" s="30">
        <v>16.7</v>
      </c>
      <c r="G32" s="30">
        <v>17.600000000000001</v>
      </c>
      <c r="H32" s="26">
        <f>G32-F32-0.66</f>
        <v>0.2400000000000021</v>
      </c>
      <c r="I32" s="29"/>
      <c r="J32" s="29"/>
      <c r="K32" s="29">
        <f>H10/D244*D32</f>
        <v>0.15962663012192438</v>
      </c>
      <c r="L32" s="26">
        <f t="shared" si="0"/>
        <v>0.39962663012192645</v>
      </c>
      <c r="M32" s="4" t="s">
        <v>702</v>
      </c>
    </row>
    <row r="33" spans="1:13" x14ac:dyDescent="0.25">
      <c r="A33" s="39">
        <v>19</v>
      </c>
      <c r="B33" s="17" t="s">
        <v>349</v>
      </c>
      <c r="C33" s="17"/>
      <c r="D33" s="11">
        <v>93.9</v>
      </c>
      <c r="E33" s="16" t="s">
        <v>328</v>
      </c>
      <c r="F33" s="30">
        <v>19.8</v>
      </c>
      <c r="G33" s="30">
        <v>21.4</v>
      </c>
      <c r="H33" s="26">
        <f t="shared" si="1"/>
        <v>1.5999999999999979</v>
      </c>
      <c r="I33" s="29"/>
      <c r="J33" s="29"/>
      <c r="K33" s="29">
        <f>H10/D244*D33</f>
        <v>0.23131081124149228</v>
      </c>
      <c r="L33" s="26">
        <f t="shared" si="0"/>
        <v>1.8313108112414902</v>
      </c>
      <c r="M33" s="4" t="s">
        <v>702</v>
      </c>
    </row>
    <row r="34" spans="1:13" x14ac:dyDescent="0.25">
      <c r="A34" s="39">
        <v>20</v>
      </c>
      <c r="B34" s="17" t="s">
        <v>350</v>
      </c>
      <c r="C34" s="17"/>
      <c r="D34" s="11">
        <v>52.8</v>
      </c>
      <c r="E34" s="16" t="s">
        <v>328</v>
      </c>
      <c r="F34" s="30">
        <v>9.6</v>
      </c>
      <c r="G34" s="30">
        <v>10.3</v>
      </c>
      <c r="H34" s="26">
        <f t="shared" si="1"/>
        <v>0.70000000000000107</v>
      </c>
      <c r="I34" s="29"/>
      <c r="J34" s="29"/>
      <c r="K34" s="29">
        <f>H10/D244*D34</f>
        <v>0.13006614306230874</v>
      </c>
      <c r="L34" s="26">
        <f t="shared" si="0"/>
        <v>0.83006614306230975</v>
      </c>
      <c r="M34" s="4" t="s">
        <v>702</v>
      </c>
    </row>
    <row r="35" spans="1:13" x14ac:dyDescent="0.25">
      <c r="A35" s="39">
        <v>21</v>
      </c>
      <c r="B35" s="17" t="s">
        <v>351</v>
      </c>
      <c r="C35" s="17"/>
      <c r="D35" s="11">
        <v>65</v>
      </c>
      <c r="E35" s="16" t="s">
        <v>328</v>
      </c>
      <c r="F35" s="30">
        <v>8.6</v>
      </c>
      <c r="G35" s="30">
        <v>8.8000000000000007</v>
      </c>
      <c r="H35" s="26">
        <f t="shared" si="1"/>
        <v>0.20000000000000107</v>
      </c>
      <c r="I35" s="29"/>
      <c r="J35" s="29"/>
      <c r="K35" s="29">
        <f>H10/D244*D35</f>
        <v>0.16011930490625131</v>
      </c>
      <c r="L35" s="26">
        <f t="shared" si="0"/>
        <v>0.36011930490625238</v>
      </c>
      <c r="M35" s="4" t="s">
        <v>702</v>
      </c>
    </row>
    <row r="36" spans="1:13" x14ac:dyDescent="0.25">
      <c r="A36" s="39">
        <v>22</v>
      </c>
      <c r="B36" s="17" t="s">
        <v>352</v>
      </c>
      <c r="C36" s="17"/>
      <c r="D36" s="11">
        <v>94.3</v>
      </c>
      <c r="E36" s="16" t="s">
        <v>328</v>
      </c>
      <c r="F36" s="30">
        <v>29.8</v>
      </c>
      <c r="G36" s="30">
        <v>31.3</v>
      </c>
      <c r="H36" s="26">
        <f t="shared" si="1"/>
        <v>1.5</v>
      </c>
      <c r="I36" s="29"/>
      <c r="J36" s="29"/>
      <c r="K36" s="29">
        <f>H10/D244*D36</f>
        <v>0.23229616081014612</v>
      </c>
      <c r="L36" s="26">
        <f t="shared" si="0"/>
        <v>1.7322961608101461</v>
      </c>
      <c r="M36" s="4" t="s">
        <v>702</v>
      </c>
    </row>
    <row r="37" spans="1:13" x14ac:dyDescent="0.25">
      <c r="A37" s="39">
        <v>23</v>
      </c>
      <c r="B37" s="17" t="s">
        <v>353</v>
      </c>
      <c r="C37" s="17"/>
      <c r="D37" s="11">
        <v>52.9</v>
      </c>
      <c r="E37" s="16" t="s">
        <v>328</v>
      </c>
      <c r="F37" s="30">
        <v>4.4000000000000004</v>
      </c>
      <c r="G37" s="30">
        <v>4.5999999999999996</v>
      </c>
      <c r="H37" s="26">
        <f t="shared" si="1"/>
        <v>0.19999999999999929</v>
      </c>
      <c r="I37" s="29"/>
      <c r="J37" s="29"/>
      <c r="K37" s="29">
        <f>H10/D244*D37</f>
        <v>0.13031248045447222</v>
      </c>
      <c r="L37" s="26">
        <f t="shared" si="0"/>
        <v>0.33031248045447148</v>
      </c>
      <c r="M37" s="4" t="s">
        <v>702</v>
      </c>
    </row>
    <row r="38" spans="1:13" x14ac:dyDescent="0.25">
      <c r="A38" s="39">
        <v>24</v>
      </c>
      <c r="B38" s="17" t="s">
        <v>354</v>
      </c>
      <c r="C38" s="17"/>
      <c r="D38" s="11">
        <v>65.3</v>
      </c>
      <c r="E38" s="16" t="s">
        <v>328</v>
      </c>
      <c r="F38" s="30">
        <v>5.9</v>
      </c>
      <c r="G38" s="30">
        <v>6.1</v>
      </c>
      <c r="H38" s="26">
        <f t="shared" si="1"/>
        <v>0.19999999999999929</v>
      </c>
      <c r="I38" s="29"/>
      <c r="J38" s="29"/>
      <c r="K38" s="29">
        <f>H10/D244*D38</f>
        <v>0.16085831708274168</v>
      </c>
      <c r="L38" s="26">
        <f t="shared" si="0"/>
        <v>0.36085831708274096</v>
      </c>
      <c r="M38" s="4" t="s">
        <v>702</v>
      </c>
    </row>
    <row r="39" spans="1:13" x14ac:dyDescent="0.25">
      <c r="A39" s="39">
        <v>25</v>
      </c>
      <c r="B39" s="17" t="s">
        <v>355</v>
      </c>
      <c r="C39" s="17"/>
      <c r="D39" s="11">
        <v>94.1</v>
      </c>
      <c r="E39" s="16" t="s">
        <v>328</v>
      </c>
      <c r="F39" s="30">
        <v>7.2</v>
      </c>
      <c r="G39" s="30">
        <v>7.2</v>
      </c>
      <c r="H39" s="26">
        <f t="shared" si="1"/>
        <v>0</v>
      </c>
      <c r="I39" s="29"/>
      <c r="J39" s="29"/>
      <c r="K39" s="29">
        <f>H10/D244*D39</f>
        <v>0.23180348602581918</v>
      </c>
      <c r="L39" s="26">
        <f t="shared" si="0"/>
        <v>0.23180348602581918</v>
      </c>
      <c r="M39" s="4" t="s">
        <v>702</v>
      </c>
    </row>
    <row r="40" spans="1:13" x14ac:dyDescent="0.25">
      <c r="A40" s="39">
        <v>26</v>
      </c>
      <c r="B40" s="17" t="s">
        <v>356</v>
      </c>
      <c r="C40" s="17"/>
      <c r="D40" s="11">
        <v>53</v>
      </c>
      <c r="E40" s="16" t="s">
        <v>328</v>
      </c>
      <c r="F40" s="30">
        <v>10.4</v>
      </c>
      <c r="G40" s="30">
        <v>11.2</v>
      </c>
      <c r="H40" s="26">
        <f t="shared" si="1"/>
        <v>0.79999999999999893</v>
      </c>
      <c r="I40" s="29"/>
      <c r="J40" s="29"/>
      <c r="K40" s="29">
        <f>H10/D244*D40</f>
        <v>0.13055881784663567</v>
      </c>
      <c r="L40" s="26">
        <f t="shared" si="0"/>
        <v>0.93055881784663463</v>
      </c>
      <c r="M40" s="4" t="s">
        <v>702</v>
      </c>
    </row>
    <row r="41" spans="1:13" x14ac:dyDescent="0.25">
      <c r="A41" s="39">
        <v>27</v>
      </c>
      <c r="B41" s="17" t="s">
        <v>357</v>
      </c>
      <c r="C41" s="17"/>
      <c r="D41" s="11">
        <v>65.3</v>
      </c>
      <c r="E41" s="16" t="s">
        <v>328</v>
      </c>
      <c r="F41" s="30">
        <v>12.6</v>
      </c>
      <c r="G41" s="30">
        <v>13.6</v>
      </c>
      <c r="H41" s="26">
        <f t="shared" si="1"/>
        <v>1</v>
      </c>
      <c r="I41" s="29"/>
      <c r="J41" s="29"/>
      <c r="K41" s="29">
        <f>H10/D244*D41</f>
        <v>0.16085831708274168</v>
      </c>
      <c r="L41" s="26">
        <f t="shared" si="0"/>
        <v>1.1608583170827416</v>
      </c>
      <c r="M41" s="4" t="s">
        <v>702</v>
      </c>
    </row>
    <row r="42" spans="1:13" x14ac:dyDescent="0.25">
      <c r="A42" s="39">
        <v>28</v>
      </c>
      <c r="B42" s="17" t="s">
        <v>358</v>
      </c>
      <c r="C42" s="17"/>
      <c r="D42" s="11">
        <v>93.5</v>
      </c>
      <c r="E42" s="16" t="s">
        <v>328</v>
      </c>
      <c r="F42" s="30">
        <v>21.8</v>
      </c>
      <c r="G42" s="30">
        <v>23.5</v>
      </c>
      <c r="H42" s="26">
        <f t="shared" si="1"/>
        <v>1.6999999999999993</v>
      </c>
      <c r="I42" s="29"/>
      <c r="J42" s="29"/>
      <c r="K42" s="29">
        <f>H10/D244*D42</f>
        <v>0.23032546167283841</v>
      </c>
      <c r="L42" s="26">
        <f t="shared" si="0"/>
        <v>1.9303254616728376</v>
      </c>
      <c r="M42" s="4" t="s">
        <v>702</v>
      </c>
    </row>
    <row r="43" spans="1:13" x14ac:dyDescent="0.25">
      <c r="A43" s="39">
        <v>29</v>
      </c>
      <c r="B43" s="17" t="s">
        <v>359</v>
      </c>
      <c r="C43" s="17"/>
      <c r="D43" s="11">
        <v>52.8</v>
      </c>
      <c r="E43" s="16" t="s">
        <v>328</v>
      </c>
      <c r="F43" s="30">
        <v>12.3</v>
      </c>
      <c r="G43" s="30">
        <v>13</v>
      </c>
      <c r="H43" s="26">
        <f t="shared" si="1"/>
        <v>0.69999999999999929</v>
      </c>
      <c r="I43" s="29"/>
      <c r="J43" s="29"/>
      <c r="K43" s="29">
        <f>H10/D244*D43</f>
        <v>0.13006614306230874</v>
      </c>
      <c r="L43" s="26">
        <f t="shared" si="0"/>
        <v>0.83006614306230797</v>
      </c>
      <c r="M43" s="4" t="s">
        <v>702</v>
      </c>
    </row>
    <row r="44" spans="1:13" x14ac:dyDescent="0.25">
      <c r="A44" s="39">
        <v>30</v>
      </c>
      <c r="B44" s="17" t="s">
        <v>360</v>
      </c>
      <c r="C44" s="17"/>
      <c r="D44" s="11">
        <v>65.400000000000006</v>
      </c>
      <c r="E44" s="16" t="s">
        <v>328</v>
      </c>
      <c r="F44" s="30">
        <v>5.2</v>
      </c>
      <c r="G44" s="30">
        <v>5.2</v>
      </c>
      <c r="H44" s="26">
        <f t="shared" si="1"/>
        <v>0</v>
      </c>
      <c r="I44" s="29"/>
      <c r="J44" s="29"/>
      <c r="K44" s="29">
        <f>H10/D244*D44</f>
        <v>0.16110465447490516</v>
      </c>
      <c r="L44" s="26">
        <f t="shared" si="0"/>
        <v>0.16110465447490516</v>
      </c>
      <c r="M44" s="4" t="s">
        <v>703</v>
      </c>
    </row>
    <row r="45" spans="1:13" x14ac:dyDescent="0.25">
      <c r="A45" s="39">
        <v>31</v>
      </c>
      <c r="B45" s="17" t="s">
        <v>361</v>
      </c>
      <c r="C45" s="17"/>
      <c r="D45" s="11">
        <v>93.9</v>
      </c>
      <c r="E45" s="16" t="s">
        <v>328</v>
      </c>
      <c r="F45" s="30">
        <v>7.6</v>
      </c>
      <c r="G45" s="30">
        <v>7.7</v>
      </c>
      <c r="H45" s="26">
        <f t="shared" si="1"/>
        <v>0.10000000000000053</v>
      </c>
      <c r="I45" s="29"/>
      <c r="J45" s="29"/>
      <c r="K45" s="29">
        <f>H10/D244*D45</f>
        <v>0.23131081124149228</v>
      </c>
      <c r="L45" s="26">
        <f t="shared" si="0"/>
        <v>0.33131081124149281</v>
      </c>
      <c r="M45" s="4" t="s">
        <v>702</v>
      </c>
    </row>
    <row r="46" spans="1:13" x14ac:dyDescent="0.25">
      <c r="A46" s="39">
        <v>32</v>
      </c>
      <c r="B46" s="17" t="s">
        <v>363</v>
      </c>
      <c r="C46" s="17"/>
      <c r="D46" s="11">
        <v>53</v>
      </c>
      <c r="E46" s="16" t="s">
        <v>328</v>
      </c>
      <c r="F46" s="30">
        <v>13.7</v>
      </c>
      <c r="G46" s="30">
        <v>14.3</v>
      </c>
      <c r="H46" s="26">
        <f t="shared" si="1"/>
        <v>0.60000000000000142</v>
      </c>
      <c r="I46" s="29"/>
      <c r="J46" s="29"/>
      <c r="K46" s="29">
        <f>H10/D244*D46</f>
        <v>0.13055881784663567</v>
      </c>
      <c r="L46" s="26">
        <f t="shared" si="0"/>
        <v>0.73055881784663712</v>
      </c>
      <c r="M46" s="4" t="s">
        <v>702</v>
      </c>
    </row>
    <row r="47" spans="1:13" x14ac:dyDescent="0.25">
      <c r="A47" s="39">
        <v>33</v>
      </c>
      <c r="B47" s="17" t="s">
        <v>364</v>
      </c>
      <c r="C47" s="17"/>
      <c r="D47" s="11">
        <v>65.3</v>
      </c>
      <c r="E47" s="16" t="s">
        <v>328</v>
      </c>
      <c r="F47" s="30">
        <v>17.3</v>
      </c>
      <c r="G47" s="30">
        <v>18.3</v>
      </c>
      <c r="H47" s="26">
        <f t="shared" si="1"/>
        <v>1</v>
      </c>
      <c r="I47" s="29"/>
      <c r="J47" s="29"/>
      <c r="K47" s="29">
        <f>H10/D244*D47</f>
        <v>0.16085831708274168</v>
      </c>
      <c r="L47" s="26">
        <f t="shared" si="0"/>
        <v>1.1608583170827416</v>
      </c>
      <c r="M47" s="4" t="s">
        <v>702</v>
      </c>
    </row>
    <row r="48" spans="1:13" x14ac:dyDescent="0.25">
      <c r="A48" s="39">
        <v>34</v>
      </c>
      <c r="B48" s="17" t="s">
        <v>362</v>
      </c>
      <c r="C48" s="17"/>
      <c r="D48" s="11">
        <v>94</v>
      </c>
      <c r="E48" s="16" t="s">
        <v>328</v>
      </c>
      <c r="F48" s="30">
        <v>24.2</v>
      </c>
      <c r="G48" s="30">
        <v>25.6</v>
      </c>
      <c r="H48" s="26">
        <f t="shared" si="1"/>
        <v>1.4000000000000021</v>
      </c>
      <c r="I48" s="29"/>
      <c r="J48" s="29"/>
      <c r="K48" s="29">
        <f>H10/D244*D48</f>
        <v>0.23155714863365573</v>
      </c>
      <c r="L48" s="26">
        <f t="shared" si="0"/>
        <v>1.6315571486336578</v>
      </c>
      <c r="M48" s="4" t="s">
        <v>702</v>
      </c>
    </row>
    <row r="49" spans="1:13" x14ac:dyDescent="0.25">
      <c r="A49" s="39">
        <v>35</v>
      </c>
      <c r="B49" s="17" t="s">
        <v>365</v>
      </c>
      <c r="C49" s="17"/>
      <c r="D49" s="11">
        <v>52.8</v>
      </c>
      <c r="E49" s="16" t="s">
        <v>328</v>
      </c>
      <c r="F49" s="30">
        <v>11.2</v>
      </c>
      <c r="G49" s="30">
        <v>11.9</v>
      </c>
      <c r="H49" s="26">
        <f t="shared" si="1"/>
        <v>0.70000000000000107</v>
      </c>
      <c r="I49" s="29"/>
      <c r="J49" s="29"/>
      <c r="K49" s="29">
        <f>H10/D244*D49</f>
        <v>0.13006614306230874</v>
      </c>
      <c r="L49" s="26">
        <f t="shared" si="0"/>
        <v>0.83006614306230975</v>
      </c>
      <c r="M49" s="4" t="s">
        <v>702</v>
      </c>
    </row>
    <row r="50" spans="1:13" x14ac:dyDescent="0.25">
      <c r="A50" s="39">
        <v>36</v>
      </c>
      <c r="B50" s="17" t="s">
        <v>366</v>
      </c>
      <c r="C50" s="17"/>
      <c r="D50" s="11">
        <v>64.900000000000006</v>
      </c>
      <c r="E50" s="16" t="s">
        <v>328</v>
      </c>
      <c r="F50" s="30">
        <v>9.8000000000000007</v>
      </c>
      <c r="G50" s="30">
        <v>10.7</v>
      </c>
      <c r="H50" s="26">
        <f t="shared" si="1"/>
        <v>0.89999999999999858</v>
      </c>
      <c r="I50" s="29"/>
      <c r="J50" s="29"/>
      <c r="K50" s="29">
        <f>H10/D244*D50</f>
        <v>0.15987296751408786</v>
      </c>
      <c r="L50" s="26">
        <f t="shared" si="0"/>
        <v>1.0598729675140866</v>
      </c>
      <c r="M50" s="4" t="s">
        <v>702</v>
      </c>
    </row>
    <row r="51" spans="1:13" x14ac:dyDescent="0.25">
      <c r="A51" s="39">
        <v>37</v>
      </c>
      <c r="B51" s="17" t="s">
        <v>367</v>
      </c>
      <c r="C51" s="17"/>
      <c r="D51" s="11">
        <v>94.1</v>
      </c>
      <c r="E51" s="16" t="s">
        <v>328</v>
      </c>
      <c r="F51" s="30">
        <v>7.6</v>
      </c>
      <c r="G51" s="30">
        <v>9.4</v>
      </c>
      <c r="H51" s="26">
        <f t="shared" si="1"/>
        <v>1.8000000000000007</v>
      </c>
      <c r="I51" s="29"/>
      <c r="J51" s="29"/>
      <c r="K51" s="29">
        <f>H10/D244*D51</f>
        <v>0.23180348602581918</v>
      </c>
      <c r="L51" s="26">
        <f t="shared" si="0"/>
        <v>2.0318034860258201</v>
      </c>
      <c r="M51" s="4" t="s">
        <v>702</v>
      </c>
    </row>
    <row r="52" spans="1:13" x14ac:dyDescent="0.25">
      <c r="A52" s="39">
        <v>38</v>
      </c>
      <c r="B52" s="17" t="s">
        <v>368</v>
      </c>
      <c r="C52" s="17"/>
      <c r="D52" s="11">
        <v>52.7</v>
      </c>
      <c r="E52" s="16" t="s">
        <v>328</v>
      </c>
      <c r="F52" s="30">
        <v>7.9</v>
      </c>
      <c r="G52" s="30">
        <v>8.4</v>
      </c>
      <c r="H52" s="26">
        <f t="shared" si="1"/>
        <v>0.5</v>
      </c>
      <c r="I52" s="29"/>
      <c r="J52" s="29"/>
      <c r="K52" s="29">
        <f>H10/D244*D52</f>
        <v>0.12981980567014528</v>
      </c>
      <c r="L52" s="26">
        <f t="shared" si="0"/>
        <v>0.62981980567014528</v>
      </c>
      <c r="M52" s="4" t="s">
        <v>702</v>
      </c>
    </row>
    <row r="53" spans="1:13" x14ac:dyDescent="0.25">
      <c r="A53" s="39">
        <v>39</v>
      </c>
      <c r="B53" s="17" t="s">
        <v>369</v>
      </c>
      <c r="C53" s="17"/>
      <c r="D53" s="11">
        <v>65.2</v>
      </c>
      <c r="E53" s="16" t="s">
        <v>328</v>
      </c>
      <c r="F53" s="30">
        <v>8.6999999999999993</v>
      </c>
      <c r="G53" s="30">
        <v>9.1999999999999993</v>
      </c>
      <c r="H53" s="26">
        <f t="shared" si="1"/>
        <v>0.5</v>
      </c>
      <c r="I53" s="29"/>
      <c r="J53" s="29"/>
      <c r="K53" s="29">
        <f>H10/D244*D53</f>
        <v>0.16061197969057822</v>
      </c>
      <c r="L53" s="26">
        <f t="shared" si="0"/>
        <v>0.66061197969057828</v>
      </c>
      <c r="M53" s="4" t="s">
        <v>702</v>
      </c>
    </row>
    <row r="54" spans="1:13" x14ac:dyDescent="0.25">
      <c r="A54" s="39">
        <v>40</v>
      </c>
      <c r="B54" s="17" t="s">
        <v>370</v>
      </c>
      <c r="C54" s="17"/>
      <c r="D54" s="11">
        <v>94</v>
      </c>
      <c r="E54" s="16" t="s">
        <v>328</v>
      </c>
      <c r="F54" s="30">
        <v>20.5</v>
      </c>
      <c r="G54" s="30">
        <v>21.7</v>
      </c>
      <c r="H54" s="26">
        <f t="shared" si="1"/>
        <v>1.1999999999999993</v>
      </c>
      <c r="I54" s="29"/>
      <c r="J54" s="29"/>
      <c r="K54" s="29">
        <f>H10/D244*D54</f>
        <v>0.23155714863365573</v>
      </c>
      <c r="L54" s="26">
        <f t="shared" si="0"/>
        <v>1.4315571486336549</v>
      </c>
      <c r="M54" s="4" t="s">
        <v>702</v>
      </c>
    </row>
    <row r="55" spans="1:13" x14ac:dyDescent="0.25">
      <c r="A55" s="39">
        <v>41</v>
      </c>
      <c r="B55" s="17" t="s">
        <v>371</v>
      </c>
      <c r="C55" s="17"/>
      <c r="D55" s="11">
        <v>52.8</v>
      </c>
      <c r="E55" s="16" t="s">
        <v>328</v>
      </c>
      <c r="F55" s="30">
        <v>4</v>
      </c>
      <c r="G55" s="30">
        <v>4.4000000000000004</v>
      </c>
      <c r="H55" s="26">
        <f t="shared" si="1"/>
        <v>0.40000000000000036</v>
      </c>
      <c r="I55" s="29"/>
      <c r="J55" s="29"/>
      <c r="K55" s="29">
        <f>H10/D244*D55</f>
        <v>0.13006614306230874</v>
      </c>
      <c r="L55" s="26">
        <f t="shared" si="0"/>
        <v>0.53006614306230904</v>
      </c>
      <c r="M55" s="4" t="s">
        <v>702</v>
      </c>
    </row>
    <row r="56" spans="1:13" x14ac:dyDescent="0.25">
      <c r="A56" s="39">
        <v>42</v>
      </c>
      <c r="B56" s="17" t="s">
        <v>372</v>
      </c>
      <c r="C56" s="17"/>
      <c r="D56" s="11">
        <v>65.3</v>
      </c>
      <c r="E56" s="16" t="s">
        <v>328</v>
      </c>
      <c r="F56" s="30">
        <v>15.5</v>
      </c>
      <c r="G56" s="30">
        <v>16</v>
      </c>
      <c r="H56" s="26">
        <f t="shared" si="1"/>
        <v>0.5</v>
      </c>
      <c r="I56" s="29"/>
      <c r="J56" s="29"/>
      <c r="K56" s="29">
        <f>H10/D244*D56</f>
        <v>0.16085831708274168</v>
      </c>
      <c r="L56" s="26">
        <f t="shared" si="0"/>
        <v>0.66085831708274168</v>
      </c>
      <c r="M56" s="4" t="s">
        <v>702</v>
      </c>
    </row>
    <row r="57" spans="1:13" x14ac:dyDescent="0.25">
      <c r="A57" s="39">
        <v>43</v>
      </c>
      <c r="B57" s="17" t="s">
        <v>455</v>
      </c>
      <c r="C57" s="17"/>
      <c r="D57" s="11">
        <v>69.099999999999994</v>
      </c>
      <c r="E57" s="16" t="s">
        <v>328</v>
      </c>
      <c r="F57" s="30">
        <v>19.399999999999999</v>
      </c>
      <c r="G57" s="30">
        <v>20.2</v>
      </c>
      <c r="H57" s="26">
        <f t="shared" si="1"/>
        <v>0.80000000000000071</v>
      </c>
      <c r="I57" s="29"/>
      <c r="J57" s="29"/>
      <c r="K57" s="29">
        <f>H10/D244*D57</f>
        <v>0.17021913798495331</v>
      </c>
      <c r="L57" s="26">
        <f t="shared" si="0"/>
        <v>0.97021913798495407</v>
      </c>
      <c r="M57" s="4" t="s">
        <v>702</v>
      </c>
    </row>
    <row r="58" spans="1:13" x14ac:dyDescent="0.25">
      <c r="A58" s="39">
        <v>44</v>
      </c>
      <c r="B58" s="17" t="s">
        <v>456</v>
      </c>
      <c r="C58" s="17"/>
      <c r="D58" s="11">
        <v>42.6</v>
      </c>
      <c r="E58" s="16" t="s">
        <v>328</v>
      </c>
      <c r="F58" s="30">
        <v>15.6</v>
      </c>
      <c r="G58" s="30">
        <v>16.399999999999999</v>
      </c>
      <c r="H58" s="26">
        <f t="shared" si="1"/>
        <v>0.79999999999999893</v>
      </c>
      <c r="I58" s="29"/>
      <c r="J58" s="29"/>
      <c r="K58" s="29">
        <f>H10/D244*D58</f>
        <v>0.10493972906163547</v>
      </c>
      <c r="L58" s="26">
        <f t="shared" si="0"/>
        <v>0.90493972906163445</v>
      </c>
      <c r="M58" s="4" t="s">
        <v>702</v>
      </c>
    </row>
    <row r="59" spans="1:13" x14ac:dyDescent="0.25">
      <c r="A59" s="39">
        <v>45</v>
      </c>
      <c r="B59" s="17" t="s">
        <v>457</v>
      </c>
      <c r="C59" s="17"/>
      <c r="D59" s="11">
        <v>55.5</v>
      </c>
      <c r="E59" s="16" t="s">
        <v>328</v>
      </c>
      <c r="F59" s="30">
        <v>16.7</v>
      </c>
      <c r="G59" s="30">
        <v>17.5</v>
      </c>
      <c r="H59" s="26">
        <f t="shared" si="1"/>
        <v>0.80000000000000071</v>
      </c>
      <c r="I59" s="29"/>
      <c r="J59" s="29"/>
      <c r="K59" s="29">
        <f>H10/D244*D59</f>
        <v>0.13671725265072227</v>
      </c>
      <c r="L59" s="26">
        <f t="shared" si="0"/>
        <v>0.93671725265072303</v>
      </c>
      <c r="M59" s="4" t="s">
        <v>702</v>
      </c>
    </row>
    <row r="60" spans="1:13" x14ac:dyDescent="0.25">
      <c r="A60" s="39">
        <v>46</v>
      </c>
      <c r="B60" s="17" t="s">
        <v>458</v>
      </c>
      <c r="C60" s="17"/>
      <c r="D60" s="11">
        <v>58.9</v>
      </c>
      <c r="E60" s="16" t="s">
        <v>328</v>
      </c>
      <c r="F60" s="30">
        <v>22.6</v>
      </c>
      <c r="G60" s="30">
        <v>23.5</v>
      </c>
      <c r="H60" s="26">
        <f t="shared" si="1"/>
        <v>0.89999999999999858</v>
      </c>
      <c r="I60" s="29"/>
      <c r="J60" s="29"/>
      <c r="K60" s="29">
        <f>H10/D244*D60</f>
        <v>0.14509272398428003</v>
      </c>
      <c r="L60" s="26">
        <f t="shared" si="0"/>
        <v>1.0450927239842787</v>
      </c>
      <c r="M60" s="4" t="s">
        <v>702</v>
      </c>
    </row>
    <row r="61" spans="1:13" x14ac:dyDescent="0.25">
      <c r="A61" s="39">
        <v>47</v>
      </c>
      <c r="B61" s="17" t="s">
        <v>459</v>
      </c>
      <c r="C61" s="17"/>
      <c r="D61" s="11">
        <v>62.3</v>
      </c>
      <c r="E61" s="16" t="s">
        <v>328</v>
      </c>
      <c r="F61" s="30">
        <v>21.4</v>
      </c>
      <c r="G61" s="30">
        <v>22.4</v>
      </c>
      <c r="H61" s="26">
        <f t="shared" si="1"/>
        <v>1</v>
      </c>
      <c r="I61" s="29"/>
      <c r="J61" s="29"/>
      <c r="K61" s="29">
        <f>H10/D244*D61</f>
        <v>0.15346819531783779</v>
      </c>
      <c r="L61" s="26">
        <f t="shared" si="0"/>
        <v>1.1534681953178378</v>
      </c>
      <c r="M61" s="4" t="s">
        <v>702</v>
      </c>
    </row>
    <row r="62" spans="1:13" x14ac:dyDescent="0.25">
      <c r="A62" s="39">
        <v>48</v>
      </c>
      <c r="B62" s="17" t="s">
        <v>460</v>
      </c>
      <c r="C62" s="17"/>
      <c r="D62" s="11">
        <v>68.7</v>
      </c>
      <c r="E62" s="16" t="s">
        <v>328</v>
      </c>
      <c r="F62" s="30">
        <v>15.3</v>
      </c>
      <c r="G62" s="30">
        <v>16.2</v>
      </c>
      <c r="H62" s="26">
        <f t="shared" si="1"/>
        <v>0.89999999999999858</v>
      </c>
      <c r="I62" s="29"/>
      <c r="J62" s="29"/>
      <c r="K62" s="29">
        <f>H10/D244*D62</f>
        <v>0.16923378841629946</v>
      </c>
      <c r="L62" s="26">
        <f t="shared" si="0"/>
        <v>1.0692337884162981</v>
      </c>
      <c r="M62" s="4" t="s">
        <v>702</v>
      </c>
    </row>
    <row r="63" spans="1:13" x14ac:dyDescent="0.25">
      <c r="A63" s="39">
        <v>49</v>
      </c>
      <c r="B63" s="17" t="s">
        <v>461</v>
      </c>
      <c r="C63" s="17"/>
      <c r="D63" s="11">
        <v>42.7</v>
      </c>
      <c r="E63" s="16" t="s">
        <v>328</v>
      </c>
      <c r="F63" s="30">
        <v>3.3</v>
      </c>
      <c r="G63" s="30">
        <v>3.9</v>
      </c>
      <c r="H63" s="26">
        <f t="shared" si="1"/>
        <v>0.60000000000000009</v>
      </c>
      <c r="I63" s="29"/>
      <c r="J63" s="29"/>
      <c r="K63" s="29">
        <f>H10/D244*D63</f>
        <v>0.10518606645379894</v>
      </c>
      <c r="L63" s="26">
        <f t="shared" si="0"/>
        <v>0.705186066453799</v>
      </c>
      <c r="M63" s="4" t="s">
        <v>702</v>
      </c>
    </row>
    <row r="64" spans="1:13" x14ac:dyDescent="0.25">
      <c r="A64" s="39">
        <v>50</v>
      </c>
      <c r="B64" s="17" t="s">
        <v>462</v>
      </c>
      <c r="C64" s="17"/>
      <c r="D64" s="11">
        <v>55</v>
      </c>
      <c r="E64" s="16" t="s">
        <v>328</v>
      </c>
      <c r="F64" s="30">
        <v>15.3</v>
      </c>
      <c r="G64" s="30">
        <v>16.399999999999999</v>
      </c>
      <c r="H64" s="26">
        <f t="shared" si="1"/>
        <v>1.0999999999999979</v>
      </c>
      <c r="I64" s="29"/>
      <c r="J64" s="29"/>
      <c r="K64" s="29">
        <f>H10/D244*D64</f>
        <v>0.13548556568990494</v>
      </c>
      <c r="L64" s="26">
        <f t="shared" si="0"/>
        <v>1.2354855656899029</v>
      </c>
      <c r="M64" s="4" t="s">
        <v>702</v>
      </c>
    </row>
    <row r="65" spans="1:13" x14ac:dyDescent="0.25">
      <c r="A65" s="39">
        <v>51</v>
      </c>
      <c r="B65" s="17" t="s">
        <v>463</v>
      </c>
      <c r="C65" s="17"/>
      <c r="D65" s="11">
        <v>59</v>
      </c>
      <c r="E65" s="16" t="s">
        <v>328</v>
      </c>
      <c r="F65" s="30">
        <v>9.5</v>
      </c>
      <c r="G65" s="30">
        <v>9.9</v>
      </c>
      <c r="H65" s="26">
        <f t="shared" si="1"/>
        <v>0.40000000000000036</v>
      </c>
      <c r="I65" s="29"/>
      <c r="J65" s="29"/>
      <c r="K65" s="29">
        <f>H10/D244*D65</f>
        <v>0.14533906137644348</v>
      </c>
      <c r="L65" s="26">
        <f t="shared" si="0"/>
        <v>0.54533906137644383</v>
      </c>
      <c r="M65" s="4" t="s">
        <v>702</v>
      </c>
    </row>
    <row r="66" spans="1:13" x14ac:dyDescent="0.25">
      <c r="A66" s="39">
        <v>52</v>
      </c>
      <c r="B66" s="17" t="s">
        <v>464</v>
      </c>
      <c r="C66" s="17"/>
      <c r="D66" s="11">
        <v>62</v>
      </c>
      <c r="E66" s="16" t="s">
        <v>328</v>
      </c>
      <c r="F66" s="30">
        <v>19.100000000000001</v>
      </c>
      <c r="G66" s="30">
        <v>20.399999999999999</v>
      </c>
      <c r="H66" s="26">
        <f t="shared" si="1"/>
        <v>1.2999999999999972</v>
      </c>
      <c r="I66" s="29"/>
      <c r="J66" s="29"/>
      <c r="K66" s="29">
        <f>H10/D244*D66</f>
        <v>0.1527291831413474</v>
      </c>
      <c r="L66" s="26">
        <f t="shared" si="0"/>
        <v>1.4527291831413445</v>
      </c>
      <c r="M66" s="4" t="s">
        <v>702</v>
      </c>
    </row>
    <row r="67" spans="1:13" x14ac:dyDescent="0.25">
      <c r="A67" s="39">
        <v>53</v>
      </c>
      <c r="B67" s="17" t="s">
        <v>465</v>
      </c>
      <c r="C67" s="17"/>
      <c r="D67" s="11">
        <v>68.900000000000006</v>
      </c>
      <c r="E67" s="16" t="s">
        <v>328</v>
      </c>
      <c r="F67" s="30">
        <v>3.3</v>
      </c>
      <c r="G67" s="30">
        <v>3.5</v>
      </c>
      <c r="H67" s="26">
        <f t="shared" si="1"/>
        <v>0.20000000000000018</v>
      </c>
      <c r="I67" s="29"/>
      <c r="J67" s="29"/>
      <c r="K67" s="29">
        <f>H10/D244*D67</f>
        <v>0.1697264632006264</v>
      </c>
      <c r="L67" s="26">
        <f t="shared" si="0"/>
        <v>0.36972646320062658</v>
      </c>
      <c r="M67" s="4" t="s">
        <v>702</v>
      </c>
    </row>
    <row r="68" spans="1:13" x14ac:dyDescent="0.25">
      <c r="A68" s="39">
        <v>54</v>
      </c>
      <c r="B68" s="17" t="s">
        <v>466</v>
      </c>
      <c r="C68" s="17"/>
      <c r="D68" s="11">
        <v>42.8</v>
      </c>
      <c r="E68" s="16" t="s">
        <v>328</v>
      </c>
      <c r="F68" s="30">
        <v>12.6</v>
      </c>
      <c r="G68" s="30">
        <v>13.6</v>
      </c>
      <c r="H68" s="26">
        <f t="shared" si="1"/>
        <v>1</v>
      </c>
      <c r="I68" s="29"/>
      <c r="J68" s="29"/>
      <c r="K68" s="29">
        <f>H10/D244*D68</f>
        <v>0.10543240384596239</v>
      </c>
      <c r="L68" s="26">
        <f t="shared" si="0"/>
        <v>1.1054324038459624</v>
      </c>
      <c r="M68" s="4" t="s">
        <v>702</v>
      </c>
    </row>
    <row r="69" spans="1:13" x14ac:dyDescent="0.25">
      <c r="A69" s="39">
        <v>55</v>
      </c>
      <c r="B69" s="17" t="s">
        <v>467</v>
      </c>
      <c r="C69" s="17"/>
      <c r="D69" s="11">
        <v>55.2</v>
      </c>
      <c r="E69" s="16" t="s">
        <v>328</v>
      </c>
      <c r="F69" s="30">
        <v>3.9</v>
      </c>
      <c r="G69" s="30">
        <v>3.9</v>
      </c>
      <c r="H69" s="26">
        <f t="shared" si="1"/>
        <v>0</v>
      </c>
      <c r="I69" s="29"/>
      <c r="J69" s="29"/>
      <c r="K69" s="29">
        <f>H10/D244*D69</f>
        <v>0.13597824047423188</v>
      </c>
      <c r="L69" s="26">
        <f t="shared" si="0"/>
        <v>0.13597824047423188</v>
      </c>
      <c r="M69" s="4" t="s">
        <v>702</v>
      </c>
    </row>
    <row r="70" spans="1:13" x14ac:dyDescent="0.25">
      <c r="A70" s="39">
        <v>56</v>
      </c>
      <c r="B70" s="17" t="s">
        <v>468</v>
      </c>
      <c r="C70" s="17"/>
      <c r="D70" s="11">
        <v>59.3</v>
      </c>
      <c r="E70" s="16" t="s">
        <v>328</v>
      </c>
      <c r="F70" s="30">
        <v>12.9</v>
      </c>
      <c r="G70" s="30">
        <v>13.5</v>
      </c>
      <c r="H70" s="26">
        <f t="shared" si="1"/>
        <v>0.59999999999999964</v>
      </c>
      <c r="I70" s="29"/>
      <c r="J70" s="29"/>
      <c r="K70" s="29">
        <f>H10/D244*D70</f>
        <v>0.14607807355293387</v>
      </c>
      <c r="L70" s="26">
        <f t="shared" si="0"/>
        <v>0.74607807355293354</v>
      </c>
      <c r="M70" s="4" t="s">
        <v>702</v>
      </c>
    </row>
    <row r="71" spans="1:13" x14ac:dyDescent="0.25">
      <c r="A71" s="39">
        <v>57</v>
      </c>
      <c r="B71" s="17" t="s">
        <v>469</v>
      </c>
      <c r="C71" s="17"/>
      <c r="D71" s="11">
        <v>62.2</v>
      </c>
      <c r="E71" s="16" t="s">
        <v>328</v>
      </c>
      <c r="F71" s="30">
        <v>20.5</v>
      </c>
      <c r="G71" s="30">
        <v>21.6</v>
      </c>
      <c r="H71" s="26">
        <f t="shared" si="1"/>
        <v>1.1000000000000014</v>
      </c>
      <c r="I71" s="29"/>
      <c r="J71" s="29"/>
      <c r="K71" s="29">
        <f>H10/D244*D71</f>
        <v>0.15322185792567433</v>
      </c>
      <c r="L71" s="26">
        <f t="shared" si="0"/>
        <v>1.2532218579256758</v>
      </c>
      <c r="M71" s="4" t="s">
        <v>702</v>
      </c>
    </row>
    <row r="72" spans="1:13" x14ac:dyDescent="0.25">
      <c r="A72" s="39">
        <v>58</v>
      </c>
      <c r="B72" s="17" t="s">
        <v>470</v>
      </c>
      <c r="C72" s="17"/>
      <c r="D72" s="11">
        <v>69.099999999999994</v>
      </c>
      <c r="E72" s="16" t="s">
        <v>328</v>
      </c>
      <c r="F72" s="30">
        <v>7.1</v>
      </c>
      <c r="G72" s="30">
        <v>7.9</v>
      </c>
      <c r="H72" s="26">
        <f t="shared" si="1"/>
        <v>0.80000000000000071</v>
      </c>
      <c r="I72" s="29"/>
      <c r="J72" s="29"/>
      <c r="K72" s="29">
        <f>H10/D244*D72</f>
        <v>0.17021913798495331</v>
      </c>
      <c r="L72" s="26">
        <f t="shared" si="0"/>
        <v>0.97021913798495407</v>
      </c>
      <c r="M72" s="4" t="s">
        <v>702</v>
      </c>
    </row>
    <row r="73" spans="1:13" x14ac:dyDescent="0.25">
      <c r="A73" s="39">
        <v>59</v>
      </c>
      <c r="B73" s="17" t="s">
        <v>471</v>
      </c>
      <c r="C73" s="17"/>
      <c r="D73" s="11">
        <v>42.5</v>
      </c>
      <c r="E73" s="16" t="s">
        <v>328</v>
      </c>
      <c r="F73" s="30">
        <v>14.1</v>
      </c>
      <c r="G73" s="30">
        <v>15.6</v>
      </c>
      <c r="H73" s="26">
        <f t="shared" si="1"/>
        <v>1.5</v>
      </c>
      <c r="I73" s="29"/>
      <c r="J73" s="29"/>
      <c r="K73" s="29">
        <f>H10/D244*D73</f>
        <v>0.104693391669472</v>
      </c>
      <c r="L73" s="26">
        <f t="shared" si="0"/>
        <v>1.6046933916694721</v>
      </c>
      <c r="M73" s="4" t="s">
        <v>702</v>
      </c>
    </row>
    <row r="74" spans="1:13" x14ac:dyDescent="0.25">
      <c r="A74" s="39">
        <v>60</v>
      </c>
      <c r="B74" s="17" t="s">
        <v>472</v>
      </c>
      <c r="C74" s="17"/>
      <c r="D74" s="11">
        <v>55.4</v>
      </c>
      <c r="E74" s="16" t="s">
        <v>328</v>
      </c>
      <c r="F74" s="30">
        <v>12.6</v>
      </c>
      <c r="G74" s="30">
        <v>13.1</v>
      </c>
      <c r="H74" s="26">
        <f t="shared" si="1"/>
        <v>0.5</v>
      </c>
      <c r="I74" s="29"/>
      <c r="J74" s="29"/>
      <c r="K74" s="29">
        <f>H10/D244*D74</f>
        <v>0.13647091525855881</v>
      </c>
      <c r="L74" s="26">
        <f t="shared" si="0"/>
        <v>0.63647091525855881</v>
      </c>
      <c r="M74" s="4" t="s">
        <v>702</v>
      </c>
    </row>
    <row r="75" spans="1:13" x14ac:dyDescent="0.25">
      <c r="A75" s="39">
        <v>61</v>
      </c>
      <c r="B75" s="17" t="s">
        <v>473</v>
      </c>
      <c r="C75" s="17"/>
      <c r="D75" s="11">
        <v>58.8</v>
      </c>
      <c r="E75" s="16" t="s">
        <v>328</v>
      </c>
      <c r="F75" s="30">
        <v>5.3</v>
      </c>
      <c r="G75" s="30">
        <v>5.5</v>
      </c>
      <c r="H75" s="26">
        <f t="shared" si="1"/>
        <v>0.20000000000000018</v>
      </c>
      <c r="I75" s="29"/>
      <c r="J75" s="29"/>
      <c r="K75" s="29">
        <f>H10/D244*D75</f>
        <v>0.14484638659211654</v>
      </c>
      <c r="L75" s="26">
        <f t="shared" si="0"/>
        <v>0.34484638659211675</v>
      </c>
      <c r="M75" s="4" t="s">
        <v>702</v>
      </c>
    </row>
    <row r="76" spans="1:13" x14ac:dyDescent="0.25">
      <c r="A76" s="39">
        <v>62</v>
      </c>
      <c r="B76" s="17" t="s">
        <v>474</v>
      </c>
      <c r="C76" s="17"/>
      <c r="D76" s="11">
        <v>62.1</v>
      </c>
      <c r="E76" s="16" t="s">
        <v>328</v>
      </c>
      <c r="F76" s="30">
        <v>7.6</v>
      </c>
      <c r="G76" s="30">
        <v>7.7</v>
      </c>
      <c r="H76" s="26">
        <f t="shared" si="1"/>
        <v>0.10000000000000053</v>
      </c>
      <c r="I76" s="29"/>
      <c r="J76" s="29"/>
      <c r="K76" s="29">
        <f>H10/D244*D76</f>
        <v>0.15297552053351085</v>
      </c>
      <c r="L76" s="26">
        <f t="shared" si="0"/>
        <v>0.25297552053351136</v>
      </c>
      <c r="M76" s="4" t="s">
        <v>702</v>
      </c>
    </row>
    <row r="77" spans="1:13" x14ac:dyDescent="0.25">
      <c r="A77" s="39">
        <v>63</v>
      </c>
      <c r="B77" s="17" t="s">
        <v>475</v>
      </c>
      <c r="C77" s="17"/>
      <c r="D77" s="11">
        <v>69</v>
      </c>
      <c r="E77" s="16" t="s">
        <v>328</v>
      </c>
      <c r="F77" s="30">
        <v>21.2</v>
      </c>
      <c r="G77" s="30">
        <v>22.2</v>
      </c>
      <c r="H77" s="26">
        <f t="shared" si="1"/>
        <v>1</v>
      </c>
      <c r="I77" s="29"/>
      <c r="J77" s="29"/>
      <c r="K77" s="29">
        <f>H10/D244*D77</f>
        <v>0.16997280059278985</v>
      </c>
      <c r="L77" s="26">
        <f t="shared" si="0"/>
        <v>1.1699728005927899</v>
      </c>
      <c r="M77" s="4" t="s">
        <v>702</v>
      </c>
    </row>
    <row r="78" spans="1:13" x14ac:dyDescent="0.25">
      <c r="A78" s="39">
        <v>64</v>
      </c>
      <c r="B78" s="17" t="s">
        <v>476</v>
      </c>
      <c r="C78" s="17"/>
      <c r="D78" s="11">
        <v>42.2</v>
      </c>
      <c r="E78" s="16" t="s">
        <v>328</v>
      </c>
      <c r="F78" s="30">
        <v>8.3000000000000007</v>
      </c>
      <c r="G78" s="30">
        <v>8.8000000000000007</v>
      </c>
      <c r="H78" s="26">
        <f t="shared" si="1"/>
        <v>0.5</v>
      </c>
      <c r="I78" s="29"/>
      <c r="J78" s="29"/>
      <c r="K78" s="29">
        <f>H10/D244*D78</f>
        <v>0.10395437949298163</v>
      </c>
      <c r="L78" s="26">
        <f t="shared" si="0"/>
        <v>0.60395437949298159</v>
      </c>
      <c r="M78" s="4" t="s">
        <v>702</v>
      </c>
    </row>
    <row r="79" spans="1:13" x14ac:dyDescent="0.25">
      <c r="A79" s="39">
        <v>65</v>
      </c>
      <c r="B79" s="17" t="s">
        <v>477</v>
      </c>
      <c r="C79" s="17"/>
      <c r="D79" s="11">
        <v>55.5</v>
      </c>
      <c r="E79" s="16" t="s">
        <v>328</v>
      </c>
      <c r="F79" s="30">
        <v>10.4</v>
      </c>
      <c r="G79" s="30">
        <v>11.3</v>
      </c>
      <c r="H79" s="26">
        <f t="shared" si="1"/>
        <v>0.90000000000000036</v>
      </c>
      <c r="I79" s="29"/>
      <c r="J79" s="29"/>
      <c r="K79" s="29">
        <f>H10/D244*D79</f>
        <v>0.13671725265072227</v>
      </c>
      <c r="L79" s="26">
        <f t="shared" si="0"/>
        <v>1.0367172526507227</v>
      </c>
      <c r="M79" s="4" t="s">
        <v>702</v>
      </c>
    </row>
    <row r="80" spans="1:13" x14ac:dyDescent="0.25">
      <c r="A80" s="39">
        <v>66</v>
      </c>
      <c r="B80" s="17" t="s">
        <v>478</v>
      </c>
      <c r="C80" s="17"/>
      <c r="D80" s="11">
        <v>59.3</v>
      </c>
      <c r="E80" s="16" t="s">
        <v>328</v>
      </c>
      <c r="F80" s="30">
        <v>15.9</v>
      </c>
      <c r="G80" s="30">
        <v>16.8</v>
      </c>
      <c r="H80" s="26">
        <f t="shared" si="1"/>
        <v>0.90000000000000036</v>
      </c>
      <c r="I80" s="29"/>
      <c r="J80" s="29"/>
      <c r="K80" s="29">
        <f>H10/D244*D80</f>
        <v>0.14607807355293387</v>
      </c>
      <c r="L80" s="26">
        <f t="shared" ref="L80:L143" si="2">H80+K80+I80+J80</f>
        <v>1.0460780735529343</v>
      </c>
      <c r="M80" s="4" t="s">
        <v>702</v>
      </c>
    </row>
    <row r="81" spans="1:13" x14ac:dyDescent="0.25">
      <c r="A81" s="39">
        <v>67</v>
      </c>
      <c r="B81" s="17" t="s">
        <v>479</v>
      </c>
      <c r="C81" s="17"/>
      <c r="D81" s="11">
        <v>62.6</v>
      </c>
      <c r="E81" s="16" t="s">
        <v>328</v>
      </c>
      <c r="F81" s="30">
        <v>26.7</v>
      </c>
      <c r="G81" s="30">
        <v>28</v>
      </c>
      <c r="H81" s="26">
        <f t="shared" ref="H81:H143" si="3">G81-F81</f>
        <v>1.3000000000000007</v>
      </c>
      <c r="I81" s="29"/>
      <c r="J81" s="29"/>
      <c r="K81" s="29">
        <f>H10/D244*D81</f>
        <v>0.15420720749432817</v>
      </c>
      <c r="L81" s="26">
        <f t="shared" si="2"/>
        <v>1.4542072074943289</v>
      </c>
      <c r="M81" s="4" t="s">
        <v>702</v>
      </c>
    </row>
    <row r="82" spans="1:13" x14ac:dyDescent="0.25">
      <c r="A82" s="39">
        <v>68</v>
      </c>
      <c r="B82" s="17" t="s">
        <v>480</v>
      </c>
      <c r="C82" s="17"/>
      <c r="D82" s="11">
        <v>69.2</v>
      </c>
      <c r="E82" s="16" t="s">
        <v>328</v>
      </c>
      <c r="F82" s="30">
        <v>15.9</v>
      </c>
      <c r="G82" s="30">
        <v>16.899999999999999</v>
      </c>
      <c r="H82" s="26">
        <f t="shared" si="3"/>
        <v>0.99999999999999822</v>
      </c>
      <c r="I82" s="29"/>
      <c r="J82" s="29"/>
      <c r="K82" s="29">
        <f>H10/D244*D82</f>
        <v>0.17046547537711679</v>
      </c>
      <c r="L82" s="26">
        <f t="shared" si="2"/>
        <v>1.1704654753771151</v>
      </c>
      <c r="M82" s="4" t="s">
        <v>702</v>
      </c>
    </row>
    <row r="83" spans="1:13" x14ac:dyDescent="0.25">
      <c r="A83" s="39">
        <v>69</v>
      </c>
      <c r="B83" s="17" t="s">
        <v>481</v>
      </c>
      <c r="C83" s="17"/>
      <c r="D83" s="11">
        <v>42.3</v>
      </c>
      <c r="E83" s="16" t="s">
        <v>328</v>
      </c>
      <c r="F83" s="30">
        <v>11.7</v>
      </c>
      <c r="G83" s="30">
        <v>12.5</v>
      </c>
      <c r="H83" s="26">
        <f t="shared" si="3"/>
        <v>0.80000000000000071</v>
      </c>
      <c r="I83" s="29"/>
      <c r="J83" s="29"/>
      <c r="K83" s="29">
        <f>H10/D244*D83</f>
        <v>0.10420071688514507</v>
      </c>
      <c r="L83" s="26">
        <f t="shared" si="2"/>
        <v>0.90420071688514581</v>
      </c>
      <c r="M83" s="4" t="s">
        <v>702</v>
      </c>
    </row>
    <row r="84" spans="1:13" x14ac:dyDescent="0.25">
      <c r="A84" s="39">
        <v>70</v>
      </c>
      <c r="B84" s="17" t="s">
        <v>482</v>
      </c>
      <c r="C84" s="17"/>
      <c r="D84" s="11">
        <v>54.9</v>
      </c>
      <c r="E84" s="16" t="s">
        <v>328</v>
      </c>
      <c r="F84" s="30">
        <v>17.8</v>
      </c>
      <c r="G84" s="30">
        <v>18.8</v>
      </c>
      <c r="H84" s="26">
        <f t="shared" si="3"/>
        <v>1</v>
      </c>
      <c r="I84" s="29"/>
      <c r="J84" s="29"/>
      <c r="K84" s="29">
        <f>H10/D244*D84</f>
        <v>0.13523922829774149</v>
      </c>
      <c r="L84" s="26">
        <f t="shared" si="2"/>
        <v>1.1352392282977415</v>
      </c>
      <c r="M84" s="4" t="s">
        <v>702</v>
      </c>
    </row>
    <row r="85" spans="1:13" x14ac:dyDescent="0.25">
      <c r="A85" s="39">
        <v>71</v>
      </c>
      <c r="B85" s="17" t="s">
        <v>483</v>
      </c>
      <c r="C85" s="17"/>
      <c r="D85" s="11">
        <v>58.9</v>
      </c>
      <c r="E85" s="16" t="s">
        <v>328</v>
      </c>
      <c r="F85" s="30">
        <v>6</v>
      </c>
      <c r="G85" s="30">
        <v>6.2</v>
      </c>
      <c r="H85" s="26">
        <f t="shared" si="3"/>
        <v>0.20000000000000018</v>
      </c>
      <c r="I85" s="29"/>
      <c r="J85" s="29"/>
      <c r="K85" s="29">
        <f>H10/D244*D85</f>
        <v>0.14509272398428003</v>
      </c>
      <c r="L85" s="26">
        <f t="shared" si="2"/>
        <v>0.3450927239842802</v>
      </c>
      <c r="M85" s="4" t="s">
        <v>702</v>
      </c>
    </row>
    <row r="86" spans="1:13" x14ac:dyDescent="0.25">
      <c r="A86" s="39">
        <v>72</v>
      </c>
      <c r="B86" s="17" t="s">
        <v>484</v>
      </c>
      <c r="C86" s="17"/>
      <c r="D86" s="11">
        <v>62.2</v>
      </c>
      <c r="E86" s="16" t="s">
        <v>328</v>
      </c>
      <c r="F86" s="30">
        <v>10.9</v>
      </c>
      <c r="G86" s="30">
        <v>11.2</v>
      </c>
      <c r="H86" s="26">
        <f t="shared" si="3"/>
        <v>0.29999999999999893</v>
      </c>
      <c r="I86" s="29"/>
      <c r="J86" s="29"/>
      <c r="K86" s="29">
        <f>H10/D244*D86</f>
        <v>0.15322185792567433</v>
      </c>
      <c r="L86" s="26">
        <f t="shared" si="2"/>
        <v>0.45322185792567327</v>
      </c>
      <c r="M86" s="4" t="s">
        <v>702</v>
      </c>
    </row>
    <row r="87" spans="1:13" x14ac:dyDescent="0.25">
      <c r="A87" s="39">
        <v>73</v>
      </c>
      <c r="B87" s="17" t="s">
        <v>485</v>
      </c>
      <c r="C87" s="17"/>
      <c r="D87" s="11">
        <v>68.8</v>
      </c>
      <c r="E87" s="16" t="s">
        <v>328</v>
      </c>
      <c r="F87" s="30">
        <v>18.600000000000001</v>
      </c>
      <c r="G87" s="30">
        <v>19.7</v>
      </c>
      <c r="H87" s="26">
        <f t="shared" si="3"/>
        <v>1.0999999999999979</v>
      </c>
      <c r="I87" s="29"/>
      <c r="J87" s="29"/>
      <c r="K87" s="29">
        <f>H10/D244*D87</f>
        <v>0.16948012580846292</v>
      </c>
      <c r="L87" s="26">
        <f t="shared" si="2"/>
        <v>1.2694801258084607</v>
      </c>
      <c r="M87" s="4" t="s">
        <v>702</v>
      </c>
    </row>
    <row r="88" spans="1:13" x14ac:dyDescent="0.25">
      <c r="A88" s="39">
        <v>74</v>
      </c>
      <c r="B88" s="17" t="s">
        <v>486</v>
      </c>
      <c r="C88" s="17"/>
      <c r="D88" s="11">
        <v>42.7</v>
      </c>
      <c r="E88" s="16" t="s">
        <v>328</v>
      </c>
      <c r="F88" s="30">
        <v>11.2</v>
      </c>
      <c r="G88" s="30">
        <v>11.9</v>
      </c>
      <c r="H88" s="26">
        <f t="shared" si="3"/>
        <v>0.70000000000000107</v>
      </c>
      <c r="I88" s="29"/>
      <c r="J88" s="29"/>
      <c r="K88" s="29">
        <f>H10/D244*D88</f>
        <v>0.10518606645379894</v>
      </c>
      <c r="L88" s="26">
        <f t="shared" si="2"/>
        <v>0.80518606645379998</v>
      </c>
      <c r="M88" s="4" t="s">
        <v>702</v>
      </c>
    </row>
    <row r="89" spans="1:13" x14ac:dyDescent="0.25">
      <c r="A89" s="39">
        <v>75</v>
      </c>
      <c r="B89" s="17" t="s">
        <v>487</v>
      </c>
      <c r="C89" s="17"/>
      <c r="D89" s="11">
        <v>54.7</v>
      </c>
      <c r="E89" s="16" t="s">
        <v>328</v>
      </c>
      <c r="F89" s="30">
        <v>12.6</v>
      </c>
      <c r="G89" s="30">
        <v>13.2</v>
      </c>
      <c r="H89" s="26">
        <f t="shared" si="3"/>
        <v>0.59999999999999964</v>
      </c>
      <c r="I89" s="29"/>
      <c r="J89" s="29"/>
      <c r="K89" s="29">
        <f>H10/D244*D89</f>
        <v>0.13474655351341455</v>
      </c>
      <c r="L89" s="26">
        <f t="shared" si="2"/>
        <v>0.73474655351341422</v>
      </c>
      <c r="M89" s="4" t="s">
        <v>702</v>
      </c>
    </row>
    <row r="90" spans="1:13" x14ac:dyDescent="0.25">
      <c r="A90" s="39">
        <v>76</v>
      </c>
      <c r="B90" s="17" t="s">
        <v>488</v>
      </c>
      <c r="C90" s="17"/>
      <c r="D90" s="11">
        <v>59.4</v>
      </c>
      <c r="E90" s="16" t="s">
        <v>328</v>
      </c>
      <c r="F90" s="30">
        <v>9.9</v>
      </c>
      <c r="G90" s="30">
        <v>10.7</v>
      </c>
      <c r="H90" s="26">
        <f t="shared" si="3"/>
        <v>0.79999999999999893</v>
      </c>
      <c r="I90" s="29"/>
      <c r="J90" s="29"/>
      <c r="K90" s="29">
        <f>H10/D244*D90</f>
        <v>0.14632441094509735</v>
      </c>
      <c r="L90" s="26">
        <f t="shared" si="2"/>
        <v>0.94632441094509634</v>
      </c>
      <c r="M90" s="4" t="s">
        <v>702</v>
      </c>
    </row>
    <row r="91" spans="1:13" x14ac:dyDescent="0.25">
      <c r="A91" s="39">
        <v>77</v>
      </c>
      <c r="B91" s="17" t="s">
        <v>489</v>
      </c>
      <c r="C91" s="17"/>
      <c r="D91" s="11">
        <v>62.1</v>
      </c>
      <c r="E91" s="16" t="s">
        <v>328</v>
      </c>
      <c r="F91" s="30">
        <v>19.7</v>
      </c>
      <c r="G91" s="30">
        <v>20.9</v>
      </c>
      <c r="H91" s="26">
        <f t="shared" si="3"/>
        <v>1.1999999999999993</v>
      </c>
      <c r="I91" s="29"/>
      <c r="J91" s="29"/>
      <c r="K91" s="29">
        <f>H10/D244*D91</f>
        <v>0.15297552053351085</v>
      </c>
      <c r="L91" s="26">
        <f t="shared" si="2"/>
        <v>1.3529755205335101</v>
      </c>
      <c r="M91" s="4" t="s">
        <v>702</v>
      </c>
    </row>
    <row r="92" spans="1:13" x14ac:dyDescent="0.25">
      <c r="A92" s="39">
        <v>78</v>
      </c>
      <c r="B92" s="17" t="s">
        <v>490</v>
      </c>
      <c r="C92" s="17"/>
      <c r="D92" s="11">
        <v>69.099999999999994</v>
      </c>
      <c r="E92" s="16" t="s">
        <v>328</v>
      </c>
      <c r="F92" s="30">
        <v>7.3</v>
      </c>
      <c r="G92" s="30">
        <v>7.8</v>
      </c>
      <c r="H92" s="26">
        <f t="shared" si="3"/>
        <v>0.5</v>
      </c>
      <c r="I92" s="29"/>
      <c r="J92" s="29"/>
      <c r="K92" s="29">
        <f>H10/D244*D92</f>
        <v>0.17021913798495331</v>
      </c>
      <c r="L92" s="26">
        <f t="shared" si="2"/>
        <v>0.67021913798495336</v>
      </c>
      <c r="M92" s="4" t="s">
        <v>702</v>
      </c>
    </row>
    <row r="93" spans="1:13" x14ac:dyDescent="0.25">
      <c r="A93" s="39">
        <v>79</v>
      </c>
      <c r="B93" s="17" t="s">
        <v>491</v>
      </c>
      <c r="C93" s="17"/>
      <c r="D93" s="11">
        <v>42.1</v>
      </c>
      <c r="E93" s="16" t="s">
        <v>328</v>
      </c>
      <c r="F93" s="30">
        <v>3.5</v>
      </c>
      <c r="G93" s="30">
        <v>3.6</v>
      </c>
      <c r="H93" s="26">
        <f t="shared" si="3"/>
        <v>0.10000000000000009</v>
      </c>
      <c r="I93" s="29"/>
      <c r="J93" s="29"/>
      <c r="K93" s="29">
        <f>H10/D244*D93</f>
        <v>0.10370804210081816</v>
      </c>
      <c r="L93" s="26">
        <f t="shared" si="2"/>
        <v>0.20370804210081825</v>
      </c>
      <c r="M93" s="4" t="s">
        <v>702</v>
      </c>
    </row>
    <row r="94" spans="1:13" x14ac:dyDescent="0.25">
      <c r="A94" s="39">
        <v>80</v>
      </c>
      <c r="B94" s="17" t="s">
        <v>492</v>
      </c>
      <c r="C94" s="17"/>
      <c r="D94" s="11">
        <v>55</v>
      </c>
      <c r="E94" s="16" t="s">
        <v>328</v>
      </c>
      <c r="F94" s="30">
        <v>11.1</v>
      </c>
      <c r="G94" s="30">
        <v>11.5</v>
      </c>
      <c r="H94" s="26">
        <f t="shared" si="3"/>
        <v>0.40000000000000036</v>
      </c>
      <c r="I94" s="29"/>
      <c r="J94" s="29"/>
      <c r="K94" s="29">
        <f>H10/D244*D94</f>
        <v>0.13548556568990494</v>
      </c>
      <c r="L94" s="26">
        <f t="shared" si="2"/>
        <v>0.53548556568990535</v>
      </c>
      <c r="M94" s="4" t="s">
        <v>702</v>
      </c>
    </row>
    <row r="95" spans="1:13" x14ac:dyDescent="0.25">
      <c r="A95" s="39">
        <v>81</v>
      </c>
      <c r="B95" s="17" t="s">
        <v>493</v>
      </c>
      <c r="C95" s="17"/>
      <c r="D95" s="11">
        <v>59.3</v>
      </c>
      <c r="E95" s="16" t="s">
        <v>328</v>
      </c>
      <c r="F95" s="30">
        <v>4.3</v>
      </c>
      <c r="G95" s="30">
        <v>4.4000000000000004</v>
      </c>
      <c r="H95" s="26">
        <f t="shared" si="3"/>
        <v>0.10000000000000053</v>
      </c>
      <c r="I95" s="29"/>
      <c r="J95" s="29"/>
      <c r="K95" s="29">
        <f>H10/D244*D95</f>
        <v>0.14607807355293387</v>
      </c>
      <c r="L95" s="26">
        <f t="shared" si="2"/>
        <v>0.2460780735529344</v>
      </c>
      <c r="M95" s="4" t="s">
        <v>702</v>
      </c>
    </row>
    <row r="96" spans="1:13" x14ac:dyDescent="0.25">
      <c r="A96" s="39">
        <v>82</v>
      </c>
      <c r="B96" s="17" t="s">
        <v>494</v>
      </c>
      <c r="C96" s="17"/>
      <c r="D96" s="11">
        <v>62.6</v>
      </c>
      <c r="E96" s="16" t="s">
        <v>328</v>
      </c>
      <c r="F96" s="30">
        <v>15.7</v>
      </c>
      <c r="G96" s="30">
        <v>16.8</v>
      </c>
      <c r="H96" s="26">
        <f t="shared" si="3"/>
        <v>1.1000000000000014</v>
      </c>
      <c r="I96" s="29"/>
      <c r="J96" s="29"/>
      <c r="K96" s="29">
        <f>H10/D244*D96</f>
        <v>0.15420720749432817</v>
      </c>
      <c r="L96" s="26">
        <f t="shared" si="2"/>
        <v>1.2542072074943296</v>
      </c>
      <c r="M96" s="4" t="s">
        <v>702</v>
      </c>
    </row>
    <row r="97" spans="1:13" x14ac:dyDescent="0.25">
      <c r="A97" s="39">
        <v>83</v>
      </c>
      <c r="B97" s="17" t="s">
        <v>495</v>
      </c>
      <c r="C97" s="17"/>
      <c r="D97" s="11">
        <v>68.5</v>
      </c>
      <c r="E97" s="16" t="s">
        <v>328</v>
      </c>
      <c r="F97" s="30">
        <v>3.6</v>
      </c>
      <c r="G97" s="30">
        <v>4.0999999999999996</v>
      </c>
      <c r="H97" s="26">
        <v>0</v>
      </c>
      <c r="I97" s="29"/>
      <c r="J97" s="29"/>
      <c r="K97" s="29">
        <f>H10/D244*D97</f>
        <v>0.16874111363197253</v>
      </c>
      <c r="L97" s="26">
        <f t="shared" si="2"/>
        <v>0.16874111363197253</v>
      </c>
      <c r="M97" s="4" t="s">
        <v>702</v>
      </c>
    </row>
    <row r="98" spans="1:13" x14ac:dyDescent="0.25">
      <c r="A98" s="39">
        <v>84</v>
      </c>
      <c r="B98" s="17" t="s">
        <v>496</v>
      </c>
      <c r="C98" s="17"/>
      <c r="D98" s="11">
        <v>42.2</v>
      </c>
      <c r="E98" s="16" t="s">
        <v>328</v>
      </c>
      <c r="F98" s="30">
        <v>7.4</v>
      </c>
      <c r="G98" s="30">
        <v>8.1</v>
      </c>
      <c r="H98" s="26">
        <f t="shared" si="3"/>
        <v>0.69999999999999929</v>
      </c>
      <c r="I98" s="29"/>
      <c r="J98" s="29"/>
      <c r="K98" s="29">
        <f>H10/D244*D98</f>
        <v>0.10395437949298163</v>
      </c>
      <c r="L98" s="26">
        <f t="shared" si="2"/>
        <v>0.80395437949298088</v>
      </c>
      <c r="M98" s="4" t="s">
        <v>702</v>
      </c>
    </row>
    <row r="99" spans="1:13" x14ac:dyDescent="0.25">
      <c r="A99" s="39">
        <v>85</v>
      </c>
      <c r="B99" s="109" t="s">
        <v>497</v>
      </c>
      <c r="C99" s="109"/>
      <c r="D99" s="11">
        <v>54.9</v>
      </c>
      <c r="E99" s="16" t="s">
        <v>328</v>
      </c>
      <c r="F99" s="30">
        <v>11.5</v>
      </c>
      <c r="G99" s="30">
        <v>12.1</v>
      </c>
      <c r="H99" s="26">
        <f t="shared" si="3"/>
        <v>0.59999999999999964</v>
      </c>
      <c r="I99" s="29"/>
      <c r="J99" s="29"/>
      <c r="K99" s="29">
        <f>H10/D244*D99</f>
        <v>0.13523922829774149</v>
      </c>
      <c r="L99" s="26">
        <f t="shared" si="2"/>
        <v>0.73523922829774113</v>
      </c>
      <c r="M99" s="4" t="s">
        <v>702</v>
      </c>
    </row>
    <row r="100" spans="1:13" x14ac:dyDescent="0.25">
      <c r="A100" s="39">
        <v>86</v>
      </c>
      <c r="B100" s="17" t="s">
        <v>498</v>
      </c>
      <c r="C100" s="17"/>
      <c r="D100" s="11">
        <v>59.2</v>
      </c>
      <c r="E100" s="16" t="s">
        <v>328</v>
      </c>
      <c r="F100" s="30">
        <v>4.8</v>
      </c>
      <c r="G100" s="30">
        <v>4.8</v>
      </c>
      <c r="H100" s="26">
        <f t="shared" si="3"/>
        <v>0</v>
      </c>
      <c r="I100" s="29"/>
      <c r="J100" s="29"/>
      <c r="K100" s="29">
        <f>H10/D244*D100</f>
        <v>0.14583173616077041</v>
      </c>
      <c r="L100" s="26">
        <f t="shared" si="2"/>
        <v>0.14583173616077041</v>
      </c>
      <c r="M100" s="4" t="s">
        <v>702</v>
      </c>
    </row>
    <row r="101" spans="1:13" x14ac:dyDescent="0.25">
      <c r="A101" s="39">
        <v>87</v>
      </c>
      <c r="B101" s="17" t="s">
        <v>499</v>
      </c>
      <c r="C101" s="17"/>
      <c r="D101" s="11">
        <v>62.9</v>
      </c>
      <c r="E101" s="16" t="s">
        <v>328</v>
      </c>
      <c r="F101" s="30">
        <v>20.7</v>
      </c>
      <c r="G101" s="30">
        <v>21.9</v>
      </c>
      <c r="H101" s="26">
        <f t="shared" si="3"/>
        <v>1.1999999999999993</v>
      </c>
      <c r="I101" s="29"/>
      <c r="J101" s="29"/>
      <c r="K101" s="29">
        <f>H10/D244*D101</f>
        <v>0.15494621967081856</v>
      </c>
      <c r="L101" s="26">
        <f t="shared" si="2"/>
        <v>1.354946219670818</v>
      </c>
      <c r="M101" s="4" t="s">
        <v>702</v>
      </c>
    </row>
    <row r="102" spans="1:13" x14ac:dyDescent="0.25">
      <c r="A102" s="39">
        <v>88</v>
      </c>
      <c r="B102" s="17" t="s">
        <v>500</v>
      </c>
      <c r="C102" s="17"/>
      <c r="D102" s="11">
        <v>68.900000000000006</v>
      </c>
      <c r="E102" s="16" t="s">
        <v>328</v>
      </c>
      <c r="F102" s="30">
        <v>18.8</v>
      </c>
      <c r="G102" s="30">
        <v>19.2</v>
      </c>
      <c r="H102" s="26">
        <f t="shared" si="3"/>
        <v>0.39999999999999858</v>
      </c>
      <c r="I102" s="29"/>
      <c r="J102" s="29"/>
      <c r="K102" s="29">
        <f>H10/D244*D102</f>
        <v>0.1697264632006264</v>
      </c>
      <c r="L102" s="26">
        <f t="shared" si="2"/>
        <v>0.56972646320062492</v>
      </c>
      <c r="M102" s="4" t="s">
        <v>702</v>
      </c>
    </row>
    <row r="103" spans="1:13" x14ac:dyDescent="0.25">
      <c r="A103" s="39">
        <v>89</v>
      </c>
      <c r="B103" s="17" t="s">
        <v>501</v>
      </c>
      <c r="C103" s="17"/>
      <c r="D103" s="11">
        <v>42.3</v>
      </c>
      <c r="E103" s="16" t="s">
        <v>328</v>
      </c>
      <c r="F103" s="30">
        <v>11.6</v>
      </c>
      <c r="G103" s="30">
        <v>12.2</v>
      </c>
      <c r="H103" s="26">
        <f t="shared" si="3"/>
        <v>0.59999999999999964</v>
      </c>
      <c r="I103" s="29"/>
      <c r="J103" s="29"/>
      <c r="K103" s="29">
        <f>H10/D244*D103</f>
        <v>0.10420071688514507</v>
      </c>
      <c r="L103" s="26">
        <f t="shared" si="2"/>
        <v>0.70420071688514474</v>
      </c>
      <c r="M103" s="4" t="s">
        <v>702</v>
      </c>
    </row>
    <row r="104" spans="1:13" x14ac:dyDescent="0.25">
      <c r="A104" s="39">
        <v>90</v>
      </c>
      <c r="B104" s="17" t="s">
        <v>502</v>
      </c>
      <c r="C104" s="17"/>
      <c r="D104" s="11">
        <v>55.4</v>
      </c>
      <c r="E104" s="16" t="s">
        <v>328</v>
      </c>
      <c r="F104" s="30">
        <v>11.7</v>
      </c>
      <c r="G104" s="30">
        <v>12.6</v>
      </c>
      <c r="H104" s="26">
        <f t="shared" si="3"/>
        <v>0.90000000000000036</v>
      </c>
      <c r="I104" s="29"/>
      <c r="J104" s="29"/>
      <c r="K104" s="29">
        <f>H10/D244*D104</f>
        <v>0.13647091525855881</v>
      </c>
      <c r="L104" s="26">
        <f t="shared" si="2"/>
        <v>1.0364709152585592</v>
      </c>
      <c r="M104" s="4" t="s">
        <v>702</v>
      </c>
    </row>
    <row r="105" spans="1:13" x14ac:dyDescent="0.25">
      <c r="A105" s="39">
        <v>91</v>
      </c>
      <c r="B105" s="17" t="s">
        <v>503</v>
      </c>
      <c r="C105" s="17"/>
      <c r="D105" s="11">
        <v>59.2</v>
      </c>
      <c r="E105" s="16" t="s">
        <v>328</v>
      </c>
      <c r="F105" s="30">
        <v>9</v>
      </c>
      <c r="G105" s="30">
        <v>9.3000000000000007</v>
      </c>
      <c r="H105" s="26">
        <f t="shared" si="3"/>
        <v>0.30000000000000071</v>
      </c>
      <c r="I105" s="29"/>
      <c r="J105" s="29"/>
      <c r="K105" s="29">
        <f>H10/D244*D105</f>
        <v>0.14583173616077041</v>
      </c>
      <c r="L105" s="26">
        <f t="shared" si="2"/>
        <v>0.4458317361607711</v>
      </c>
      <c r="M105" s="4" t="s">
        <v>702</v>
      </c>
    </row>
    <row r="106" spans="1:13" x14ac:dyDescent="0.25">
      <c r="A106" s="39">
        <v>92</v>
      </c>
      <c r="B106" s="17" t="s">
        <v>504</v>
      </c>
      <c r="C106" s="17"/>
      <c r="D106" s="11">
        <v>62.6</v>
      </c>
      <c r="E106" s="16" t="s">
        <v>328</v>
      </c>
      <c r="F106" s="30">
        <v>8.9</v>
      </c>
      <c r="G106" s="30">
        <v>9.5</v>
      </c>
      <c r="H106" s="26">
        <f t="shared" si="3"/>
        <v>0.59999999999999964</v>
      </c>
      <c r="I106" s="29"/>
      <c r="J106" s="29"/>
      <c r="K106" s="29">
        <f>H10/D244*D106</f>
        <v>0.15420720749432817</v>
      </c>
      <c r="L106" s="26">
        <f t="shared" si="2"/>
        <v>0.75420720749432779</v>
      </c>
      <c r="M106" s="4" t="s">
        <v>702</v>
      </c>
    </row>
    <row r="107" spans="1:13" x14ac:dyDescent="0.25">
      <c r="A107" s="39">
        <v>93</v>
      </c>
      <c r="B107" s="17" t="s">
        <v>505</v>
      </c>
      <c r="C107" s="17"/>
      <c r="D107" s="11">
        <v>69.099999999999994</v>
      </c>
      <c r="E107" s="16" t="s">
        <v>328</v>
      </c>
      <c r="F107" s="30">
        <v>8.4</v>
      </c>
      <c r="G107" s="30">
        <v>9.3000000000000007</v>
      </c>
      <c r="H107" s="26">
        <f t="shared" si="3"/>
        <v>0.90000000000000036</v>
      </c>
      <c r="I107" s="29"/>
      <c r="J107" s="29"/>
      <c r="K107" s="29">
        <f>H10/D244*D107</f>
        <v>0.17021913798495331</v>
      </c>
      <c r="L107" s="26">
        <f t="shared" si="2"/>
        <v>1.0702191379849537</v>
      </c>
      <c r="M107" s="4" t="s">
        <v>702</v>
      </c>
    </row>
    <row r="108" spans="1:13" x14ac:dyDescent="0.25">
      <c r="A108" s="39">
        <v>94</v>
      </c>
      <c r="B108" s="17" t="s">
        <v>506</v>
      </c>
      <c r="C108" s="17"/>
      <c r="D108" s="11">
        <v>42.4</v>
      </c>
      <c r="E108" s="16" t="s">
        <v>328</v>
      </c>
      <c r="F108" s="30">
        <v>2.9</v>
      </c>
      <c r="G108" s="30">
        <v>3.3</v>
      </c>
      <c r="H108" s="26">
        <f t="shared" si="3"/>
        <v>0.39999999999999991</v>
      </c>
      <c r="I108" s="29"/>
      <c r="J108" s="29"/>
      <c r="K108" s="29">
        <f>H10/D244*D108</f>
        <v>0.10444705427730853</v>
      </c>
      <c r="L108" s="26">
        <f t="shared" si="2"/>
        <v>0.5044470542773084</v>
      </c>
      <c r="M108" s="4" t="s">
        <v>702</v>
      </c>
    </row>
    <row r="109" spans="1:13" x14ac:dyDescent="0.25">
      <c r="A109" s="39">
        <v>95</v>
      </c>
      <c r="B109" s="17" t="s">
        <v>507</v>
      </c>
      <c r="C109" s="17"/>
      <c r="D109" s="11">
        <v>55.1</v>
      </c>
      <c r="E109" s="16" t="s">
        <v>328</v>
      </c>
      <c r="F109" s="30">
        <v>9.3000000000000007</v>
      </c>
      <c r="G109" s="30">
        <v>9.4</v>
      </c>
      <c r="H109" s="26">
        <f t="shared" si="3"/>
        <v>9.9999999999999645E-2</v>
      </c>
      <c r="I109" s="29"/>
      <c r="J109" s="29"/>
      <c r="K109" s="29">
        <f>H10/D244*D109</f>
        <v>0.13573190308206842</v>
      </c>
      <c r="L109" s="26">
        <f t="shared" si="2"/>
        <v>0.23573190308206807</v>
      </c>
      <c r="M109" s="4" t="s">
        <v>702</v>
      </c>
    </row>
    <row r="110" spans="1:13" x14ac:dyDescent="0.25">
      <c r="A110" s="39">
        <v>96</v>
      </c>
      <c r="B110" s="17" t="s">
        <v>508</v>
      </c>
      <c r="C110" s="17"/>
      <c r="D110" s="11">
        <v>59.5</v>
      </c>
      <c r="E110" s="16" t="s">
        <v>328</v>
      </c>
      <c r="F110" s="30">
        <v>2.1</v>
      </c>
      <c r="G110" s="30">
        <v>2.1</v>
      </c>
      <c r="H110" s="26">
        <f t="shared" si="3"/>
        <v>0</v>
      </c>
      <c r="I110" s="29"/>
      <c r="J110" s="29"/>
      <c r="K110" s="29">
        <f>H10/D244*D110</f>
        <v>0.1465707483372608</v>
      </c>
      <c r="L110" s="26">
        <f t="shared" si="2"/>
        <v>0.1465707483372608</v>
      </c>
      <c r="M110" s="4" t="s">
        <v>702</v>
      </c>
    </row>
    <row r="111" spans="1:13" x14ac:dyDescent="0.25">
      <c r="A111" s="39">
        <v>97</v>
      </c>
      <c r="B111" s="17" t="s">
        <v>509</v>
      </c>
      <c r="C111" s="17"/>
      <c r="D111" s="11">
        <v>62.8</v>
      </c>
      <c r="E111" s="16" t="s">
        <v>328</v>
      </c>
      <c r="F111" s="30">
        <v>15.8</v>
      </c>
      <c r="G111" s="30">
        <v>16.899999999999999</v>
      </c>
      <c r="H111" s="26">
        <f t="shared" si="3"/>
        <v>1.0999999999999979</v>
      </c>
      <c r="I111" s="29"/>
      <c r="J111" s="29"/>
      <c r="K111" s="29">
        <f>H10/D244*D111</f>
        <v>0.15469988227865511</v>
      </c>
      <c r="L111" s="26">
        <f t="shared" si="2"/>
        <v>1.254699882278653</v>
      </c>
      <c r="M111" s="4" t="s">
        <v>702</v>
      </c>
    </row>
    <row r="112" spans="1:13" x14ac:dyDescent="0.25">
      <c r="A112" s="39">
        <v>98</v>
      </c>
      <c r="B112" s="17" t="s">
        <v>510</v>
      </c>
      <c r="C112" s="17"/>
      <c r="D112" s="11">
        <v>68.8</v>
      </c>
      <c r="E112" s="16" t="s">
        <v>328</v>
      </c>
      <c r="F112" s="30">
        <v>12.3</v>
      </c>
      <c r="G112" s="30">
        <v>12.9</v>
      </c>
      <c r="H112" s="26">
        <f t="shared" si="3"/>
        <v>0.59999999999999964</v>
      </c>
      <c r="I112" s="29"/>
      <c r="J112" s="29"/>
      <c r="K112" s="29">
        <f>H10/D244*D112</f>
        <v>0.16948012580846292</v>
      </c>
      <c r="L112" s="26">
        <f t="shared" si="2"/>
        <v>0.76948012580846259</v>
      </c>
      <c r="M112" s="4" t="s">
        <v>702</v>
      </c>
    </row>
    <row r="113" spans="1:13" x14ac:dyDescent="0.25">
      <c r="A113" s="39">
        <v>99</v>
      </c>
      <c r="B113" s="17" t="s">
        <v>511</v>
      </c>
      <c r="C113" s="17"/>
      <c r="D113" s="11">
        <v>42.2</v>
      </c>
      <c r="E113" s="16" t="s">
        <v>328</v>
      </c>
      <c r="F113" s="30">
        <v>9.5</v>
      </c>
      <c r="G113" s="30">
        <v>10.3</v>
      </c>
      <c r="H113" s="26">
        <f t="shared" si="3"/>
        <v>0.80000000000000071</v>
      </c>
      <c r="I113" s="29"/>
      <c r="J113" s="29"/>
      <c r="K113" s="29">
        <f>H10/D244*D113</f>
        <v>0.10395437949298163</v>
      </c>
      <c r="L113" s="26">
        <f t="shared" si="2"/>
        <v>0.9039543794929823</v>
      </c>
      <c r="M113" s="4" t="s">
        <v>702</v>
      </c>
    </row>
    <row r="114" spans="1:13" x14ac:dyDescent="0.25">
      <c r="A114" s="39">
        <v>100</v>
      </c>
      <c r="B114" s="17" t="s">
        <v>512</v>
      </c>
      <c r="C114" s="17"/>
      <c r="D114" s="11">
        <v>55.2</v>
      </c>
      <c r="E114" s="16" t="s">
        <v>328</v>
      </c>
      <c r="F114" s="30">
        <v>9.4</v>
      </c>
      <c r="G114" s="30">
        <v>10.199999999999999</v>
      </c>
      <c r="H114" s="26">
        <f t="shared" si="3"/>
        <v>0.79999999999999893</v>
      </c>
      <c r="I114" s="29"/>
      <c r="J114" s="29"/>
      <c r="K114" s="29">
        <f>H10/D244*D114</f>
        <v>0.13597824047423188</v>
      </c>
      <c r="L114" s="26">
        <f t="shared" si="2"/>
        <v>0.93597824047423084</v>
      </c>
      <c r="M114" s="4" t="s">
        <v>702</v>
      </c>
    </row>
    <row r="115" spans="1:13" x14ac:dyDescent="0.25">
      <c r="A115" s="39">
        <v>101</v>
      </c>
      <c r="B115" s="17" t="s">
        <v>513</v>
      </c>
      <c r="C115" s="17"/>
      <c r="D115" s="11">
        <v>58.1</v>
      </c>
      <c r="E115" s="16" t="s">
        <v>328</v>
      </c>
      <c r="F115" s="30">
        <v>7.9</v>
      </c>
      <c r="G115" s="30">
        <v>8.3000000000000007</v>
      </c>
      <c r="H115" s="26">
        <f t="shared" si="3"/>
        <v>0.40000000000000036</v>
      </c>
      <c r="I115" s="29"/>
      <c r="J115" s="29"/>
      <c r="K115" s="29">
        <f>H10/D244*D115</f>
        <v>0.14312202484697231</v>
      </c>
      <c r="L115" s="26">
        <f t="shared" si="2"/>
        <v>0.5431220248469727</v>
      </c>
      <c r="M115" s="4" t="s">
        <v>702</v>
      </c>
    </row>
    <row r="116" spans="1:13" x14ac:dyDescent="0.25">
      <c r="A116" s="39">
        <v>102</v>
      </c>
      <c r="B116" s="17" t="s">
        <v>514</v>
      </c>
      <c r="C116" s="17"/>
      <c r="D116" s="11">
        <v>61.9</v>
      </c>
      <c r="E116" s="16" t="s">
        <v>328</v>
      </c>
      <c r="F116" s="30">
        <v>14.5</v>
      </c>
      <c r="G116" s="30">
        <v>14.9</v>
      </c>
      <c r="H116" s="26">
        <f t="shared" si="3"/>
        <v>0.40000000000000036</v>
      </c>
      <c r="I116" s="29"/>
      <c r="J116" s="29"/>
      <c r="K116" s="29">
        <f>H10/D244*D116</f>
        <v>0.15248284574918392</v>
      </c>
      <c r="L116" s="26">
        <f t="shared" si="2"/>
        <v>0.55248284574918427</v>
      </c>
      <c r="M116" s="4" t="s">
        <v>702</v>
      </c>
    </row>
    <row r="117" spans="1:13" x14ac:dyDescent="0.25">
      <c r="A117" s="39">
        <v>103</v>
      </c>
      <c r="B117" s="17" t="s">
        <v>515</v>
      </c>
      <c r="C117" s="17"/>
      <c r="D117" s="11">
        <v>69.3</v>
      </c>
      <c r="E117" s="16" t="s">
        <v>328</v>
      </c>
      <c r="F117" s="30">
        <v>6.6</v>
      </c>
      <c r="G117" s="30">
        <v>7.7</v>
      </c>
      <c r="H117" s="26">
        <f t="shared" si="3"/>
        <v>1.1000000000000005</v>
      </c>
      <c r="I117" s="29"/>
      <c r="J117" s="29"/>
      <c r="K117" s="29">
        <f>H10/D244*D117</f>
        <v>0.17071181276928021</v>
      </c>
      <c r="L117" s="26">
        <f t="shared" si="2"/>
        <v>1.2707118127692807</v>
      </c>
      <c r="M117" s="4" t="s">
        <v>702</v>
      </c>
    </row>
    <row r="118" spans="1:13" x14ac:dyDescent="0.25">
      <c r="A118" s="39">
        <v>104</v>
      </c>
      <c r="B118" s="17" t="s">
        <v>516</v>
      </c>
      <c r="C118" s="17"/>
      <c r="D118" s="11">
        <v>42.4</v>
      </c>
      <c r="E118" s="16" t="s">
        <v>328</v>
      </c>
      <c r="F118" s="30">
        <v>0</v>
      </c>
      <c r="G118" s="30">
        <v>0</v>
      </c>
      <c r="H118" s="26">
        <f t="shared" si="3"/>
        <v>0</v>
      </c>
      <c r="I118" s="29">
        <v>1.0902857142857143</v>
      </c>
      <c r="J118" s="29"/>
      <c r="K118" s="29">
        <f>H10/D244*D118</f>
        <v>0.10444705427730853</v>
      </c>
      <c r="L118" s="26">
        <f t="shared" si="2"/>
        <v>1.1947327685630229</v>
      </c>
      <c r="M118" s="4" t="s">
        <v>703</v>
      </c>
    </row>
    <row r="119" spans="1:13" x14ac:dyDescent="0.25">
      <c r="A119" s="39">
        <v>105</v>
      </c>
      <c r="B119" s="17" t="s">
        <v>517</v>
      </c>
      <c r="C119" s="17"/>
      <c r="D119" s="11">
        <v>55</v>
      </c>
      <c r="E119" s="16" t="s">
        <v>328</v>
      </c>
      <c r="F119" s="30">
        <v>7.4</v>
      </c>
      <c r="G119" s="30">
        <v>7.6</v>
      </c>
      <c r="H119" s="26">
        <f t="shared" si="3"/>
        <v>0.19999999999999929</v>
      </c>
      <c r="I119" s="29"/>
      <c r="J119" s="29"/>
      <c r="K119" s="29">
        <f>H10/D244*D119</f>
        <v>0.13548556568990494</v>
      </c>
      <c r="L119" s="26">
        <f t="shared" si="2"/>
        <v>0.33548556568990423</v>
      </c>
      <c r="M119" s="4" t="s">
        <v>702</v>
      </c>
    </row>
    <row r="120" spans="1:13" x14ac:dyDescent="0.25">
      <c r="A120" s="39">
        <v>106</v>
      </c>
      <c r="B120" s="17" t="s">
        <v>518</v>
      </c>
      <c r="C120" s="17"/>
      <c r="D120" s="11">
        <v>59.2</v>
      </c>
      <c r="E120" s="16" t="s">
        <v>328</v>
      </c>
      <c r="F120" s="30">
        <v>21.6</v>
      </c>
      <c r="G120" s="30">
        <v>22.7</v>
      </c>
      <c r="H120" s="26">
        <f t="shared" si="3"/>
        <v>1.0999999999999979</v>
      </c>
      <c r="I120" s="29"/>
      <c r="J120" s="29"/>
      <c r="K120" s="29">
        <f>H10/D244*D120</f>
        <v>0.14583173616077041</v>
      </c>
      <c r="L120" s="26">
        <f t="shared" si="2"/>
        <v>1.2458317361607683</v>
      </c>
      <c r="M120" s="4" t="s">
        <v>702</v>
      </c>
    </row>
    <row r="121" spans="1:13" x14ac:dyDescent="0.25">
      <c r="A121" s="39">
        <v>107</v>
      </c>
      <c r="B121" s="17" t="s">
        <v>519</v>
      </c>
      <c r="C121" s="17"/>
      <c r="D121" s="11">
        <v>62.8</v>
      </c>
      <c r="E121" s="16" t="s">
        <v>328</v>
      </c>
      <c r="F121" s="30">
        <v>19.899999999999999</v>
      </c>
      <c r="G121" s="30">
        <v>21.2</v>
      </c>
      <c r="H121" s="26">
        <f t="shared" si="3"/>
        <v>1.3000000000000007</v>
      </c>
      <c r="I121" s="29"/>
      <c r="J121" s="29"/>
      <c r="K121" s="29">
        <f>H10/D244*D121</f>
        <v>0.15469988227865511</v>
      </c>
      <c r="L121" s="26">
        <f t="shared" si="2"/>
        <v>1.4546998822786559</v>
      </c>
      <c r="M121" s="4" t="s">
        <v>702</v>
      </c>
    </row>
    <row r="122" spans="1:13" x14ac:dyDescent="0.25">
      <c r="A122" s="39">
        <v>108</v>
      </c>
      <c r="B122" s="17" t="s">
        <v>514</v>
      </c>
      <c r="C122" s="17"/>
      <c r="D122" s="11">
        <v>68.599999999999994</v>
      </c>
      <c r="E122" s="16" t="s">
        <v>328</v>
      </c>
      <c r="F122" s="30">
        <v>16.2</v>
      </c>
      <c r="G122" s="30">
        <v>17.3</v>
      </c>
      <c r="H122" s="26">
        <f t="shared" si="3"/>
        <v>1.1000000000000014</v>
      </c>
      <c r="I122" s="29"/>
      <c r="J122" s="29"/>
      <c r="K122" s="29">
        <f>H10/D244*D122</f>
        <v>0.16898745102413598</v>
      </c>
      <c r="L122" s="26">
        <f t="shared" si="2"/>
        <v>1.2689874510241375</v>
      </c>
      <c r="M122" s="4" t="s">
        <v>702</v>
      </c>
    </row>
    <row r="123" spans="1:13" x14ac:dyDescent="0.25">
      <c r="A123" s="39">
        <v>109</v>
      </c>
      <c r="B123" s="17" t="s">
        <v>520</v>
      </c>
      <c r="C123" s="17"/>
      <c r="D123" s="11">
        <v>42.5</v>
      </c>
      <c r="E123" s="16" t="s">
        <v>328</v>
      </c>
      <c r="F123" s="30">
        <v>4.5999999999999996</v>
      </c>
      <c r="G123" s="30">
        <v>4.5999999999999996</v>
      </c>
      <c r="H123" s="26">
        <f t="shared" si="3"/>
        <v>0</v>
      </c>
      <c r="I123" s="29"/>
      <c r="J123" s="29"/>
      <c r="K123" s="29">
        <f>H10/D244*D123</f>
        <v>0.104693391669472</v>
      </c>
      <c r="L123" s="26">
        <f t="shared" si="2"/>
        <v>0.104693391669472</v>
      </c>
      <c r="M123" s="4" t="s">
        <v>702</v>
      </c>
    </row>
    <row r="124" spans="1:13" x14ac:dyDescent="0.25">
      <c r="A124" s="39">
        <v>110</v>
      </c>
      <c r="B124" s="17" t="s">
        <v>521</v>
      </c>
      <c r="C124" s="17"/>
      <c r="D124" s="11">
        <v>54.1</v>
      </c>
      <c r="E124" s="16" t="s">
        <v>328</v>
      </c>
      <c r="F124" s="30">
        <v>21</v>
      </c>
      <c r="G124" s="30">
        <v>22.3</v>
      </c>
      <c r="H124" s="26">
        <f t="shared" si="3"/>
        <v>1.3000000000000007</v>
      </c>
      <c r="I124" s="29"/>
      <c r="J124" s="29"/>
      <c r="K124" s="29">
        <f>H10/D244*D124</f>
        <v>0.13326852916043377</v>
      </c>
      <c r="L124" s="26">
        <f t="shared" si="2"/>
        <v>1.4332685291604346</v>
      </c>
      <c r="M124" s="4" t="s">
        <v>702</v>
      </c>
    </row>
    <row r="125" spans="1:13" x14ac:dyDescent="0.25">
      <c r="A125" s="39">
        <v>111</v>
      </c>
      <c r="B125" s="17" t="s">
        <v>373</v>
      </c>
      <c r="C125" s="17"/>
      <c r="D125" s="11">
        <v>54.3</v>
      </c>
      <c r="E125" s="16" t="s">
        <v>328</v>
      </c>
      <c r="F125" s="30">
        <v>13.1</v>
      </c>
      <c r="G125" s="30">
        <v>13.1</v>
      </c>
      <c r="H125" s="26">
        <f t="shared" si="3"/>
        <v>0</v>
      </c>
      <c r="I125" s="29"/>
      <c r="J125" s="29"/>
      <c r="K125" s="29">
        <f>H10/D244*D125</f>
        <v>0.13376120394476068</v>
      </c>
      <c r="L125" s="26">
        <f t="shared" si="2"/>
        <v>0.13376120394476068</v>
      </c>
      <c r="M125" s="4" t="s">
        <v>702</v>
      </c>
    </row>
    <row r="126" spans="1:13" x14ac:dyDescent="0.25">
      <c r="A126" s="39">
        <v>112</v>
      </c>
      <c r="B126" s="17" t="s">
        <v>374</v>
      </c>
      <c r="C126" s="17"/>
      <c r="D126" s="11">
        <v>52</v>
      </c>
      <c r="E126" s="16" t="s">
        <v>328</v>
      </c>
      <c r="F126" s="30">
        <v>13.9</v>
      </c>
      <c r="G126" s="30">
        <v>13.9</v>
      </c>
      <c r="H126" s="26">
        <f t="shared" si="3"/>
        <v>0</v>
      </c>
      <c r="I126" s="29"/>
      <c r="J126" s="29"/>
      <c r="K126" s="29">
        <f>H10/D244*D126</f>
        <v>0.12809544392500105</v>
      </c>
      <c r="L126" s="26">
        <f t="shared" si="2"/>
        <v>0.12809544392500105</v>
      </c>
      <c r="M126" s="4" t="s">
        <v>702</v>
      </c>
    </row>
    <row r="127" spans="1:13" x14ac:dyDescent="0.25">
      <c r="A127" s="39">
        <v>113</v>
      </c>
      <c r="B127" s="17" t="s">
        <v>375</v>
      </c>
      <c r="C127" s="17"/>
      <c r="D127" s="11">
        <v>46.8</v>
      </c>
      <c r="E127" s="16" t="s">
        <v>328</v>
      </c>
      <c r="F127" s="30">
        <v>17.399999999999999</v>
      </c>
      <c r="G127" s="30">
        <v>17.399999999999999</v>
      </c>
      <c r="H127" s="26">
        <f t="shared" si="3"/>
        <v>0</v>
      </c>
      <c r="I127" s="29"/>
      <c r="J127" s="29"/>
      <c r="K127" s="29">
        <f>H10/D244*D127</f>
        <v>0.11528589953250093</v>
      </c>
      <c r="L127" s="26">
        <f t="shared" si="2"/>
        <v>0.11528589953250093</v>
      </c>
      <c r="M127" s="4" t="s">
        <v>702</v>
      </c>
    </row>
    <row r="128" spans="1:13" x14ac:dyDescent="0.25">
      <c r="A128" s="39">
        <v>114</v>
      </c>
      <c r="B128" s="17" t="s">
        <v>376</v>
      </c>
      <c r="C128" s="17"/>
      <c r="D128" s="11">
        <v>73.3</v>
      </c>
      <c r="E128" s="16" t="s">
        <v>328</v>
      </c>
      <c r="F128" s="30">
        <v>11.9</v>
      </c>
      <c r="G128" s="30">
        <v>11.9</v>
      </c>
      <c r="H128" s="26">
        <f t="shared" si="3"/>
        <v>0</v>
      </c>
      <c r="I128" s="29"/>
      <c r="J128" s="29"/>
      <c r="K128" s="29">
        <f>H10/D244*D128</f>
        <v>0.18056530845581878</v>
      </c>
      <c r="L128" s="26">
        <f t="shared" si="2"/>
        <v>0.18056530845581878</v>
      </c>
      <c r="M128" s="4" t="s">
        <v>702</v>
      </c>
    </row>
    <row r="129" spans="1:13" x14ac:dyDescent="0.25">
      <c r="A129" s="39">
        <v>115</v>
      </c>
      <c r="B129" s="17" t="s">
        <v>377</v>
      </c>
      <c r="C129" s="17"/>
      <c r="D129" s="11">
        <v>54.3</v>
      </c>
      <c r="E129" s="16" t="s">
        <v>328</v>
      </c>
      <c r="F129" s="30">
        <v>14.8</v>
      </c>
      <c r="G129" s="30">
        <v>15.6</v>
      </c>
      <c r="H129" s="26">
        <f t="shared" si="3"/>
        <v>0.79999999999999893</v>
      </c>
      <c r="I129" s="29"/>
      <c r="J129" s="29"/>
      <c r="K129" s="29">
        <f>H10/D244*D129</f>
        <v>0.13376120394476068</v>
      </c>
      <c r="L129" s="26">
        <f t="shared" si="2"/>
        <v>0.93376120394475959</v>
      </c>
      <c r="M129" s="4" t="s">
        <v>702</v>
      </c>
    </row>
    <row r="130" spans="1:13" x14ac:dyDescent="0.25">
      <c r="A130" s="39">
        <v>116</v>
      </c>
      <c r="B130" s="17" t="s">
        <v>378</v>
      </c>
      <c r="C130" s="17"/>
      <c r="D130" s="11">
        <v>51.8</v>
      </c>
      <c r="E130" s="16" t="s">
        <v>328</v>
      </c>
      <c r="F130" s="30">
        <v>12.4</v>
      </c>
      <c r="G130" s="30">
        <v>13.1</v>
      </c>
      <c r="H130" s="26">
        <f t="shared" si="3"/>
        <v>0.69999999999999929</v>
      </c>
      <c r="I130" s="29"/>
      <c r="J130" s="29"/>
      <c r="K130" s="29">
        <f>H10/D244*D130</f>
        <v>0.12760276914067412</v>
      </c>
      <c r="L130" s="26">
        <f t="shared" si="2"/>
        <v>0.82760276914067343</v>
      </c>
      <c r="M130" s="4" t="s">
        <v>702</v>
      </c>
    </row>
    <row r="131" spans="1:13" x14ac:dyDescent="0.25">
      <c r="A131" s="39">
        <v>117</v>
      </c>
      <c r="B131" s="17" t="s">
        <v>379</v>
      </c>
      <c r="C131" s="17"/>
      <c r="D131" s="11">
        <v>47.2</v>
      </c>
      <c r="E131" s="16" t="s">
        <v>328</v>
      </c>
      <c r="F131" s="30">
        <v>17.899999999999999</v>
      </c>
      <c r="G131" s="30">
        <v>19</v>
      </c>
      <c r="H131" s="26">
        <f t="shared" si="3"/>
        <v>1.1000000000000014</v>
      </c>
      <c r="I131" s="29"/>
      <c r="J131" s="29"/>
      <c r="K131" s="29">
        <f>H10/D244*D131</f>
        <v>0.1162712491011548</v>
      </c>
      <c r="L131" s="26">
        <f t="shared" si="2"/>
        <v>1.2162712491011562</v>
      </c>
      <c r="M131" s="4" t="s">
        <v>702</v>
      </c>
    </row>
    <row r="132" spans="1:13" x14ac:dyDescent="0.25">
      <c r="A132" s="39">
        <v>118</v>
      </c>
      <c r="B132" s="17" t="s">
        <v>380</v>
      </c>
      <c r="C132" s="17"/>
      <c r="D132" s="11">
        <v>72.8</v>
      </c>
      <c r="E132" s="16" t="s">
        <v>328</v>
      </c>
      <c r="F132" s="30">
        <v>18.100000000000001</v>
      </c>
      <c r="G132" s="30">
        <v>19</v>
      </c>
      <c r="H132" s="26">
        <f t="shared" si="3"/>
        <v>0.89999999999999858</v>
      </c>
      <c r="I132" s="29"/>
      <c r="J132" s="29"/>
      <c r="K132" s="29">
        <f>H10/D244*D132</f>
        <v>0.17933362149500146</v>
      </c>
      <c r="L132" s="26">
        <f t="shared" si="2"/>
        <v>1.079333621495</v>
      </c>
      <c r="M132" s="4" t="s">
        <v>702</v>
      </c>
    </row>
    <row r="133" spans="1:13" x14ac:dyDescent="0.25">
      <c r="A133" s="39">
        <v>119</v>
      </c>
      <c r="B133" s="17" t="s">
        <v>381</v>
      </c>
      <c r="C133" s="17"/>
      <c r="D133" s="11">
        <v>54.2</v>
      </c>
      <c r="E133" s="16" t="s">
        <v>328</v>
      </c>
      <c r="F133" s="30">
        <v>20.5</v>
      </c>
      <c r="G133" s="30">
        <v>21.6</v>
      </c>
      <c r="H133" s="26">
        <f t="shared" si="3"/>
        <v>1.1000000000000014</v>
      </c>
      <c r="I133" s="29"/>
      <c r="J133" s="29"/>
      <c r="K133" s="29">
        <f>H10/D244*D133</f>
        <v>0.13351486655259726</v>
      </c>
      <c r="L133" s="26">
        <f t="shared" si="2"/>
        <v>1.2335148665525986</v>
      </c>
      <c r="M133" s="4" t="s">
        <v>702</v>
      </c>
    </row>
    <row r="134" spans="1:13" x14ac:dyDescent="0.25">
      <c r="A134" s="39">
        <v>120</v>
      </c>
      <c r="B134" s="17" t="s">
        <v>382</v>
      </c>
      <c r="C134" s="17"/>
      <c r="D134" s="11">
        <v>51.9</v>
      </c>
      <c r="E134" s="16" t="s">
        <v>328</v>
      </c>
      <c r="F134" s="30">
        <v>5.0999999999999996</v>
      </c>
      <c r="G134" s="30">
        <v>5.0999999999999996</v>
      </c>
      <c r="H134" s="26">
        <f t="shared" si="3"/>
        <v>0</v>
      </c>
      <c r="I134" s="29"/>
      <c r="J134" s="29"/>
      <c r="K134" s="29">
        <f>H10/D244*D134</f>
        <v>0.12784910653283757</v>
      </c>
      <c r="L134" s="26">
        <f t="shared" si="2"/>
        <v>0.12784910653283757</v>
      </c>
      <c r="M134" s="4" t="s">
        <v>702</v>
      </c>
    </row>
    <row r="135" spans="1:13" x14ac:dyDescent="0.25">
      <c r="A135" s="39">
        <v>121</v>
      </c>
      <c r="B135" s="17" t="s">
        <v>383</v>
      </c>
      <c r="C135" s="17"/>
      <c r="D135" s="11">
        <v>47.2</v>
      </c>
      <c r="E135" s="16" t="s">
        <v>328</v>
      </c>
      <c r="F135" s="30">
        <v>6.6</v>
      </c>
      <c r="G135" s="30">
        <v>6.9</v>
      </c>
      <c r="H135" s="26">
        <f t="shared" si="3"/>
        <v>0.30000000000000071</v>
      </c>
      <c r="I135" s="29"/>
      <c r="J135" s="29"/>
      <c r="K135" s="29">
        <f>H10/D244*D135</f>
        <v>0.1162712491011548</v>
      </c>
      <c r="L135" s="26">
        <f t="shared" si="2"/>
        <v>0.41627124910115554</v>
      </c>
      <c r="M135" s="4" t="s">
        <v>702</v>
      </c>
    </row>
    <row r="136" spans="1:13" x14ac:dyDescent="0.25">
      <c r="A136" s="39">
        <v>122</v>
      </c>
      <c r="B136" s="17" t="s">
        <v>384</v>
      </c>
      <c r="C136" s="17"/>
      <c r="D136" s="11">
        <v>72.7</v>
      </c>
      <c r="E136" s="16" t="s">
        <v>328</v>
      </c>
      <c r="F136" s="30">
        <v>2.9</v>
      </c>
      <c r="G136" s="30">
        <v>3.4</v>
      </c>
      <c r="H136" s="26">
        <f t="shared" si="3"/>
        <v>0.5</v>
      </c>
      <c r="I136" s="29"/>
      <c r="J136" s="29"/>
      <c r="K136" s="29">
        <f>H10/D244*D136</f>
        <v>0.179087284102838</v>
      </c>
      <c r="L136" s="26">
        <f t="shared" si="2"/>
        <v>0.67908728410283803</v>
      </c>
      <c r="M136" s="4" t="s">
        <v>702</v>
      </c>
    </row>
    <row r="137" spans="1:13" x14ac:dyDescent="0.25">
      <c r="A137" s="39">
        <v>123</v>
      </c>
      <c r="B137" s="17" t="s">
        <v>385</v>
      </c>
      <c r="C137" s="17"/>
      <c r="D137" s="11">
        <v>54.3</v>
      </c>
      <c r="E137" s="16" t="s">
        <v>328</v>
      </c>
      <c r="F137" s="30">
        <v>4.9000000000000004</v>
      </c>
      <c r="G137" s="30">
        <v>5.0999999999999996</v>
      </c>
      <c r="H137" s="26">
        <f t="shared" si="3"/>
        <v>0.19999999999999929</v>
      </c>
      <c r="I137" s="29"/>
      <c r="J137" s="29"/>
      <c r="K137" s="29">
        <f>H10/D244*D137</f>
        <v>0.13376120394476068</v>
      </c>
      <c r="L137" s="26">
        <f t="shared" si="2"/>
        <v>0.33376120394475994</v>
      </c>
      <c r="M137" s="4" t="s">
        <v>702</v>
      </c>
    </row>
    <row r="138" spans="1:13" x14ac:dyDescent="0.25">
      <c r="A138" s="39">
        <v>124</v>
      </c>
      <c r="B138" s="17" t="s">
        <v>386</v>
      </c>
      <c r="C138" s="17"/>
      <c r="D138" s="11">
        <v>52.1</v>
      </c>
      <c r="E138" s="16" t="s">
        <v>328</v>
      </c>
      <c r="F138" s="30">
        <v>10.8</v>
      </c>
      <c r="G138" s="30">
        <v>11.3</v>
      </c>
      <c r="H138" s="26">
        <f>G138-F138</f>
        <v>0.5</v>
      </c>
      <c r="I138" s="29"/>
      <c r="J138" s="29"/>
      <c r="K138" s="29">
        <f>H10/D244*D138</f>
        <v>0.1283417813171645</v>
      </c>
      <c r="L138" s="26">
        <f t="shared" si="2"/>
        <v>0.62834178131716456</v>
      </c>
      <c r="M138" s="4" t="s">
        <v>702</v>
      </c>
    </row>
    <row r="139" spans="1:13" x14ac:dyDescent="0.25">
      <c r="A139" s="39">
        <v>125</v>
      </c>
      <c r="B139" s="17" t="s">
        <v>387</v>
      </c>
      <c r="C139" s="17"/>
      <c r="D139" s="11">
        <v>47.2</v>
      </c>
      <c r="E139" s="16" t="s">
        <v>328</v>
      </c>
      <c r="F139" s="30">
        <v>15.8</v>
      </c>
      <c r="G139" s="30">
        <v>16.600000000000001</v>
      </c>
      <c r="H139" s="26">
        <f>G139-F139</f>
        <v>0.80000000000000071</v>
      </c>
      <c r="I139" s="29"/>
      <c r="J139" s="29"/>
      <c r="K139" s="29">
        <f>H10/D244*D139</f>
        <v>0.1162712491011548</v>
      </c>
      <c r="L139" s="26">
        <f t="shared" si="2"/>
        <v>0.91627124910115554</v>
      </c>
      <c r="M139" s="4" t="s">
        <v>702</v>
      </c>
    </row>
    <row r="140" spans="1:13" x14ac:dyDescent="0.25">
      <c r="A140" s="39">
        <v>126</v>
      </c>
      <c r="B140" s="17" t="s">
        <v>388</v>
      </c>
      <c r="C140" s="17"/>
      <c r="D140" s="11">
        <v>72.400000000000006</v>
      </c>
      <c r="E140" s="16" t="s">
        <v>328</v>
      </c>
      <c r="F140" s="30">
        <v>10.9</v>
      </c>
      <c r="G140" s="30">
        <v>11.2</v>
      </c>
      <c r="H140" s="26">
        <f>G140-F140</f>
        <v>0.29999999999999893</v>
      </c>
      <c r="I140" s="29"/>
      <c r="J140" s="29"/>
      <c r="K140" s="29">
        <f>H10/D244*D140</f>
        <v>0.17834827192634761</v>
      </c>
      <c r="L140" s="26">
        <f t="shared" si="2"/>
        <v>0.47834827192634655</v>
      </c>
      <c r="M140" s="4" t="s">
        <v>702</v>
      </c>
    </row>
    <row r="141" spans="1:13" x14ac:dyDescent="0.25">
      <c r="A141" s="39">
        <v>127</v>
      </c>
      <c r="B141" s="17" t="s">
        <v>389</v>
      </c>
      <c r="C141" s="17"/>
      <c r="D141" s="11">
        <v>54.3</v>
      </c>
      <c r="E141" s="16" t="s">
        <v>328</v>
      </c>
      <c r="F141" s="30">
        <v>12.2</v>
      </c>
      <c r="G141" s="30">
        <v>12.8</v>
      </c>
      <c r="H141" s="26">
        <f>G141-F141-0.0894</f>
        <v>0.51060000000000139</v>
      </c>
      <c r="I141" s="29"/>
      <c r="J141" s="29"/>
      <c r="K141" s="29">
        <f>H10/D244*D141</f>
        <v>0.13376120394476068</v>
      </c>
      <c r="L141" s="26">
        <f t="shared" si="2"/>
        <v>0.64436120394476204</v>
      </c>
      <c r="M141" s="4" t="s">
        <v>702</v>
      </c>
    </row>
    <row r="142" spans="1:13" x14ac:dyDescent="0.25">
      <c r="A142" s="39">
        <v>128</v>
      </c>
      <c r="B142" s="17" t="s">
        <v>390</v>
      </c>
      <c r="C142" s="17"/>
      <c r="D142" s="11">
        <v>51.8</v>
      </c>
      <c r="E142" s="16" t="s">
        <v>328</v>
      </c>
      <c r="F142" s="30">
        <v>3.8</v>
      </c>
      <c r="G142" s="30">
        <v>3.8</v>
      </c>
      <c r="H142" s="26">
        <f t="shared" si="3"/>
        <v>0</v>
      </c>
      <c r="I142" s="29"/>
      <c r="J142" s="29"/>
      <c r="K142" s="29">
        <f>H10/D244*D142</f>
        <v>0.12760276914067412</v>
      </c>
      <c r="L142" s="26">
        <f t="shared" si="2"/>
        <v>0.12760276914067412</v>
      </c>
      <c r="M142" s="4" t="s">
        <v>702</v>
      </c>
    </row>
    <row r="143" spans="1:13" x14ac:dyDescent="0.25">
      <c r="A143" s="39">
        <v>129</v>
      </c>
      <c r="B143" s="17" t="s">
        <v>391</v>
      </c>
      <c r="C143" s="17"/>
      <c r="D143" s="11">
        <v>48</v>
      </c>
      <c r="E143" s="16" t="s">
        <v>328</v>
      </c>
      <c r="F143" s="30">
        <v>4.9000000000000004</v>
      </c>
      <c r="G143" s="30">
        <v>5.7</v>
      </c>
      <c r="H143" s="26">
        <f t="shared" si="3"/>
        <v>0.79999999999999982</v>
      </c>
      <c r="I143" s="29"/>
      <c r="J143" s="29"/>
      <c r="K143" s="29">
        <f>H10/D244*D143</f>
        <v>0.1182419482384625</v>
      </c>
      <c r="L143" s="26">
        <f t="shared" si="2"/>
        <v>0.91824194823846228</v>
      </c>
      <c r="M143" s="4" t="s">
        <v>702</v>
      </c>
    </row>
    <row r="144" spans="1:13" x14ac:dyDescent="0.25">
      <c r="A144" s="39">
        <v>130</v>
      </c>
      <c r="B144" s="17" t="s">
        <v>392</v>
      </c>
      <c r="C144" s="17"/>
      <c r="D144" s="11">
        <v>73</v>
      </c>
      <c r="E144" s="16" t="s">
        <v>328</v>
      </c>
      <c r="F144" s="30">
        <v>16.2</v>
      </c>
      <c r="G144" s="30">
        <v>16.899999999999999</v>
      </c>
      <c r="H144" s="26">
        <f>G144-F144</f>
        <v>0.69999999999999929</v>
      </c>
      <c r="I144" s="29"/>
      <c r="J144" s="29"/>
      <c r="K144" s="29">
        <f>H10/D244*D144</f>
        <v>0.17982629627932839</v>
      </c>
      <c r="L144" s="26">
        <f t="shared" ref="L144:L207" si="4">H144+K144+I144+J144</f>
        <v>0.87982629627932774</v>
      </c>
      <c r="M144" s="4" t="s">
        <v>702</v>
      </c>
    </row>
    <row r="145" spans="1:13" x14ac:dyDescent="0.25">
      <c r="A145" s="39">
        <v>131</v>
      </c>
      <c r="B145" s="17" t="s">
        <v>393</v>
      </c>
      <c r="C145" s="17"/>
      <c r="D145" s="11">
        <v>54.8</v>
      </c>
      <c r="E145" s="16" t="s">
        <v>328</v>
      </c>
      <c r="F145" s="30">
        <v>8</v>
      </c>
      <c r="G145" s="30">
        <v>9.4</v>
      </c>
      <c r="H145" s="26">
        <f>G145-F145-0.596</f>
        <v>0.80400000000000038</v>
      </c>
      <c r="I145" s="29"/>
      <c r="J145" s="29"/>
      <c r="K145" s="29">
        <f>H10/D244*D145</f>
        <v>0.13499289090557801</v>
      </c>
      <c r="L145" s="26">
        <f t="shared" si="4"/>
        <v>0.93899289090557836</v>
      </c>
      <c r="M145" s="4" t="s">
        <v>702</v>
      </c>
    </row>
    <row r="146" spans="1:13" x14ac:dyDescent="0.25">
      <c r="A146" s="39">
        <v>132</v>
      </c>
      <c r="B146" s="17" t="s">
        <v>394</v>
      </c>
      <c r="C146" s="17"/>
      <c r="D146" s="11">
        <v>52.6</v>
      </c>
      <c r="E146" s="16" t="s">
        <v>328</v>
      </c>
      <c r="F146" s="30">
        <v>2.1</v>
      </c>
      <c r="G146" s="30">
        <v>2.1</v>
      </c>
      <c r="H146" s="26">
        <f t="shared" ref="H146:H207" si="5">G146-F146</f>
        <v>0</v>
      </c>
      <c r="I146" s="29">
        <v>1.3525714285714285</v>
      </c>
      <c r="J146" s="29">
        <f t="shared" ref="J146" si="6">O146</f>
        <v>0</v>
      </c>
      <c r="K146" s="29">
        <f>H10/D244*D146</f>
        <v>0.12957346827798183</v>
      </c>
      <c r="L146" s="26">
        <f t="shared" si="4"/>
        <v>1.4821448968494104</v>
      </c>
      <c r="M146" s="4" t="s">
        <v>703</v>
      </c>
    </row>
    <row r="147" spans="1:13" x14ac:dyDescent="0.25">
      <c r="A147" s="39">
        <v>133</v>
      </c>
      <c r="B147" s="17" t="s">
        <v>395</v>
      </c>
      <c r="C147" s="17"/>
      <c r="D147" s="11">
        <v>47.6</v>
      </c>
      <c r="E147" s="16" t="s">
        <v>328</v>
      </c>
      <c r="F147" s="30">
        <v>9.8000000000000007</v>
      </c>
      <c r="G147" s="30">
        <v>10.8</v>
      </c>
      <c r="H147" s="26">
        <f>G147-F147-0.427</f>
        <v>0.57299999999999995</v>
      </c>
      <c r="I147" s="29"/>
      <c r="J147" s="29"/>
      <c r="K147" s="29">
        <f>H10/D244*D147</f>
        <v>0.11725659866980864</v>
      </c>
      <c r="L147" s="26">
        <f t="shared" si="4"/>
        <v>0.6902565986698086</v>
      </c>
      <c r="M147" s="57" t="s">
        <v>702</v>
      </c>
    </row>
    <row r="148" spans="1:13" x14ac:dyDescent="0.25">
      <c r="A148" s="39">
        <v>134</v>
      </c>
      <c r="B148" s="17" t="s">
        <v>396</v>
      </c>
      <c r="C148" s="17"/>
      <c r="D148" s="11">
        <v>73</v>
      </c>
      <c r="E148" s="16" t="s">
        <v>328</v>
      </c>
      <c r="F148" s="30">
        <v>10.1</v>
      </c>
      <c r="G148" s="30">
        <v>10.7</v>
      </c>
      <c r="H148" s="26">
        <f>G148-F148-0.2276</f>
        <v>0.37239999999999962</v>
      </c>
      <c r="I148" s="29"/>
      <c r="J148" s="29"/>
      <c r="K148" s="29">
        <f>H10/D244*D148</f>
        <v>0.17982629627932839</v>
      </c>
      <c r="L148" s="26">
        <f t="shared" si="4"/>
        <v>0.55222629627932807</v>
      </c>
      <c r="M148" s="57" t="s">
        <v>702</v>
      </c>
    </row>
    <row r="149" spans="1:13" x14ac:dyDescent="0.25">
      <c r="A149" s="39">
        <v>135</v>
      </c>
      <c r="B149" s="17" t="s">
        <v>397</v>
      </c>
      <c r="C149" s="17"/>
      <c r="D149" s="11">
        <v>54.9</v>
      </c>
      <c r="E149" s="16" t="s">
        <v>328</v>
      </c>
      <c r="F149" s="30">
        <v>14.3</v>
      </c>
      <c r="G149" s="30">
        <v>14.9</v>
      </c>
      <c r="H149" s="26">
        <f t="shared" si="5"/>
        <v>0.59999999999999964</v>
      </c>
      <c r="I149" s="29"/>
      <c r="J149" s="29"/>
      <c r="K149" s="29">
        <f>H10/D244*D149</f>
        <v>0.13523922829774149</v>
      </c>
      <c r="L149" s="26">
        <f t="shared" si="4"/>
        <v>0.73523922829774113</v>
      </c>
      <c r="M149" s="57" t="s">
        <v>702</v>
      </c>
    </row>
    <row r="150" spans="1:13" x14ac:dyDescent="0.25">
      <c r="A150" s="39">
        <v>136</v>
      </c>
      <c r="B150" s="17" t="s">
        <v>398</v>
      </c>
      <c r="C150" s="17"/>
      <c r="D150" s="11">
        <v>52.3</v>
      </c>
      <c r="E150" s="16" t="s">
        <v>328</v>
      </c>
      <c r="F150" s="30">
        <v>8.4</v>
      </c>
      <c r="G150" s="30">
        <v>8.6999999999999993</v>
      </c>
      <c r="H150" s="26">
        <f t="shared" si="5"/>
        <v>0.29999999999999893</v>
      </c>
      <c r="I150" s="29"/>
      <c r="J150" s="29"/>
      <c r="K150" s="29">
        <f>H10/D244*D150</f>
        <v>0.12883445610149141</v>
      </c>
      <c r="L150" s="26">
        <f t="shared" si="4"/>
        <v>0.42883445610149035</v>
      </c>
      <c r="M150" s="57" t="s">
        <v>702</v>
      </c>
    </row>
    <row r="151" spans="1:13" x14ac:dyDescent="0.25">
      <c r="A151" s="39">
        <v>137</v>
      </c>
      <c r="B151" s="17" t="s">
        <v>399</v>
      </c>
      <c r="C151" s="17"/>
      <c r="D151" s="11">
        <v>47.6</v>
      </c>
      <c r="E151" s="16" t="s">
        <v>328</v>
      </c>
      <c r="F151" s="30">
        <v>17.8</v>
      </c>
      <c r="G151" s="30">
        <v>18.899999999999999</v>
      </c>
      <c r="H151" s="26">
        <f t="shared" si="5"/>
        <v>1.0999999999999979</v>
      </c>
      <c r="I151" s="29"/>
      <c r="J151" s="29"/>
      <c r="K151" s="29">
        <f>H10/D244*D151</f>
        <v>0.11725659866980864</v>
      </c>
      <c r="L151" s="26">
        <f t="shared" si="4"/>
        <v>1.2172565986698065</v>
      </c>
      <c r="M151" s="57" t="s">
        <v>702</v>
      </c>
    </row>
    <row r="152" spans="1:13" x14ac:dyDescent="0.25">
      <c r="A152" s="39">
        <v>138</v>
      </c>
      <c r="B152" s="17" t="s">
        <v>400</v>
      </c>
      <c r="C152" s="17"/>
      <c r="D152" s="11">
        <v>72.8</v>
      </c>
      <c r="E152" s="16" t="s">
        <v>328</v>
      </c>
      <c r="F152" s="30">
        <v>17.2</v>
      </c>
      <c r="G152" s="30">
        <v>18.100000000000001</v>
      </c>
      <c r="H152" s="26">
        <f t="shared" si="5"/>
        <v>0.90000000000000213</v>
      </c>
      <c r="I152" s="29"/>
      <c r="J152" s="29"/>
      <c r="K152" s="29">
        <f>H10/D244*D152</f>
        <v>0.17933362149500146</v>
      </c>
      <c r="L152" s="26">
        <f t="shared" si="4"/>
        <v>1.0793336214950036</v>
      </c>
      <c r="M152" s="57" t="s">
        <v>702</v>
      </c>
    </row>
    <row r="153" spans="1:13" x14ac:dyDescent="0.25">
      <c r="A153" s="39">
        <v>139</v>
      </c>
      <c r="B153" s="17" t="s">
        <v>401</v>
      </c>
      <c r="C153" s="17"/>
      <c r="D153" s="11">
        <v>54.9</v>
      </c>
      <c r="E153" s="16" t="s">
        <v>328</v>
      </c>
      <c r="F153" s="30">
        <v>9.1999999999999993</v>
      </c>
      <c r="G153" s="30">
        <v>9.9</v>
      </c>
      <c r="H153" s="26">
        <f t="shared" si="5"/>
        <v>0.70000000000000107</v>
      </c>
      <c r="I153" s="29"/>
      <c r="J153" s="29"/>
      <c r="K153" s="29">
        <f>H10/D244*D153</f>
        <v>0.13523922829774149</v>
      </c>
      <c r="L153" s="26">
        <f t="shared" si="4"/>
        <v>0.83523922829774255</v>
      </c>
      <c r="M153" s="4" t="s">
        <v>702</v>
      </c>
    </row>
    <row r="154" spans="1:13" x14ac:dyDescent="0.25">
      <c r="A154" s="39">
        <v>140</v>
      </c>
      <c r="B154" s="17" t="s">
        <v>402</v>
      </c>
      <c r="C154" s="17"/>
      <c r="D154" s="11">
        <v>52.4</v>
      </c>
      <c r="E154" s="16" t="s">
        <v>328</v>
      </c>
      <c r="F154" s="30">
        <v>5.8</v>
      </c>
      <c r="G154" s="30">
        <v>6.6</v>
      </c>
      <c r="H154" s="26">
        <f t="shared" si="5"/>
        <v>0.79999999999999982</v>
      </c>
      <c r="I154" s="29"/>
      <c r="J154" s="29"/>
      <c r="K154" s="29">
        <f>H10/D244*D154</f>
        <v>0.12908079349365489</v>
      </c>
      <c r="L154" s="26">
        <f t="shared" si="4"/>
        <v>0.92908079349365469</v>
      </c>
      <c r="M154" s="4" t="s">
        <v>702</v>
      </c>
    </row>
    <row r="155" spans="1:13" x14ac:dyDescent="0.25">
      <c r="A155" s="39">
        <v>141</v>
      </c>
      <c r="B155" s="17" t="s">
        <v>403</v>
      </c>
      <c r="C155" s="17"/>
      <c r="D155" s="11">
        <v>47.2</v>
      </c>
      <c r="E155" s="16" t="s">
        <v>328</v>
      </c>
      <c r="F155" s="30">
        <v>9.1999999999999993</v>
      </c>
      <c r="G155" s="30">
        <v>9.9</v>
      </c>
      <c r="H155" s="26">
        <f t="shared" si="5"/>
        <v>0.70000000000000107</v>
      </c>
      <c r="I155" s="29"/>
      <c r="J155" s="29"/>
      <c r="K155" s="29">
        <f>H10/D244*D155</f>
        <v>0.1162712491011548</v>
      </c>
      <c r="L155" s="26">
        <f t="shared" si="4"/>
        <v>0.81627124910115589</v>
      </c>
      <c r="M155" s="4" t="s">
        <v>702</v>
      </c>
    </row>
    <row r="156" spans="1:13" x14ac:dyDescent="0.25">
      <c r="A156" s="39">
        <v>142</v>
      </c>
      <c r="B156" s="17" t="s">
        <v>404</v>
      </c>
      <c r="C156" s="17"/>
      <c r="D156" s="11">
        <v>72.5</v>
      </c>
      <c r="E156" s="16" t="s">
        <v>328</v>
      </c>
      <c r="F156" s="30">
        <v>12.6</v>
      </c>
      <c r="G156" s="30">
        <v>13</v>
      </c>
      <c r="H156" s="26">
        <f t="shared" si="5"/>
        <v>0.40000000000000036</v>
      </c>
      <c r="I156" s="29"/>
      <c r="J156" s="29"/>
      <c r="K156" s="29">
        <f>H10/D244*D156</f>
        <v>0.17859460931851107</v>
      </c>
      <c r="L156" s="26">
        <f t="shared" si="4"/>
        <v>0.57859460931851148</v>
      </c>
      <c r="M156" s="4" t="s">
        <v>702</v>
      </c>
    </row>
    <row r="157" spans="1:13" x14ac:dyDescent="0.25">
      <c r="A157" s="39">
        <v>143</v>
      </c>
      <c r="B157" s="17" t="s">
        <v>405</v>
      </c>
      <c r="C157" s="17"/>
      <c r="D157" s="11">
        <v>54.8</v>
      </c>
      <c r="E157" s="16" t="s">
        <v>328</v>
      </c>
      <c r="F157" s="30">
        <v>8.4</v>
      </c>
      <c r="G157" s="30">
        <v>9.1999999999999993</v>
      </c>
      <c r="H157" s="26">
        <f t="shared" si="5"/>
        <v>0.79999999999999893</v>
      </c>
      <c r="I157" s="29"/>
      <c r="J157" s="29"/>
      <c r="K157" s="29">
        <f>H10/D244*D157</f>
        <v>0.13499289090557801</v>
      </c>
      <c r="L157" s="26">
        <f t="shared" si="4"/>
        <v>0.93499289090557691</v>
      </c>
      <c r="M157" s="4" t="s">
        <v>702</v>
      </c>
    </row>
    <row r="158" spans="1:13" x14ac:dyDescent="0.25">
      <c r="A158" s="39">
        <v>144</v>
      </c>
      <c r="B158" s="17" t="s">
        <v>406</v>
      </c>
      <c r="C158" s="17"/>
      <c r="D158" s="11">
        <v>51.9</v>
      </c>
      <c r="E158" s="16" t="s">
        <v>328</v>
      </c>
      <c r="F158" s="30">
        <v>7</v>
      </c>
      <c r="G158" s="30">
        <v>7.6</v>
      </c>
      <c r="H158" s="26">
        <f t="shared" si="5"/>
        <v>0.59999999999999964</v>
      </c>
      <c r="I158" s="29"/>
      <c r="J158" s="29"/>
      <c r="K158" s="29">
        <f>H10/D244*D158</f>
        <v>0.12784910653283757</v>
      </c>
      <c r="L158" s="26">
        <f t="shared" si="4"/>
        <v>0.72784910653283719</v>
      </c>
      <c r="M158" s="4" t="s">
        <v>702</v>
      </c>
    </row>
    <row r="159" spans="1:13" x14ac:dyDescent="0.25">
      <c r="A159" s="39">
        <v>145</v>
      </c>
      <c r="B159" s="17" t="s">
        <v>407</v>
      </c>
      <c r="C159" s="17"/>
      <c r="D159" s="11">
        <v>47</v>
      </c>
      <c r="E159" s="16" t="s">
        <v>328</v>
      </c>
      <c r="F159" s="30">
        <v>13.2</v>
      </c>
      <c r="G159" s="30">
        <v>13.6</v>
      </c>
      <c r="H159" s="26">
        <f t="shared" si="5"/>
        <v>0.40000000000000036</v>
      </c>
      <c r="I159" s="29"/>
      <c r="J159" s="29"/>
      <c r="K159" s="29">
        <f>H10/D244*D159</f>
        <v>0.11577857431682786</v>
      </c>
      <c r="L159" s="26">
        <f t="shared" si="4"/>
        <v>0.51577857431682816</v>
      </c>
      <c r="M159" s="4" t="s">
        <v>702</v>
      </c>
    </row>
    <row r="160" spans="1:13" x14ac:dyDescent="0.25">
      <c r="A160" s="39">
        <v>146</v>
      </c>
      <c r="B160" s="17" t="s">
        <v>408</v>
      </c>
      <c r="C160" s="17"/>
      <c r="D160" s="11">
        <v>73.2</v>
      </c>
      <c r="E160" s="16" t="s">
        <v>328</v>
      </c>
      <c r="F160" s="30">
        <v>2.4</v>
      </c>
      <c r="G160" s="30">
        <v>2.7</v>
      </c>
      <c r="H160" s="26">
        <f t="shared" si="5"/>
        <v>0.30000000000000027</v>
      </c>
      <c r="I160" s="29"/>
      <c r="J160" s="29"/>
      <c r="K160" s="29">
        <f>H10/D244*D160</f>
        <v>0.18031897106365533</v>
      </c>
      <c r="L160" s="26">
        <f t="shared" si="4"/>
        <v>0.48031897106365562</v>
      </c>
      <c r="M160" s="4" t="s">
        <v>702</v>
      </c>
    </row>
    <row r="161" spans="1:13" x14ac:dyDescent="0.25">
      <c r="A161" s="39">
        <v>147</v>
      </c>
      <c r="B161" s="17" t="s">
        <v>409</v>
      </c>
      <c r="C161" s="17"/>
      <c r="D161" s="11">
        <v>54.7</v>
      </c>
      <c r="E161" s="16" t="s">
        <v>328</v>
      </c>
      <c r="F161" s="30">
        <v>18.100000000000001</v>
      </c>
      <c r="G161" s="30">
        <v>19</v>
      </c>
      <c r="H161" s="26">
        <f t="shared" si="5"/>
        <v>0.89999999999999858</v>
      </c>
      <c r="I161" s="29"/>
      <c r="J161" s="29"/>
      <c r="K161" s="29">
        <f>H10/D244*D161</f>
        <v>0.13474655351341455</v>
      </c>
      <c r="L161" s="26">
        <f t="shared" si="4"/>
        <v>1.034746553513413</v>
      </c>
      <c r="M161" s="4" t="s">
        <v>702</v>
      </c>
    </row>
    <row r="162" spans="1:13" x14ac:dyDescent="0.25">
      <c r="A162" s="39">
        <v>148</v>
      </c>
      <c r="B162" s="17" t="s">
        <v>410</v>
      </c>
      <c r="C162" s="17"/>
      <c r="D162" s="11">
        <v>52.4</v>
      </c>
      <c r="E162" s="16" t="s">
        <v>328</v>
      </c>
      <c r="F162" s="30">
        <v>8.6</v>
      </c>
      <c r="G162" s="30">
        <v>8.9</v>
      </c>
      <c r="H162" s="26">
        <f t="shared" si="5"/>
        <v>0.30000000000000071</v>
      </c>
      <c r="I162" s="29"/>
      <c r="J162" s="29"/>
      <c r="K162" s="29">
        <f>H10/D244*D162</f>
        <v>0.12908079349365489</v>
      </c>
      <c r="L162" s="26">
        <f t="shared" si="4"/>
        <v>0.42908079349365558</v>
      </c>
      <c r="M162" s="4" t="s">
        <v>702</v>
      </c>
    </row>
    <row r="163" spans="1:13" x14ac:dyDescent="0.25">
      <c r="A163" s="39">
        <v>149</v>
      </c>
      <c r="B163" s="17" t="s">
        <v>411</v>
      </c>
      <c r="C163" s="17"/>
      <c r="D163" s="11">
        <v>47.4</v>
      </c>
      <c r="E163" s="16" t="s">
        <v>328</v>
      </c>
      <c r="F163" s="30">
        <v>11</v>
      </c>
      <c r="G163" s="30">
        <v>11.8</v>
      </c>
      <c r="H163" s="26">
        <f t="shared" si="5"/>
        <v>0.80000000000000071</v>
      </c>
      <c r="I163" s="29"/>
      <c r="J163" s="29"/>
      <c r="K163" s="29">
        <f>H10/D244*D163</f>
        <v>0.11676392388548172</v>
      </c>
      <c r="L163" s="26">
        <f t="shared" si="4"/>
        <v>0.91676392388548245</v>
      </c>
      <c r="M163" s="4" t="s">
        <v>702</v>
      </c>
    </row>
    <row r="164" spans="1:13" x14ac:dyDescent="0.25">
      <c r="A164" s="39">
        <v>150</v>
      </c>
      <c r="B164" s="17" t="s">
        <v>412</v>
      </c>
      <c r="C164" s="17"/>
      <c r="D164" s="11">
        <v>73.2</v>
      </c>
      <c r="E164" s="16" t="s">
        <v>328</v>
      </c>
      <c r="F164" s="30">
        <v>21.5</v>
      </c>
      <c r="G164" s="30">
        <v>22.7</v>
      </c>
      <c r="H164" s="26">
        <f t="shared" si="5"/>
        <v>1.1999999999999993</v>
      </c>
      <c r="I164" s="29"/>
      <c r="J164" s="29"/>
      <c r="K164" s="29">
        <f>H10/D244*D164</f>
        <v>0.18031897106365533</v>
      </c>
      <c r="L164" s="26">
        <f t="shared" si="4"/>
        <v>1.3803189710636545</v>
      </c>
      <c r="M164" s="4" t="s">
        <v>702</v>
      </c>
    </row>
    <row r="165" spans="1:13" x14ac:dyDescent="0.25">
      <c r="A165" s="39">
        <v>151</v>
      </c>
      <c r="B165" s="17" t="s">
        <v>526</v>
      </c>
      <c r="C165" s="17"/>
      <c r="D165" s="11">
        <v>39.299999999999997</v>
      </c>
      <c r="E165" s="16" t="s">
        <v>328</v>
      </c>
      <c r="F165" s="30">
        <v>13.6</v>
      </c>
      <c r="G165" s="30">
        <v>14.4</v>
      </c>
      <c r="H165" s="26">
        <f t="shared" si="5"/>
        <v>0.80000000000000071</v>
      </c>
      <c r="I165" s="29"/>
      <c r="J165" s="29"/>
      <c r="K165" s="29">
        <f>H10/D244*D165</f>
        <v>9.6810595120241164E-2</v>
      </c>
      <c r="L165" s="26">
        <f t="shared" si="4"/>
        <v>0.89681059512024186</v>
      </c>
      <c r="M165" s="4" t="s">
        <v>702</v>
      </c>
    </row>
    <row r="166" spans="1:13" x14ac:dyDescent="0.25">
      <c r="A166" s="39">
        <v>152</v>
      </c>
      <c r="B166" s="17" t="s">
        <v>527</v>
      </c>
      <c r="C166" s="17"/>
      <c r="D166" s="11">
        <v>67.099999999999994</v>
      </c>
      <c r="E166" s="16" t="s">
        <v>328</v>
      </c>
      <c r="F166" s="30">
        <v>14</v>
      </c>
      <c r="G166" s="30">
        <v>14</v>
      </c>
      <c r="H166" s="26">
        <f t="shared" si="5"/>
        <v>0</v>
      </c>
      <c r="I166" s="29"/>
      <c r="J166" s="29"/>
      <c r="K166" s="29">
        <f>H10/D244*D166</f>
        <v>0.16529239014168401</v>
      </c>
      <c r="L166" s="26">
        <f t="shared" si="4"/>
        <v>0.16529239014168401</v>
      </c>
      <c r="M166" s="4" t="s">
        <v>702</v>
      </c>
    </row>
    <row r="167" spans="1:13" x14ac:dyDescent="0.25">
      <c r="A167" s="39">
        <v>153</v>
      </c>
      <c r="B167" s="17" t="s">
        <v>528</v>
      </c>
      <c r="C167" s="17"/>
      <c r="D167" s="11">
        <v>99.4</v>
      </c>
      <c r="E167" s="16" t="s">
        <v>328</v>
      </c>
      <c r="F167" s="30">
        <v>33.299999999999997</v>
      </c>
      <c r="G167" s="30">
        <v>35</v>
      </c>
      <c r="H167" s="26">
        <f t="shared" si="5"/>
        <v>1.7000000000000028</v>
      </c>
      <c r="I167" s="29"/>
      <c r="J167" s="29"/>
      <c r="K167" s="29">
        <f>H10/D244*D167</f>
        <v>0.24485936781048279</v>
      </c>
      <c r="L167" s="26">
        <f t="shared" si="4"/>
        <v>1.9448593678104857</v>
      </c>
      <c r="M167" s="4" t="s">
        <v>702</v>
      </c>
    </row>
    <row r="168" spans="1:13" x14ac:dyDescent="0.25">
      <c r="A168" s="39">
        <v>154</v>
      </c>
      <c r="B168" s="17" t="s">
        <v>529</v>
      </c>
      <c r="C168" s="17"/>
      <c r="D168" s="11">
        <v>39.6</v>
      </c>
      <c r="E168" s="16" t="s">
        <v>328</v>
      </c>
      <c r="F168" s="30">
        <v>2.9</v>
      </c>
      <c r="G168" s="30">
        <v>3</v>
      </c>
      <c r="H168" s="26">
        <f t="shared" si="5"/>
        <v>0.10000000000000009</v>
      </c>
      <c r="I168" s="29"/>
      <c r="J168" s="29"/>
      <c r="K168" s="29">
        <f>H10/D244*D168</f>
        <v>9.7549607296731566E-2</v>
      </c>
      <c r="L168" s="26">
        <f t="shared" si="4"/>
        <v>0.19754960729673166</v>
      </c>
      <c r="M168" s="4" t="s">
        <v>702</v>
      </c>
    </row>
    <row r="169" spans="1:13" x14ac:dyDescent="0.25">
      <c r="A169" s="39">
        <v>155</v>
      </c>
      <c r="B169" s="17" t="s">
        <v>530</v>
      </c>
      <c r="C169" s="17"/>
      <c r="D169" s="11">
        <v>67</v>
      </c>
      <c r="E169" s="16" t="s">
        <v>328</v>
      </c>
      <c r="F169" s="30">
        <v>17.3</v>
      </c>
      <c r="G169" s="30">
        <v>18.3</v>
      </c>
      <c r="H169" s="26">
        <f t="shared" si="5"/>
        <v>1</v>
      </c>
      <c r="I169" s="29"/>
      <c r="J169" s="29"/>
      <c r="K169" s="29">
        <f>H10/D244*D169</f>
        <v>0.16504605274952058</v>
      </c>
      <c r="L169" s="26">
        <f t="shared" si="4"/>
        <v>1.1650460527495206</v>
      </c>
      <c r="M169" s="4" t="s">
        <v>702</v>
      </c>
    </row>
    <row r="170" spans="1:13" x14ac:dyDescent="0.25">
      <c r="A170" s="39">
        <v>156</v>
      </c>
      <c r="B170" s="17" t="s">
        <v>531</v>
      </c>
      <c r="C170" s="17"/>
      <c r="D170" s="11">
        <v>98.8</v>
      </c>
      <c r="E170" s="16" t="s">
        <v>328</v>
      </c>
      <c r="F170" s="30">
        <v>15.1</v>
      </c>
      <c r="G170" s="30">
        <v>15.5</v>
      </c>
      <c r="H170" s="26">
        <f>G170-F170</f>
        <v>0.40000000000000036</v>
      </c>
      <c r="I170" s="29"/>
      <c r="J170" s="29"/>
      <c r="K170" s="29">
        <f>H10/D244*D170</f>
        <v>0.24338134345750198</v>
      </c>
      <c r="L170" s="26">
        <f t="shared" si="4"/>
        <v>0.64338134345750231</v>
      </c>
      <c r="M170" s="4" t="s">
        <v>702</v>
      </c>
    </row>
    <row r="171" spans="1:13" x14ac:dyDescent="0.25">
      <c r="A171" s="39">
        <v>157</v>
      </c>
      <c r="B171" s="17" t="s">
        <v>532</v>
      </c>
      <c r="C171" s="17"/>
      <c r="D171" s="11">
        <v>39.4</v>
      </c>
      <c r="E171" s="16" t="s">
        <v>328</v>
      </c>
      <c r="F171" s="30">
        <v>7.8</v>
      </c>
      <c r="G171" s="30">
        <v>8.1999999999999993</v>
      </c>
      <c r="H171" s="26">
        <f>G171-F171</f>
        <v>0.39999999999999947</v>
      </c>
      <c r="I171" s="29"/>
      <c r="J171" s="29"/>
      <c r="K171" s="29">
        <f>H10/D244*D171</f>
        <v>9.7056932512404631E-2</v>
      </c>
      <c r="L171" s="26">
        <f t="shared" si="4"/>
        <v>0.49705693251240413</v>
      </c>
      <c r="M171" s="4" t="s">
        <v>702</v>
      </c>
    </row>
    <row r="172" spans="1:13" x14ac:dyDescent="0.25">
      <c r="A172" s="39">
        <v>158</v>
      </c>
      <c r="B172" s="17" t="s">
        <v>533</v>
      </c>
      <c r="C172" s="17"/>
      <c r="D172" s="11">
        <v>67.5</v>
      </c>
      <c r="E172" s="16" t="s">
        <v>328</v>
      </c>
      <c r="F172" s="30">
        <v>8.9</v>
      </c>
      <c r="G172" s="30">
        <v>9.1</v>
      </c>
      <c r="H172" s="26">
        <f>G172-F172</f>
        <v>0.19999999999999929</v>
      </c>
      <c r="I172" s="29"/>
      <c r="J172" s="29"/>
      <c r="K172" s="29">
        <f>H10/D244*D172</f>
        <v>0.16627773971033788</v>
      </c>
      <c r="L172" s="26">
        <f t="shared" si="4"/>
        <v>0.36627773971033717</v>
      </c>
      <c r="M172" s="4" t="s">
        <v>702</v>
      </c>
    </row>
    <row r="173" spans="1:13" x14ac:dyDescent="0.25">
      <c r="A173" s="39">
        <v>159</v>
      </c>
      <c r="B173" s="17" t="s">
        <v>534</v>
      </c>
      <c r="C173" s="17"/>
      <c r="D173" s="11">
        <v>99.1</v>
      </c>
      <c r="E173" s="16" t="s">
        <v>328</v>
      </c>
      <c r="F173" s="30">
        <v>13.9</v>
      </c>
      <c r="G173" s="30">
        <v>14.7</v>
      </c>
      <c r="H173" s="26">
        <f>G173-F173</f>
        <v>0.79999999999999893</v>
      </c>
      <c r="I173" s="29"/>
      <c r="J173" s="29"/>
      <c r="K173" s="29">
        <f>H10/D244*D173</f>
        <v>0.24412035563399234</v>
      </c>
      <c r="L173" s="26">
        <f t="shared" si="4"/>
        <v>1.0441203556339913</v>
      </c>
      <c r="M173" s="4" t="s">
        <v>702</v>
      </c>
    </row>
    <row r="174" spans="1:13" x14ac:dyDescent="0.25">
      <c r="A174" s="39">
        <v>160</v>
      </c>
      <c r="B174" s="17" t="s">
        <v>535</v>
      </c>
      <c r="C174" s="17"/>
      <c r="D174" s="11">
        <v>40.1</v>
      </c>
      <c r="E174" s="16" t="s">
        <v>328</v>
      </c>
      <c r="F174" s="30">
        <v>9.9</v>
      </c>
      <c r="G174" s="30">
        <v>10.3</v>
      </c>
      <c r="H174" s="26">
        <f t="shared" si="5"/>
        <v>0.40000000000000036</v>
      </c>
      <c r="I174" s="29"/>
      <c r="J174" s="29"/>
      <c r="K174" s="29">
        <f>H10/D244*D174</f>
        <v>9.8781294257548877E-2</v>
      </c>
      <c r="L174" s="26">
        <f t="shared" si="4"/>
        <v>0.49878129425754925</v>
      </c>
      <c r="M174" s="4" t="s">
        <v>702</v>
      </c>
    </row>
    <row r="175" spans="1:13" x14ac:dyDescent="0.25">
      <c r="A175" s="39">
        <v>161</v>
      </c>
      <c r="B175" s="17" t="s">
        <v>536</v>
      </c>
      <c r="C175" s="17"/>
      <c r="D175" s="11">
        <v>67.099999999999994</v>
      </c>
      <c r="E175" s="16" t="s">
        <v>328</v>
      </c>
      <c r="F175" s="30">
        <v>8.3000000000000007</v>
      </c>
      <c r="G175" s="30">
        <v>9.3000000000000007</v>
      </c>
      <c r="H175" s="26">
        <f t="shared" si="5"/>
        <v>1</v>
      </c>
      <c r="I175" s="29"/>
      <c r="J175" s="29"/>
      <c r="K175" s="29">
        <f>H10/D244*D175</f>
        <v>0.16529239014168401</v>
      </c>
      <c r="L175" s="26">
        <f t="shared" si="4"/>
        <v>1.1652923901416841</v>
      </c>
      <c r="M175" s="4" t="s">
        <v>702</v>
      </c>
    </row>
    <row r="176" spans="1:13" x14ac:dyDescent="0.25">
      <c r="A176" s="39">
        <v>162</v>
      </c>
      <c r="B176" s="17" t="s">
        <v>537</v>
      </c>
      <c r="C176" s="17"/>
      <c r="D176" s="11">
        <v>99.1</v>
      </c>
      <c r="E176" s="16" t="s">
        <v>328</v>
      </c>
      <c r="F176" s="30">
        <v>26.1</v>
      </c>
      <c r="G176" s="30">
        <v>27.5</v>
      </c>
      <c r="H176" s="26">
        <f t="shared" si="5"/>
        <v>1.3999999999999986</v>
      </c>
      <c r="I176" s="29"/>
      <c r="J176" s="29"/>
      <c r="K176" s="29">
        <f>H10/D244*D176</f>
        <v>0.24412035563399234</v>
      </c>
      <c r="L176" s="26">
        <f t="shared" si="4"/>
        <v>1.6441203556339909</v>
      </c>
      <c r="M176" s="4" t="s">
        <v>702</v>
      </c>
    </row>
    <row r="177" spans="1:13" x14ac:dyDescent="0.25">
      <c r="A177" s="39">
        <v>163</v>
      </c>
      <c r="B177" s="17" t="s">
        <v>538</v>
      </c>
      <c r="C177" s="17"/>
      <c r="D177" s="11">
        <v>39.4</v>
      </c>
      <c r="E177" s="16" t="s">
        <v>328</v>
      </c>
      <c r="F177" s="30">
        <v>8.4</v>
      </c>
      <c r="G177" s="30">
        <v>9</v>
      </c>
      <c r="H177" s="26">
        <f t="shared" si="5"/>
        <v>0.59999999999999964</v>
      </c>
      <c r="I177" s="29"/>
      <c r="J177" s="29"/>
      <c r="K177" s="29">
        <f>H10/D244*D177</f>
        <v>9.7056932512404631E-2</v>
      </c>
      <c r="L177" s="26">
        <f t="shared" si="4"/>
        <v>0.6970569325124043</v>
      </c>
      <c r="M177" s="4" t="s">
        <v>702</v>
      </c>
    </row>
    <row r="178" spans="1:13" x14ac:dyDescent="0.25">
      <c r="A178" s="39">
        <v>164</v>
      </c>
      <c r="B178" s="17" t="s">
        <v>539</v>
      </c>
      <c r="C178" s="17"/>
      <c r="D178" s="11">
        <v>67.2</v>
      </c>
      <c r="E178" s="16" t="s">
        <v>328</v>
      </c>
      <c r="F178" s="30">
        <v>0.7</v>
      </c>
      <c r="G178" s="30">
        <v>0.7</v>
      </c>
      <c r="H178" s="26">
        <f t="shared" si="5"/>
        <v>0</v>
      </c>
      <c r="I178" s="29"/>
      <c r="J178" s="29"/>
      <c r="K178" s="29">
        <f>H10/D244*D178</f>
        <v>0.16553872753384752</v>
      </c>
      <c r="L178" s="26">
        <f t="shared" si="4"/>
        <v>0.16553872753384752</v>
      </c>
      <c r="M178" s="4" t="s">
        <v>702</v>
      </c>
    </row>
    <row r="179" spans="1:13" x14ac:dyDescent="0.25">
      <c r="A179" s="39">
        <v>165</v>
      </c>
      <c r="B179" s="17" t="s">
        <v>540</v>
      </c>
      <c r="C179" s="17"/>
      <c r="D179" s="11">
        <v>99.5</v>
      </c>
      <c r="E179" s="16" t="s">
        <v>328</v>
      </c>
      <c r="F179" s="30">
        <v>28.6</v>
      </c>
      <c r="G179" s="30">
        <v>30.1</v>
      </c>
      <c r="H179" s="26">
        <f t="shared" si="5"/>
        <v>1.5</v>
      </c>
      <c r="I179" s="29"/>
      <c r="J179" s="29"/>
      <c r="K179" s="29">
        <f>H10/D244*D179</f>
        <v>0.24510570520264621</v>
      </c>
      <c r="L179" s="26">
        <f t="shared" si="4"/>
        <v>1.7451057052026462</v>
      </c>
      <c r="M179" s="4" t="s">
        <v>702</v>
      </c>
    </row>
    <row r="180" spans="1:13" x14ac:dyDescent="0.25">
      <c r="A180" s="39">
        <v>166</v>
      </c>
      <c r="B180" s="17" t="s">
        <v>541</v>
      </c>
      <c r="C180" s="17"/>
      <c r="D180" s="11">
        <v>39.4</v>
      </c>
      <c r="E180" s="16" t="s">
        <v>328</v>
      </c>
      <c r="F180" s="30">
        <v>9.9</v>
      </c>
      <c r="G180" s="30">
        <v>10.4</v>
      </c>
      <c r="H180" s="26">
        <f t="shared" si="5"/>
        <v>0.5</v>
      </c>
      <c r="I180" s="29"/>
      <c r="J180" s="29"/>
      <c r="K180" s="29">
        <f>H10/D244*D180</f>
        <v>9.7056932512404631E-2</v>
      </c>
      <c r="L180" s="26">
        <f t="shared" si="4"/>
        <v>0.59705693251240466</v>
      </c>
      <c r="M180" s="4" t="s">
        <v>702</v>
      </c>
    </row>
    <row r="181" spans="1:13" x14ac:dyDescent="0.25">
      <c r="A181" s="39">
        <v>167</v>
      </c>
      <c r="B181" s="17" t="s">
        <v>542</v>
      </c>
      <c r="C181" s="17"/>
      <c r="D181" s="11">
        <v>67.3</v>
      </c>
      <c r="E181" s="16" t="s">
        <v>328</v>
      </c>
      <c r="F181" s="30">
        <v>15.6</v>
      </c>
      <c r="G181" s="30">
        <v>16.3</v>
      </c>
      <c r="H181" s="26">
        <f t="shared" si="5"/>
        <v>0.70000000000000107</v>
      </c>
      <c r="I181" s="29"/>
      <c r="J181" s="29"/>
      <c r="K181" s="29">
        <f>H10/D244*D181</f>
        <v>0.16578506492601094</v>
      </c>
      <c r="L181" s="26">
        <f t="shared" si="4"/>
        <v>0.86578506492601204</v>
      </c>
      <c r="M181" s="4" t="s">
        <v>702</v>
      </c>
    </row>
    <row r="182" spans="1:13" x14ac:dyDescent="0.25">
      <c r="A182" s="39">
        <v>168</v>
      </c>
      <c r="B182" s="17" t="s">
        <v>543</v>
      </c>
      <c r="C182" s="17"/>
      <c r="D182" s="11">
        <v>99.4</v>
      </c>
      <c r="E182" s="16" t="s">
        <v>328</v>
      </c>
      <c r="F182" s="30">
        <v>10</v>
      </c>
      <c r="G182" s="30">
        <v>10.8</v>
      </c>
      <c r="H182" s="26">
        <f t="shared" si="5"/>
        <v>0.80000000000000071</v>
      </c>
      <c r="I182" s="29"/>
      <c r="J182" s="29"/>
      <c r="K182" s="29">
        <f>H10/D244*D182</f>
        <v>0.24485936781048279</v>
      </c>
      <c r="L182" s="26">
        <f t="shared" si="4"/>
        <v>1.0448593678104836</v>
      </c>
      <c r="M182" s="4" t="s">
        <v>702</v>
      </c>
    </row>
    <row r="183" spans="1:13" x14ac:dyDescent="0.25">
      <c r="A183" s="39">
        <v>169</v>
      </c>
      <c r="B183" s="17" t="s">
        <v>544</v>
      </c>
      <c r="C183" s="17"/>
      <c r="D183" s="11">
        <v>39.5</v>
      </c>
      <c r="E183" s="16" t="s">
        <v>328</v>
      </c>
      <c r="F183" s="30">
        <v>1.1000000000000001</v>
      </c>
      <c r="G183" s="30">
        <v>1.8</v>
      </c>
      <c r="H183" s="26">
        <f t="shared" si="5"/>
        <v>0.7</v>
      </c>
      <c r="I183" s="29"/>
      <c r="J183" s="29"/>
      <c r="K183" s="29">
        <f>H10/D244*D183</f>
        <v>9.7303269904568099E-2</v>
      </c>
      <c r="L183" s="26">
        <f t="shared" si="4"/>
        <v>0.79730326990456801</v>
      </c>
      <c r="M183" s="4" t="s">
        <v>702</v>
      </c>
    </row>
    <row r="184" spans="1:13" x14ac:dyDescent="0.25">
      <c r="A184" s="39">
        <v>170</v>
      </c>
      <c r="B184" s="17" t="s">
        <v>545</v>
      </c>
      <c r="C184" s="17"/>
      <c r="D184" s="11">
        <v>67.400000000000006</v>
      </c>
      <c r="E184" s="16" t="s">
        <v>328</v>
      </c>
      <c r="F184" s="30">
        <v>6.3</v>
      </c>
      <c r="G184" s="30">
        <v>7</v>
      </c>
      <c r="H184" s="26">
        <f t="shared" si="5"/>
        <v>0.70000000000000018</v>
      </c>
      <c r="I184" s="29"/>
      <c r="J184" s="29"/>
      <c r="K184" s="29">
        <f>H10/D244*D184</f>
        <v>0.16603140231817445</v>
      </c>
      <c r="L184" s="26">
        <f t="shared" si="4"/>
        <v>0.86603140231817466</v>
      </c>
      <c r="M184" s="4" t="s">
        <v>702</v>
      </c>
    </row>
    <row r="185" spans="1:13" x14ac:dyDescent="0.25">
      <c r="A185" s="39">
        <v>171</v>
      </c>
      <c r="B185" s="17" t="s">
        <v>546</v>
      </c>
      <c r="C185" s="17"/>
      <c r="D185" s="11">
        <v>99.5</v>
      </c>
      <c r="E185" s="16" t="s">
        <v>328</v>
      </c>
      <c r="F185" s="30">
        <v>24.8</v>
      </c>
      <c r="G185" s="30">
        <v>26.3</v>
      </c>
      <c r="H185" s="26">
        <f t="shared" si="5"/>
        <v>1.5</v>
      </c>
      <c r="I185" s="29"/>
      <c r="J185" s="29"/>
      <c r="K185" s="29">
        <f>H10/D244*D185</f>
        <v>0.24510570520264621</v>
      </c>
      <c r="L185" s="26">
        <f t="shared" si="4"/>
        <v>1.7451057052026462</v>
      </c>
      <c r="M185" s="4" t="s">
        <v>702</v>
      </c>
    </row>
    <row r="186" spans="1:13" x14ac:dyDescent="0.25">
      <c r="A186" s="39">
        <v>172</v>
      </c>
      <c r="B186" s="17" t="s">
        <v>547</v>
      </c>
      <c r="C186" s="17"/>
      <c r="D186" s="11">
        <v>39.5</v>
      </c>
      <c r="E186" s="16" t="s">
        <v>328</v>
      </c>
      <c r="F186" s="30">
        <v>11.4</v>
      </c>
      <c r="G186" s="30">
        <v>12</v>
      </c>
      <c r="H186" s="26">
        <f t="shared" si="5"/>
        <v>0.59999999999999964</v>
      </c>
      <c r="I186" s="29"/>
      <c r="J186" s="29"/>
      <c r="K186" s="29">
        <f>H10/D244*D186</f>
        <v>9.7303269904568099E-2</v>
      </c>
      <c r="L186" s="26">
        <f t="shared" si="4"/>
        <v>0.6973032699045677</v>
      </c>
      <c r="M186" s="4" t="s">
        <v>702</v>
      </c>
    </row>
    <row r="187" spans="1:13" x14ac:dyDescent="0.25">
      <c r="A187" s="39">
        <v>173</v>
      </c>
      <c r="B187" s="17" t="s">
        <v>548</v>
      </c>
      <c r="C187" s="17"/>
      <c r="D187" s="11">
        <v>67.8</v>
      </c>
      <c r="E187" s="16" t="s">
        <v>328</v>
      </c>
      <c r="F187" s="30">
        <v>18.399999999999999</v>
      </c>
      <c r="G187" s="30">
        <v>19.399999999999999</v>
      </c>
      <c r="H187" s="26">
        <f t="shared" si="5"/>
        <v>1</v>
      </c>
      <c r="I187" s="29"/>
      <c r="J187" s="29"/>
      <c r="K187" s="29">
        <f>H10/D244*D187</f>
        <v>0.16701675188682827</v>
      </c>
      <c r="L187" s="26">
        <f t="shared" si="4"/>
        <v>1.1670167518868282</v>
      </c>
      <c r="M187" s="4" t="s">
        <v>702</v>
      </c>
    </row>
    <row r="188" spans="1:13" x14ac:dyDescent="0.25">
      <c r="A188" s="39">
        <v>174</v>
      </c>
      <c r="B188" s="17" t="s">
        <v>549</v>
      </c>
      <c r="C188" s="17"/>
      <c r="D188" s="11">
        <v>99.3</v>
      </c>
      <c r="E188" s="16" t="s">
        <v>328</v>
      </c>
      <c r="F188" s="30">
        <v>27.3</v>
      </c>
      <c r="G188" s="30">
        <v>28.9</v>
      </c>
      <c r="H188" s="26">
        <f t="shared" si="5"/>
        <v>1.5999999999999979</v>
      </c>
      <c r="I188" s="29"/>
      <c r="J188" s="29"/>
      <c r="K188" s="29">
        <f>H10/D244*D188</f>
        <v>0.24461303041831928</v>
      </c>
      <c r="L188" s="26">
        <f t="shared" si="4"/>
        <v>1.844613030418317</v>
      </c>
      <c r="M188" s="4" t="s">
        <v>702</v>
      </c>
    </row>
    <row r="189" spans="1:13" x14ac:dyDescent="0.25">
      <c r="A189" s="39">
        <v>175</v>
      </c>
      <c r="B189" s="17" t="s">
        <v>550</v>
      </c>
      <c r="C189" s="17"/>
      <c r="D189" s="11">
        <v>39.6</v>
      </c>
      <c r="E189" s="16" t="s">
        <v>328</v>
      </c>
      <c r="F189" s="30">
        <v>12.5</v>
      </c>
      <c r="G189" s="30">
        <v>12.8</v>
      </c>
      <c r="H189" s="26">
        <f t="shared" si="5"/>
        <v>0.30000000000000071</v>
      </c>
      <c r="I189" s="29"/>
      <c r="J189" s="29"/>
      <c r="K189" s="29">
        <f>H10/D244*D189</f>
        <v>9.7549607296731566E-2</v>
      </c>
      <c r="L189" s="26">
        <f t="shared" si="4"/>
        <v>0.39754960729673228</v>
      </c>
      <c r="M189" s="4" t="s">
        <v>702</v>
      </c>
    </row>
    <row r="190" spans="1:13" x14ac:dyDescent="0.25">
      <c r="A190" s="39">
        <v>176</v>
      </c>
      <c r="B190" s="17" t="s">
        <v>615</v>
      </c>
      <c r="C190" s="17"/>
      <c r="D190" s="11">
        <v>68.099999999999994</v>
      </c>
      <c r="E190" s="16" t="s">
        <v>328</v>
      </c>
      <c r="F190" s="30">
        <v>11.8</v>
      </c>
      <c r="G190" s="30">
        <v>12.4</v>
      </c>
      <c r="H190" s="26">
        <f t="shared" si="5"/>
        <v>0.59999999999999964</v>
      </c>
      <c r="I190" s="29"/>
      <c r="J190" s="29"/>
      <c r="K190" s="29">
        <f>H10/D244*D190</f>
        <v>0.16775576406331866</v>
      </c>
      <c r="L190" s="26">
        <f t="shared" si="4"/>
        <v>0.76775576406331836</v>
      </c>
      <c r="M190" s="4" t="s">
        <v>702</v>
      </c>
    </row>
    <row r="191" spans="1:13" x14ac:dyDescent="0.25">
      <c r="A191" s="39">
        <v>177</v>
      </c>
      <c r="B191" s="17" t="s">
        <v>551</v>
      </c>
      <c r="C191" s="17"/>
      <c r="D191" s="11">
        <v>99.4</v>
      </c>
      <c r="E191" s="16" t="s">
        <v>328</v>
      </c>
      <c r="F191" s="30">
        <v>10</v>
      </c>
      <c r="G191" s="30">
        <v>11.2</v>
      </c>
      <c r="H191" s="26">
        <f t="shared" si="5"/>
        <v>1.1999999999999993</v>
      </c>
      <c r="I191" s="29"/>
      <c r="J191" s="29"/>
      <c r="K191" s="29">
        <f>H10/D244*D191</f>
        <v>0.24485936781048279</v>
      </c>
      <c r="L191" s="26">
        <f t="shared" si="4"/>
        <v>1.4448593678104822</v>
      </c>
      <c r="M191" s="4" t="s">
        <v>702</v>
      </c>
    </row>
    <row r="192" spans="1:13" x14ac:dyDescent="0.25">
      <c r="A192" s="39">
        <v>178</v>
      </c>
      <c r="B192" s="17" t="s">
        <v>413</v>
      </c>
      <c r="C192" s="17"/>
      <c r="D192" s="11">
        <v>42.3</v>
      </c>
      <c r="E192" s="16" t="s">
        <v>328</v>
      </c>
      <c r="F192" s="30">
        <v>1.3</v>
      </c>
      <c r="G192" s="30">
        <v>1.3</v>
      </c>
      <c r="H192" s="26">
        <v>0</v>
      </c>
      <c r="I192" s="29"/>
      <c r="J192" s="29"/>
      <c r="K192" s="29">
        <f>H10/D244*D192</f>
        <v>0.10420071688514507</v>
      </c>
      <c r="L192" s="26">
        <f t="shared" si="4"/>
        <v>0.10420071688514507</v>
      </c>
      <c r="M192" s="4" t="s">
        <v>702</v>
      </c>
    </row>
    <row r="193" spans="1:13" x14ac:dyDescent="0.25">
      <c r="A193" s="39">
        <v>179</v>
      </c>
      <c r="B193" s="17" t="s">
        <v>414</v>
      </c>
      <c r="C193" s="17"/>
      <c r="D193" s="11">
        <v>68.900000000000006</v>
      </c>
      <c r="E193" s="16" t="s">
        <v>328</v>
      </c>
      <c r="F193" s="30">
        <v>8.5</v>
      </c>
      <c r="G193" s="30">
        <v>8.6</v>
      </c>
      <c r="H193" s="26">
        <f t="shared" si="5"/>
        <v>9.9999999999999645E-2</v>
      </c>
      <c r="I193" s="29"/>
      <c r="J193" s="29"/>
      <c r="K193" s="29">
        <f>H10/D244*D193</f>
        <v>0.1697264632006264</v>
      </c>
      <c r="L193" s="26">
        <f t="shared" si="4"/>
        <v>0.26972646320062604</v>
      </c>
      <c r="M193" s="4" t="s">
        <v>702</v>
      </c>
    </row>
    <row r="194" spans="1:13" x14ac:dyDescent="0.25">
      <c r="A194" s="39">
        <v>180</v>
      </c>
      <c r="B194" s="17" t="s">
        <v>415</v>
      </c>
      <c r="C194" s="17"/>
      <c r="D194" s="11">
        <v>99.3</v>
      </c>
      <c r="E194" s="16" t="s">
        <v>328</v>
      </c>
      <c r="F194" s="30">
        <v>30.9</v>
      </c>
      <c r="G194" s="30">
        <v>32.5</v>
      </c>
      <c r="H194" s="26">
        <f t="shared" si="5"/>
        <v>1.6000000000000014</v>
      </c>
      <c r="I194" s="29"/>
      <c r="J194" s="29"/>
      <c r="K194" s="29">
        <f>H10/D244*D194</f>
        <v>0.24461303041831928</v>
      </c>
      <c r="L194" s="26">
        <f t="shared" si="4"/>
        <v>1.8446130304183206</v>
      </c>
      <c r="M194" s="57" t="s">
        <v>702</v>
      </c>
    </row>
    <row r="195" spans="1:13" x14ac:dyDescent="0.25">
      <c r="A195" s="39">
        <v>181</v>
      </c>
      <c r="B195" s="17" t="s">
        <v>416</v>
      </c>
      <c r="C195" s="17"/>
      <c r="D195" s="11">
        <v>42.4</v>
      </c>
      <c r="E195" s="16" t="s">
        <v>328</v>
      </c>
      <c r="F195" s="30">
        <v>12.1</v>
      </c>
      <c r="G195" s="30">
        <v>12.8</v>
      </c>
      <c r="H195" s="26">
        <f t="shared" si="5"/>
        <v>0.70000000000000107</v>
      </c>
      <c r="I195" s="29"/>
      <c r="J195" s="29"/>
      <c r="K195" s="29">
        <f>H10/D244*D195</f>
        <v>0.10444705427730853</v>
      </c>
      <c r="L195" s="26">
        <f t="shared" si="4"/>
        <v>0.80444705427730956</v>
      </c>
      <c r="M195" s="57" t="s">
        <v>702</v>
      </c>
    </row>
    <row r="196" spans="1:13" x14ac:dyDescent="0.25">
      <c r="A196" s="39">
        <v>182</v>
      </c>
      <c r="B196" s="17" t="s">
        <v>417</v>
      </c>
      <c r="C196" s="17"/>
      <c r="D196" s="11">
        <v>69.3</v>
      </c>
      <c r="E196" s="16" t="s">
        <v>328</v>
      </c>
      <c r="F196" s="30">
        <v>6</v>
      </c>
      <c r="G196" s="30">
        <v>6.2</v>
      </c>
      <c r="H196" s="26">
        <f t="shared" si="5"/>
        <v>0.20000000000000018</v>
      </c>
      <c r="I196" s="29"/>
      <c r="J196" s="29"/>
      <c r="K196" s="29">
        <f>H10/D244*D196</f>
        <v>0.17071181276928021</v>
      </c>
      <c r="L196" s="26">
        <f t="shared" si="4"/>
        <v>0.37071181276928039</v>
      </c>
      <c r="M196" s="57" t="s">
        <v>702</v>
      </c>
    </row>
    <row r="197" spans="1:13" x14ac:dyDescent="0.25">
      <c r="A197" s="39">
        <v>183</v>
      </c>
      <c r="B197" s="17" t="s">
        <v>418</v>
      </c>
      <c r="C197" s="17"/>
      <c r="D197" s="11">
        <v>99.3</v>
      </c>
      <c r="E197" s="16" t="s">
        <v>328</v>
      </c>
      <c r="F197" s="30">
        <v>17.600000000000001</v>
      </c>
      <c r="G197" s="30">
        <v>19.100000000000001</v>
      </c>
      <c r="H197" s="26">
        <f t="shared" si="5"/>
        <v>1.5</v>
      </c>
      <c r="I197" s="29"/>
      <c r="J197" s="29"/>
      <c r="K197" s="29">
        <f>H10/D244*D197</f>
        <v>0.24461303041831928</v>
      </c>
      <c r="L197" s="26">
        <f t="shared" si="4"/>
        <v>1.7446130304183192</v>
      </c>
      <c r="M197" s="57" t="s">
        <v>702</v>
      </c>
    </row>
    <row r="198" spans="1:13" x14ac:dyDescent="0.25">
      <c r="A198" s="39">
        <v>184</v>
      </c>
      <c r="B198" s="17" t="s">
        <v>419</v>
      </c>
      <c r="C198" s="17"/>
      <c r="D198" s="11">
        <v>42.3</v>
      </c>
      <c r="E198" s="16" t="s">
        <v>328</v>
      </c>
      <c r="F198" s="30">
        <v>6.3</v>
      </c>
      <c r="G198" s="30">
        <v>6.6</v>
      </c>
      <c r="H198" s="26">
        <f t="shared" si="5"/>
        <v>0.29999999999999982</v>
      </c>
      <c r="I198" s="29"/>
      <c r="J198" s="29"/>
      <c r="K198" s="29">
        <f>H10/D244*D198</f>
        <v>0.10420071688514507</v>
      </c>
      <c r="L198" s="26">
        <f t="shared" si="4"/>
        <v>0.40420071688514492</v>
      </c>
      <c r="M198" s="57" t="s">
        <v>702</v>
      </c>
    </row>
    <row r="199" spans="1:13" x14ac:dyDescent="0.25">
      <c r="A199" s="39">
        <v>185</v>
      </c>
      <c r="B199" s="17" t="s">
        <v>420</v>
      </c>
      <c r="C199" s="17"/>
      <c r="D199" s="11">
        <v>68.599999999999994</v>
      </c>
      <c r="E199" s="16" t="s">
        <v>328</v>
      </c>
      <c r="F199" s="30">
        <v>9.6999999999999993</v>
      </c>
      <c r="G199" s="30">
        <v>9.8000000000000007</v>
      </c>
      <c r="H199" s="26">
        <f t="shared" si="5"/>
        <v>0.10000000000000142</v>
      </c>
      <c r="I199" s="29"/>
      <c r="J199" s="29"/>
      <c r="K199" s="29">
        <f>H10/D244*D199</f>
        <v>0.16898745102413598</v>
      </c>
      <c r="L199" s="26">
        <f t="shared" si="4"/>
        <v>0.2689874510241374</v>
      </c>
      <c r="M199" s="57" t="s">
        <v>702</v>
      </c>
    </row>
    <row r="200" spans="1:13" x14ac:dyDescent="0.25">
      <c r="A200" s="39">
        <v>186</v>
      </c>
      <c r="B200" s="17" t="s">
        <v>421</v>
      </c>
      <c r="C200" s="17"/>
      <c r="D200" s="11">
        <v>99.4</v>
      </c>
      <c r="E200" s="16" t="s">
        <v>328</v>
      </c>
      <c r="F200" s="30">
        <v>27.2</v>
      </c>
      <c r="G200" s="30">
        <v>28.7</v>
      </c>
      <c r="H200" s="26">
        <f t="shared" si="5"/>
        <v>1.5</v>
      </c>
      <c r="I200" s="29"/>
      <c r="J200" s="29"/>
      <c r="K200" s="29">
        <f>H10/D244*D200</f>
        <v>0.24485936781048279</v>
      </c>
      <c r="L200" s="26">
        <f t="shared" si="4"/>
        <v>1.7448593678104829</v>
      </c>
      <c r="M200" s="57" t="s">
        <v>702</v>
      </c>
    </row>
    <row r="201" spans="1:13" x14ac:dyDescent="0.25">
      <c r="A201" s="39">
        <v>187</v>
      </c>
      <c r="B201" s="17" t="s">
        <v>422</v>
      </c>
      <c r="C201" s="17"/>
      <c r="D201" s="11">
        <v>42.4</v>
      </c>
      <c r="E201" s="16" t="s">
        <v>328</v>
      </c>
      <c r="F201" s="30">
        <v>9.8000000000000007</v>
      </c>
      <c r="G201" s="30">
        <v>10.6</v>
      </c>
      <c r="H201" s="26">
        <f t="shared" si="5"/>
        <v>0.79999999999999893</v>
      </c>
      <c r="I201" s="29"/>
      <c r="J201" s="29"/>
      <c r="K201" s="29">
        <f>H10/D244*D201</f>
        <v>0.10444705427730853</v>
      </c>
      <c r="L201" s="26">
        <f t="shared" si="4"/>
        <v>0.90444705427730743</v>
      </c>
      <c r="M201" s="57" t="s">
        <v>702</v>
      </c>
    </row>
    <row r="202" spans="1:13" x14ac:dyDescent="0.25">
      <c r="A202" s="39">
        <v>188</v>
      </c>
      <c r="B202" s="17" t="s">
        <v>423</v>
      </c>
      <c r="C202" s="17"/>
      <c r="D202" s="11">
        <v>69.3</v>
      </c>
      <c r="E202" s="16" t="s">
        <v>328</v>
      </c>
      <c r="F202" s="30">
        <v>14.1</v>
      </c>
      <c r="G202" s="30">
        <v>15.2</v>
      </c>
      <c r="H202" s="26">
        <f t="shared" si="5"/>
        <v>1.0999999999999996</v>
      </c>
      <c r="I202" s="29"/>
      <c r="J202" s="29"/>
      <c r="K202" s="29">
        <f>H10/D244*D202</f>
        <v>0.17071181276928021</v>
      </c>
      <c r="L202" s="26">
        <f t="shared" si="4"/>
        <v>1.2707118127692798</v>
      </c>
      <c r="M202" s="57" t="s">
        <v>702</v>
      </c>
    </row>
    <row r="203" spans="1:13" x14ac:dyDescent="0.25">
      <c r="A203" s="39">
        <v>189</v>
      </c>
      <c r="B203" s="17" t="s">
        <v>424</v>
      </c>
      <c r="C203" s="17"/>
      <c r="D203" s="11">
        <v>99.1</v>
      </c>
      <c r="E203" s="16" t="s">
        <v>328</v>
      </c>
      <c r="F203" s="30">
        <v>5.3</v>
      </c>
      <c r="G203" s="30">
        <v>5.3</v>
      </c>
      <c r="H203" s="26">
        <f t="shared" si="5"/>
        <v>0</v>
      </c>
      <c r="I203" s="29"/>
      <c r="J203" s="29"/>
      <c r="K203" s="29">
        <f>H10/D244*D203</f>
        <v>0.24412035563399234</v>
      </c>
      <c r="L203" s="26">
        <f t="shared" si="4"/>
        <v>0.24412035563399234</v>
      </c>
      <c r="M203" s="4" t="s">
        <v>702</v>
      </c>
    </row>
    <row r="204" spans="1:13" x14ac:dyDescent="0.25">
      <c r="A204" s="39">
        <v>190</v>
      </c>
      <c r="B204" s="17" t="s">
        <v>425</v>
      </c>
      <c r="C204" s="17"/>
      <c r="D204" s="11">
        <v>42.6</v>
      </c>
      <c r="E204" s="16" t="s">
        <v>328</v>
      </c>
      <c r="F204" s="30">
        <v>8.6</v>
      </c>
      <c r="G204" s="30">
        <v>8.8000000000000007</v>
      </c>
      <c r="H204" s="26">
        <f t="shared" si="5"/>
        <v>0.20000000000000107</v>
      </c>
      <c r="I204" s="29"/>
      <c r="J204" s="29"/>
      <c r="K204" s="29">
        <f>H10/D244*D204</f>
        <v>0.10493972906163547</v>
      </c>
      <c r="L204" s="26">
        <f t="shared" si="4"/>
        <v>0.30493972906163652</v>
      </c>
      <c r="M204" s="57" t="s">
        <v>702</v>
      </c>
    </row>
    <row r="205" spans="1:13" x14ac:dyDescent="0.25">
      <c r="A205" s="39">
        <v>191</v>
      </c>
      <c r="B205" s="17" t="s">
        <v>426</v>
      </c>
      <c r="C205" s="17"/>
      <c r="D205" s="11">
        <v>69.2</v>
      </c>
      <c r="E205" s="16" t="s">
        <v>328</v>
      </c>
      <c r="F205" s="30">
        <v>17.100000000000001</v>
      </c>
      <c r="G205" s="30">
        <v>18.100000000000001</v>
      </c>
      <c r="H205" s="26">
        <f t="shared" si="5"/>
        <v>1</v>
      </c>
      <c r="I205" s="29"/>
      <c r="J205" s="29"/>
      <c r="K205" s="29">
        <f>H10/D244*D205</f>
        <v>0.17046547537711679</v>
      </c>
      <c r="L205" s="26">
        <f t="shared" si="4"/>
        <v>1.1704654753771169</v>
      </c>
      <c r="M205" s="57" t="s">
        <v>702</v>
      </c>
    </row>
    <row r="206" spans="1:13" x14ac:dyDescent="0.25">
      <c r="A206" s="39">
        <v>192</v>
      </c>
      <c r="B206" s="17" t="s">
        <v>427</v>
      </c>
      <c r="C206" s="17"/>
      <c r="D206" s="11">
        <v>99</v>
      </c>
      <c r="E206" s="16" t="s">
        <v>328</v>
      </c>
      <c r="F206" s="30">
        <v>7.7</v>
      </c>
      <c r="G206" s="30">
        <v>7.8</v>
      </c>
      <c r="H206" s="26">
        <f t="shared" si="5"/>
        <v>9.9999999999999645E-2</v>
      </c>
      <c r="I206" s="29"/>
      <c r="J206" s="29"/>
      <c r="K206" s="29">
        <f>H10/D244*D206</f>
        <v>0.24387401824182892</v>
      </c>
      <c r="L206" s="26">
        <f t="shared" si="4"/>
        <v>0.34387401824182856</v>
      </c>
      <c r="M206" s="57" t="s">
        <v>702</v>
      </c>
    </row>
    <row r="207" spans="1:13" x14ac:dyDescent="0.25">
      <c r="A207" s="39">
        <v>193</v>
      </c>
      <c r="B207" s="17" t="s">
        <v>592</v>
      </c>
      <c r="C207" s="17"/>
      <c r="D207" s="11">
        <v>42.4</v>
      </c>
      <c r="E207" s="16" t="s">
        <v>328</v>
      </c>
      <c r="F207" s="30">
        <v>0.9</v>
      </c>
      <c r="G207" s="30">
        <v>1.2</v>
      </c>
      <c r="H207" s="26">
        <f t="shared" si="5"/>
        <v>0.29999999999999993</v>
      </c>
      <c r="I207" s="29"/>
      <c r="J207" s="29"/>
      <c r="K207" s="29">
        <f>H10/D244*D207</f>
        <v>0.10444705427730853</v>
      </c>
      <c r="L207" s="26">
        <f t="shared" si="4"/>
        <v>0.40444705427730848</v>
      </c>
      <c r="M207" s="4" t="s">
        <v>702</v>
      </c>
    </row>
    <row r="208" spans="1:13" x14ac:dyDescent="0.25">
      <c r="A208" s="39">
        <v>194</v>
      </c>
      <c r="B208" s="17" t="s">
        <v>593</v>
      </c>
      <c r="C208" s="17"/>
      <c r="D208" s="11">
        <v>68.8</v>
      </c>
      <c r="E208" s="16" t="s">
        <v>328</v>
      </c>
      <c r="F208" s="30">
        <v>11.4</v>
      </c>
      <c r="G208" s="30">
        <v>11.9</v>
      </c>
      <c r="H208" s="26">
        <f>G208-F208</f>
        <v>0.5</v>
      </c>
      <c r="I208" s="29"/>
      <c r="J208" s="29"/>
      <c r="K208" s="29">
        <f>H10/D244*D208</f>
        <v>0.16948012580846292</v>
      </c>
      <c r="L208" s="26">
        <f t="shared" ref="L208:L243" si="7">H208+K208+I208+J208</f>
        <v>0.66948012580846294</v>
      </c>
      <c r="M208" s="4" t="s">
        <v>702</v>
      </c>
    </row>
    <row r="209" spans="1:13" x14ac:dyDescent="0.25">
      <c r="A209" s="39">
        <v>195</v>
      </c>
      <c r="B209" s="17" t="s">
        <v>594</v>
      </c>
      <c r="C209" s="17"/>
      <c r="D209" s="11">
        <v>100.7</v>
      </c>
      <c r="E209" s="16" t="s">
        <v>328</v>
      </c>
      <c r="F209" s="30">
        <v>21.6</v>
      </c>
      <c r="G209" s="30">
        <v>23.1</v>
      </c>
      <c r="H209" s="26">
        <f>G209-F209</f>
        <v>1.5</v>
      </c>
      <c r="I209" s="29"/>
      <c r="J209" s="29"/>
      <c r="K209" s="29">
        <f>H10/D244*D209</f>
        <v>0.2480617539086078</v>
      </c>
      <c r="L209" s="26">
        <f t="shared" si="7"/>
        <v>1.7480617539086079</v>
      </c>
      <c r="M209" s="4" t="s">
        <v>702</v>
      </c>
    </row>
    <row r="210" spans="1:13" x14ac:dyDescent="0.25">
      <c r="A210" s="39">
        <v>196</v>
      </c>
      <c r="B210" s="17" t="s">
        <v>428</v>
      </c>
      <c r="C210" s="17"/>
      <c r="D210" s="11">
        <v>42.6</v>
      </c>
      <c r="E210" s="16" t="s">
        <v>328</v>
      </c>
      <c r="F210" s="30">
        <v>15.4</v>
      </c>
      <c r="G210" s="30">
        <v>16</v>
      </c>
      <c r="H210" s="26">
        <f t="shared" ref="H210:H243" si="8">G210-F210</f>
        <v>0.59999999999999964</v>
      </c>
      <c r="I210" s="29"/>
      <c r="J210" s="29"/>
      <c r="K210" s="29">
        <f>H10/D244*D210</f>
        <v>0.10493972906163547</v>
      </c>
      <c r="L210" s="26">
        <f t="shared" si="7"/>
        <v>0.70493972906163516</v>
      </c>
      <c r="M210" s="57" t="s">
        <v>702</v>
      </c>
    </row>
    <row r="211" spans="1:13" x14ac:dyDescent="0.25">
      <c r="A211" s="39">
        <v>197</v>
      </c>
      <c r="B211" s="17" t="s">
        <v>429</v>
      </c>
      <c r="C211" s="17"/>
      <c r="D211" s="11">
        <v>69.2</v>
      </c>
      <c r="E211" s="16" t="s">
        <v>328</v>
      </c>
      <c r="F211" s="30">
        <v>15.2</v>
      </c>
      <c r="G211" s="30">
        <v>16.5</v>
      </c>
      <c r="H211" s="26">
        <f t="shared" si="8"/>
        <v>1.3000000000000007</v>
      </c>
      <c r="I211" s="29"/>
      <c r="J211" s="29"/>
      <c r="K211" s="29">
        <f>H10/D244*D211</f>
        <v>0.17046547537711679</v>
      </c>
      <c r="L211" s="26">
        <f t="shared" si="7"/>
        <v>1.4704654753771176</v>
      </c>
      <c r="M211" s="57" t="s">
        <v>702</v>
      </c>
    </row>
    <row r="212" spans="1:13" x14ac:dyDescent="0.25">
      <c r="A212" s="39">
        <v>198</v>
      </c>
      <c r="B212" s="17" t="s">
        <v>430</v>
      </c>
      <c r="C212" s="17"/>
      <c r="D212" s="11">
        <v>99.5</v>
      </c>
      <c r="E212" s="16" t="s">
        <v>328</v>
      </c>
      <c r="F212" s="30">
        <v>19.8</v>
      </c>
      <c r="G212" s="30">
        <v>21</v>
      </c>
      <c r="H212" s="26">
        <f t="shared" si="8"/>
        <v>1.1999999999999993</v>
      </c>
      <c r="I212" s="29"/>
      <c r="J212" s="29"/>
      <c r="K212" s="29">
        <f>H10/D244*D212</f>
        <v>0.24510570520264621</v>
      </c>
      <c r="L212" s="26">
        <f t="shared" si="7"/>
        <v>1.4451057052026455</v>
      </c>
      <c r="M212" s="57" t="s">
        <v>702</v>
      </c>
    </row>
    <row r="213" spans="1:13" x14ac:dyDescent="0.25">
      <c r="A213" s="39">
        <v>199</v>
      </c>
      <c r="B213" s="17" t="s">
        <v>431</v>
      </c>
      <c r="C213" s="17"/>
      <c r="D213" s="11">
        <v>42.6</v>
      </c>
      <c r="E213" s="16" t="s">
        <v>328</v>
      </c>
      <c r="F213" s="30">
        <v>11.7</v>
      </c>
      <c r="G213" s="30">
        <v>12.1</v>
      </c>
      <c r="H213" s="26">
        <f t="shared" si="8"/>
        <v>0.40000000000000036</v>
      </c>
      <c r="I213" s="29"/>
      <c r="J213" s="29"/>
      <c r="K213" s="29">
        <f>H10/D244*D213</f>
        <v>0.10493972906163547</v>
      </c>
      <c r="L213" s="26">
        <f t="shared" si="7"/>
        <v>0.50493972906163587</v>
      </c>
      <c r="M213" s="57" t="s">
        <v>702</v>
      </c>
    </row>
    <row r="214" spans="1:13" x14ac:dyDescent="0.25">
      <c r="A214" s="39">
        <v>200</v>
      </c>
      <c r="B214" s="17" t="s">
        <v>432</v>
      </c>
      <c r="C214" s="17"/>
      <c r="D214" s="11">
        <v>68.8</v>
      </c>
      <c r="E214" s="16" t="s">
        <v>328</v>
      </c>
      <c r="F214" s="30">
        <v>11.9</v>
      </c>
      <c r="G214" s="30">
        <v>12.7</v>
      </c>
      <c r="H214" s="26">
        <f t="shared" si="8"/>
        <v>0.79999999999999893</v>
      </c>
      <c r="I214" s="29"/>
      <c r="J214" s="29"/>
      <c r="K214" s="29">
        <f>H10/D244*D214</f>
        <v>0.16948012580846292</v>
      </c>
      <c r="L214" s="26">
        <f t="shared" si="7"/>
        <v>0.96948012580846188</v>
      </c>
      <c r="M214" s="57" t="s">
        <v>702</v>
      </c>
    </row>
    <row r="215" spans="1:13" x14ac:dyDescent="0.25">
      <c r="A215" s="39">
        <v>201</v>
      </c>
      <c r="B215" s="17" t="s">
        <v>433</v>
      </c>
      <c r="C215" s="17"/>
      <c r="D215" s="11">
        <v>99.3</v>
      </c>
      <c r="E215" s="16" t="s">
        <v>328</v>
      </c>
      <c r="F215" s="30">
        <v>16.100000000000001</v>
      </c>
      <c r="G215" s="30">
        <v>17.3</v>
      </c>
      <c r="H215" s="26">
        <f t="shared" si="8"/>
        <v>1.1999999999999993</v>
      </c>
      <c r="I215" s="29"/>
      <c r="J215" s="29"/>
      <c r="K215" s="29">
        <f>H10/D244*D215</f>
        <v>0.24461303041831928</v>
      </c>
      <c r="L215" s="26">
        <f t="shared" si="7"/>
        <v>1.4446130304183185</v>
      </c>
      <c r="M215" s="57" t="s">
        <v>702</v>
      </c>
    </row>
    <row r="216" spans="1:13" x14ac:dyDescent="0.25">
      <c r="A216" s="39">
        <v>202</v>
      </c>
      <c r="B216" s="17" t="s">
        <v>558</v>
      </c>
      <c r="C216" s="17"/>
      <c r="D216" s="11">
        <v>72.8</v>
      </c>
      <c r="E216" s="16" t="s">
        <v>328</v>
      </c>
      <c r="F216" s="30">
        <v>13.3</v>
      </c>
      <c r="G216" s="30">
        <v>14</v>
      </c>
      <c r="H216" s="26">
        <f t="shared" si="8"/>
        <v>0.69999999999999929</v>
      </c>
      <c r="I216" s="29"/>
      <c r="J216" s="29"/>
      <c r="K216" s="29">
        <f>H10/D244*D216</f>
        <v>0.17933362149500146</v>
      </c>
      <c r="L216" s="26">
        <f t="shared" si="7"/>
        <v>0.87933362149500072</v>
      </c>
      <c r="M216" s="57" t="s">
        <v>702</v>
      </c>
    </row>
    <row r="217" spans="1:13" x14ac:dyDescent="0.25">
      <c r="A217" s="39">
        <v>203</v>
      </c>
      <c r="B217" s="17" t="s">
        <v>559</v>
      </c>
      <c r="C217" s="17"/>
      <c r="D217" s="11">
        <v>72.2</v>
      </c>
      <c r="E217" s="16" t="s">
        <v>328</v>
      </c>
      <c r="F217" s="30">
        <v>9.4</v>
      </c>
      <c r="G217" s="30">
        <v>9.4</v>
      </c>
      <c r="H217" s="26">
        <f t="shared" si="8"/>
        <v>0</v>
      </c>
      <c r="I217" s="29"/>
      <c r="J217" s="29"/>
      <c r="K217" s="29">
        <f>H10/D244*D217</f>
        <v>0.17785559714202068</v>
      </c>
      <c r="L217" s="26">
        <f t="shared" si="7"/>
        <v>0.17785559714202068</v>
      </c>
      <c r="M217" s="57" t="s">
        <v>702</v>
      </c>
    </row>
    <row r="218" spans="1:13" x14ac:dyDescent="0.25">
      <c r="A218" s="39">
        <v>204</v>
      </c>
      <c r="B218" s="17" t="s">
        <v>560</v>
      </c>
      <c r="C218" s="17"/>
      <c r="D218" s="11">
        <v>45.9</v>
      </c>
      <c r="E218" s="16" t="s">
        <v>328</v>
      </c>
      <c r="F218" s="30">
        <v>6.4</v>
      </c>
      <c r="G218" s="30">
        <v>7.1</v>
      </c>
      <c r="H218" s="26">
        <f t="shared" si="8"/>
        <v>0.69999999999999929</v>
      </c>
      <c r="I218" s="29"/>
      <c r="J218" s="29"/>
      <c r="K218" s="29">
        <f>H10/D244*D218</f>
        <v>0.11306886300302976</v>
      </c>
      <c r="L218" s="26">
        <f t="shared" si="7"/>
        <v>0.81306886300302905</v>
      </c>
      <c r="M218" s="57" t="s">
        <v>702</v>
      </c>
    </row>
    <row r="219" spans="1:13" x14ac:dyDescent="0.25">
      <c r="A219" s="39">
        <v>205</v>
      </c>
      <c r="B219" s="17" t="s">
        <v>561</v>
      </c>
      <c r="C219" s="17"/>
      <c r="D219" s="11">
        <v>45.2</v>
      </c>
      <c r="E219" s="16" t="s">
        <v>328</v>
      </c>
      <c r="F219" s="30">
        <v>14.7</v>
      </c>
      <c r="G219" s="30">
        <v>15.6</v>
      </c>
      <c r="H219" s="26">
        <f t="shared" si="8"/>
        <v>0.90000000000000036</v>
      </c>
      <c r="I219" s="29"/>
      <c r="J219" s="29"/>
      <c r="K219" s="29">
        <f>H10/D244*D219</f>
        <v>0.11134450125788553</v>
      </c>
      <c r="L219" s="26">
        <f t="shared" si="7"/>
        <v>1.0113445012578859</v>
      </c>
      <c r="M219" s="57" t="s">
        <v>702</v>
      </c>
    </row>
    <row r="220" spans="1:13" x14ac:dyDescent="0.25">
      <c r="A220" s="39">
        <v>206</v>
      </c>
      <c r="B220" s="17" t="s">
        <v>562</v>
      </c>
      <c r="C220" s="17"/>
      <c r="D220" s="11">
        <v>72.400000000000006</v>
      </c>
      <c r="E220" s="16" t="s">
        <v>328</v>
      </c>
      <c r="F220" s="30">
        <v>3.1</v>
      </c>
      <c r="G220" s="30">
        <v>3.2</v>
      </c>
      <c r="H220" s="26">
        <f t="shared" si="8"/>
        <v>0.10000000000000009</v>
      </c>
      <c r="I220" s="29"/>
      <c r="J220" s="29"/>
      <c r="K220" s="29">
        <f>H10/D244*D220</f>
        <v>0.17834827192634761</v>
      </c>
      <c r="L220" s="26">
        <f t="shared" si="7"/>
        <v>0.2783482719263477</v>
      </c>
      <c r="M220" s="57" t="s">
        <v>702</v>
      </c>
    </row>
    <row r="221" spans="1:13" x14ac:dyDescent="0.25">
      <c r="A221" s="39">
        <v>207</v>
      </c>
      <c r="B221" s="17" t="s">
        <v>563</v>
      </c>
      <c r="C221" s="17"/>
      <c r="D221" s="11">
        <v>72.3</v>
      </c>
      <c r="E221" s="16" t="s">
        <v>328</v>
      </c>
      <c r="F221" s="30">
        <v>19.3</v>
      </c>
      <c r="G221" s="30">
        <v>20.399999999999999</v>
      </c>
      <c r="H221" s="26">
        <f t="shared" si="8"/>
        <v>1.0999999999999979</v>
      </c>
      <c r="I221" s="29"/>
      <c r="J221" s="29"/>
      <c r="K221" s="29">
        <f>H10/D244*D221</f>
        <v>0.17810193453418413</v>
      </c>
      <c r="L221" s="26">
        <f t="shared" si="7"/>
        <v>1.278101934534182</v>
      </c>
      <c r="M221" s="57" t="s">
        <v>702</v>
      </c>
    </row>
    <row r="222" spans="1:13" x14ac:dyDescent="0.25">
      <c r="A222" s="39">
        <v>208</v>
      </c>
      <c r="B222" s="17" t="s">
        <v>564</v>
      </c>
      <c r="C222" s="17"/>
      <c r="D222" s="11">
        <v>45.5</v>
      </c>
      <c r="E222" s="16" t="s">
        <v>328</v>
      </c>
      <c r="F222" s="30">
        <v>11.5</v>
      </c>
      <c r="G222" s="30">
        <v>11.9</v>
      </c>
      <c r="H222" s="26">
        <f t="shared" si="8"/>
        <v>0.40000000000000036</v>
      </c>
      <c r="I222" s="29"/>
      <c r="J222" s="29"/>
      <c r="K222" s="29">
        <f>H10/D244*D222</f>
        <v>0.11208351343437591</v>
      </c>
      <c r="L222" s="26">
        <f t="shared" si="7"/>
        <v>0.5120835134343763</v>
      </c>
      <c r="M222" s="57" t="s">
        <v>702</v>
      </c>
    </row>
    <row r="223" spans="1:13" x14ac:dyDescent="0.25">
      <c r="A223" s="39">
        <v>209</v>
      </c>
      <c r="B223" s="17" t="s">
        <v>565</v>
      </c>
      <c r="C223" s="17"/>
      <c r="D223" s="11">
        <v>45.2</v>
      </c>
      <c r="E223" s="16" t="s">
        <v>328</v>
      </c>
      <c r="F223" s="30">
        <v>10.4</v>
      </c>
      <c r="G223" s="30">
        <v>11.1</v>
      </c>
      <c r="H223" s="26">
        <f t="shared" si="8"/>
        <v>0.69999999999999929</v>
      </c>
      <c r="I223" s="29"/>
      <c r="J223" s="29"/>
      <c r="K223" s="29">
        <f>H10/D244*D223</f>
        <v>0.11134450125788553</v>
      </c>
      <c r="L223" s="26">
        <f t="shared" si="7"/>
        <v>0.81134450125788482</v>
      </c>
      <c r="M223" s="57" t="s">
        <v>702</v>
      </c>
    </row>
    <row r="224" spans="1:13" x14ac:dyDescent="0.25">
      <c r="A224" s="39">
        <v>210</v>
      </c>
      <c r="B224" s="17" t="s">
        <v>566</v>
      </c>
      <c r="C224" s="17"/>
      <c r="D224" s="11">
        <v>72.5</v>
      </c>
      <c r="E224" s="16" t="s">
        <v>328</v>
      </c>
      <c r="F224" s="30">
        <v>5.7</v>
      </c>
      <c r="G224" s="30">
        <v>6.1</v>
      </c>
      <c r="H224" s="26">
        <f t="shared" si="8"/>
        <v>0.39999999999999947</v>
      </c>
      <c r="I224" s="29"/>
      <c r="J224" s="29"/>
      <c r="K224" s="29">
        <f>H10/D244*D224</f>
        <v>0.17859460931851107</v>
      </c>
      <c r="L224" s="26">
        <f t="shared" si="7"/>
        <v>0.57859460931851059</v>
      </c>
      <c r="M224" s="4" t="s">
        <v>702</v>
      </c>
    </row>
    <row r="225" spans="1:13" x14ac:dyDescent="0.25">
      <c r="A225" s="39">
        <v>211</v>
      </c>
      <c r="B225" s="17" t="s">
        <v>567</v>
      </c>
      <c r="C225" s="17"/>
      <c r="D225" s="11">
        <v>72.2</v>
      </c>
      <c r="E225" s="16" t="s">
        <v>328</v>
      </c>
      <c r="F225" s="30">
        <v>8.6</v>
      </c>
      <c r="G225" s="30">
        <v>9.6999999999999993</v>
      </c>
      <c r="H225" s="26">
        <f t="shared" si="8"/>
        <v>1.0999999999999996</v>
      </c>
      <c r="I225" s="29"/>
      <c r="J225" s="29"/>
      <c r="K225" s="29">
        <f>H10/D244*D225</f>
        <v>0.17785559714202068</v>
      </c>
      <c r="L225" s="26">
        <f t="shared" si="7"/>
        <v>1.2778555971420202</v>
      </c>
      <c r="M225" s="4" t="s">
        <v>702</v>
      </c>
    </row>
    <row r="226" spans="1:13" x14ac:dyDescent="0.25">
      <c r="A226" s="39">
        <v>212</v>
      </c>
      <c r="B226" s="17" t="s">
        <v>568</v>
      </c>
      <c r="C226" s="17"/>
      <c r="D226" s="11">
        <v>46</v>
      </c>
      <c r="E226" s="16" t="s">
        <v>328</v>
      </c>
      <c r="F226" s="30">
        <v>3.3</v>
      </c>
      <c r="G226" s="30">
        <v>3.6</v>
      </c>
      <c r="H226" s="26">
        <f t="shared" si="8"/>
        <v>0.30000000000000027</v>
      </c>
      <c r="I226" s="29"/>
      <c r="J226" s="29"/>
      <c r="K226" s="29">
        <f>H10/D244*D226</f>
        <v>0.11331520039519323</v>
      </c>
      <c r="L226" s="26">
        <f t="shared" si="7"/>
        <v>0.41331520039519348</v>
      </c>
      <c r="M226" s="4" t="s">
        <v>702</v>
      </c>
    </row>
    <row r="227" spans="1:13" x14ac:dyDescent="0.25">
      <c r="A227" s="39">
        <v>213</v>
      </c>
      <c r="B227" s="17" t="s">
        <v>569</v>
      </c>
      <c r="C227" s="17"/>
      <c r="D227" s="11">
        <v>44.8</v>
      </c>
      <c r="E227" s="16" t="s">
        <v>328</v>
      </c>
      <c r="F227" s="30">
        <v>6.7</v>
      </c>
      <c r="G227" s="30">
        <v>7.3</v>
      </c>
      <c r="H227" s="26">
        <f t="shared" si="8"/>
        <v>0.59999999999999964</v>
      </c>
      <c r="I227" s="29"/>
      <c r="J227" s="29"/>
      <c r="K227" s="29">
        <f>H10/D244*D227</f>
        <v>0.11035915168923166</v>
      </c>
      <c r="L227" s="26">
        <f t="shared" si="7"/>
        <v>0.71035915168923136</v>
      </c>
      <c r="M227" s="4" t="s">
        <v>702</v>
      </c>
    </row>
    <row r="228" spans="1:13" x14ac:dyDescent="0.25">
      <c r="A228" s="39">
        <v>214</v>
      </c>
      <c r="B228" s="17" t="s">
        <v>570</v>
      </c>
      <c r="C228" s="17"/>
      <c r="D228" s="11">
        <v>73.099999999999994</v>
      </c>
      <c r="E228" s="16" t="s">
        <v>328</v>
      </c>
      <c r="F228" s="30">
        <v>14.8</v>
      </c>
      <c r="G228" s="30">
        <v>15.2</v>
      </c>
      <c r="H228" s="26">
        <f t="shared" si="8"/>
        <v>0.39999999999999858</v>
      </c>
      <c r="I228" s="29"/>
      <c r="J228" s="29"/>
      <c r="K228" s="29">
        <f>H10/D244*D228</f>
        <v>0.18007263367149184</v>
      </c>
      <c r="L228" s="26">
        <f t="shared" si="7"/>
        <v>0.58007263367149042</v>
      </c>
      <c r="M228" s="4" t="s">
        <v>702</v>
      </c>
    </row>
    <row r="229" spans="1:13" x14ac:dyDescent="0.25">
      <c r="A229" s="39">
        <v>215</v>
      </c>
      <c r="B229" s="17" t="s">
        <v>571</v>
      </c>
      <c r="C229" s="17"/>
      <c r="D229" s="11">
        <v>72.400000000000006</v>
      </c>
      <c r="E229" s="16" t="s">
        <v>328</v>
      </c>
      <c r="F229" s="30">
        <v>2.5</v>
      </c>
      <c r="G229" s="30">
        <v>2.5</v>
      </c>
      <c r="H229" s="26">
        <f t="shared" si="8"/>
        <v>0</v>
      </c>
      <c r="I229" s="29"/>
      <c r="J229" s="29"/>
      <c r="K229" s="29">
        <f>H10/D244*D229</f>
        <v>0.17834827192634761</v>
      </c>
      <c r="L229" s="26">
        <f t="shared" si="7"/>
        <v>0.17834827192634761</v>
      </c>
      <c r="M229" s="4" t="s">
        <v>702</v>
      </c>
    </row>
    <row r="230" spans="1:13" x14ac:dyDescent="0.25">
      <c r="A230" s="39">
        <v>216</v>
      </c>
      <c r="B230" s="17" t="s">
        <v>572</v>
      </c>
      <c r="C230" s="17"/>
      <c r="D230" s="11">
        <v>46</v>
      </c>
      <c r="E230" s="16" t="s">
        <v>328</v>
      </c>
      <c r="F230" s="30">
        <v>12.5</v>
      </c>
      <c r="G230" s="30">
        <v>13.4</v>
      </c>
      <c r="H230" s="26">
        <f t="shared" si="8"/>
        <v>0.90000000000000036</v>
      </c>
      <c r="I230" s="29"/>
      <c r="J230" s="29"/>
      <c r="K230" s="29">
        <f>H10/D244*D230</f>
        <v>0.11331520039519323</v>
      </c>
      <c r="L230" s="26">
        <f t="shared" si="7"/>
        <v>1.0133152003951935</v>
      </c>
      <c r="M230" s="4" t="s">
        <v>702</v>
      </c>
    </row>
    <row r="231" spans="1:13" x14ac:dyDescent="0.25">
      <c r="A231" s="39">
        <v>217</v>
      </c>
      <c r="B231" s="17" t="s">
        <v>573</v>
      </c>
      <c r="C231" s="17"/>
      <c r="D231" s="11">
        <v>45.4</v>
      </c>
      <c r="E231" s="16" t="s">
        <v>328</v>
      </c>
      <c r="F231" s="30">
        <v>7.2</v>
      </c>
      <c r="G231" s="30">
        <v>7.5</v>
      </c>
      <c r="H231" s="26">
        <f t="shared" si="8"/>
        <v>0.29999999999999982</v>
      </c>
      <c r="I231" s="29"/>
      <c r="J231" s="29"/>
      <c r="K231" s="29">
        <f>H10/D244*D231</f>
        <v>0.11183717604221244</v>
      </c>
      <c r="L231" s="26">
        <f t="shared" si="7"/>
        <v>0.41183717604221226</v>
      </c>
      <c r="M231" s="4" t="s">
        <v>702</v>
      </c>
    </row>
    <row r="232" spans="1:13" x14ac:dyDescent="0.25">
      <c r="A232" s="39">
        <v>218</v>
      </c>
      <c r="B232" s="17" t="s">
        <v>574</v>
      </c>
      <c r="C232" s="17"/>
      <c r="D232" s="11">
        <v>73</v>
      </c>
      <c r="E232" s="16" t="s">
        <v>328</v>
      </c>
      <c r="F232" s="30">
        <v>7</v>
      </c>
      <c r="G232" s="30">
        <v>7.3</v>
      </c>
      <c r="H232" s="26">
        <f t="shared" si="8"/>
        <v>0.29999999999999982</v>
      </c>
      <c r="I232" s="29"/>
      <c r="J232" s="29"/>
      <c r="K232" s="29">
        <f>H10/D244*D232</f>
        <v>0.17982629627932839</v>
      </c>
      <c r="L232" s="26">
        <f t="shared" si="7"/>
        <v>0.47982629627932821</v>
      </c>
      <c r="M232" s="4" t="s">
        <v>702</v>
      </c>
    </row>
    <row r="233" spans="1:13" x14ac:dyDescent="0.25">
      <c r="A233" s="39">
        <v>219</v>
      </c>
      <c r="B233" s="17" t="s">
        <v>575</v>
      </c>
      <c r="C233" s="17"/>
      <c r="D233" s="11">
        <v>72.2</v>
      </c>
      <c r="E233" s="16" t="s">
        <v>328</v>
      </c>
      <c r="F233" s="30">
        <v>12.6</v>
      </c>
      <c r="G233" s="30">
        <v>13.3</v>
      </c>
      <c r="H233" s="26">
        <f t="shared" si="8"/>
        <v>0.70000000000000107</v>
      </c>
      <c r="I233" s="29"/>
      <c r="J233" s="29"/>
      <c r="K233" s="29">
        <f>H10/D244*D233</f>
        <v>0.17785559714202068</v>
      </c>
      <c r="L233" s="26">
        <f t="shared" si="7"/>
        <v>0.87785559714202177</v>
      </c>
      <c r="M233" s="4" t="s">
        <v>702</v>
      </c>
    </row>
    <row r="234" spans="1:13" x14ac:dyDescent="0.25">
      <c r="A234" s="39">
        <v>220</v>
      </c>
      <c r="B234" s="17" t="s">
        <v>576</v>
      </c>
      <c r="C234" s="17"/>
      <c r="D234" s="11">
        <v>46.2</v>
      </c>
      <c r="E234" s="16" t="s">
        <v>328</v>
      </c>
      <c r="F234" s="30">
        <v>1.9</v>
      </c>
      <c r="G234" s="30">
        <v>1.9</v>
      </c>
      <c r="H234" s="26">
        <f t="shared" si="8"/>
        <v>0</v>
      </c>
      <c r="I234" s="29"/>
      <c r="J234" s="29"/>
      <c r="K234" s="29">
        <f>H10/D244*D234</f>
        <v>0.11380787517952017</v>
      </c>
      <c r="L234" s="26">
        <f t="shared" si="7"/>
        <v>0.11380787517952017</v>
      </c>
      <c r="M234" s="4" t="s">
        <v>702</v>
      </c>
    </row>
    <row r="235" spans="1:13" x14ac:dyDescent="0.25">
      <c r="A235" s="39">
        <v>221</v>
      </c>
      <c r="B235" s="17" t="s">
        <v>577</v>
      </c>
      <c r="C235" s="17"/>
      <c r="D235" s="11">
        <v>45.4</v>
      </c>
      <c r="E235" s="16" t="s">
        <v>328</v>
      </c>
      <c r="F235" s="30">
        <v>11.6</v>
      </c>
      <c r="G235" s="30">
        <v>12.2</v>
      </c>
      <c r="H235" s="26">
        <f t="shared" si="8"/>
        <v>0.59999999999999964</v>
      </c>
      <c r="I235" s="29"/>
      <c r="J235" s="29"/>
      <c r="K235" s="29">
        <f>H10/D244*D235</f>
        <v>0.11183717604221244</v>
      </c>
      <c r="L235" s="26">
        <f t="shared" si="7"/>
        <v>0.71183717604221208</v>
      </c>
      <c r="M235" s="4" t="s">
        <v>702</v>
      </c>
    </row>
    <row r="236" spans="1:13" x14ac:dyDescent="0.25">
      <c r="A236" s="39">
        <v>222</v>
      </c>
      <c r="B236" s="17" t="s">
        <v>578</v>
      </c>
      <c r="C236" s="17"/>
      <c r="D236" s="11">
        <v>72.900000000000006</v>
      </c>
      <c r="E236" s="16" t="s">
        <v>328</v>
      </c>
      <c r="F236" s="30">
        <v>12.7</v>
      </c>
      <c r="G236" s="30">
        <v>13.9</v>
      </c>
      <c r="H236" s="26">
        <f t="shared" si="8"/>
        <v>1.2000000000000011</v>
      </c>
      <c r="I236" s="29"/>
      <c r="J236" s="29"/>
      <c r="K236" s="29">
        <f>H10/D244*D236</f>
        <v>0.17957995888716494</v>
      </c>
      <c r="L236" s="26">
        <f t="shared" si="7"/>
        <v>1.379579958887166</v>
      </c>
      <c r="M236" s="4" t="s">
        <v>702</v>
      </c>
    </row>
    <row r="237" spans="1:13" x14ac:dyDescent="0.25">
      <c r="A237" s="39">
        <v>223</v>
      </c>
      <c r="B237" s="17" t="s">
        <v>579</v>
      </c>
      <c r="C237" s="17"/>
      <c r="D237" s="11">
        <v>72.400000000000006</v>
      </c>
      <c r="E237" s="16" t="s">
        <v>328</v>
      </c>
      <c r="F237" s="30">
        <v>22.7</v>
      </c>
      <c r="G237" s="30">
        <v>24</v>
      </c>
      <c r="H237" s="26">
        <f t="shared" si="8"/>
        <v>1.3000000000000007</v>
      </c>
      <c r="I237" s="29"/>
      <c r="J237" s="29"/>
      <c r="K237" s="29">
        <f>H10/D244*D237</f>
        <v>0.17834827192634761</v>
      </c>
      <c r="L237" s="26">
        <f t="shared" si="7"/>
        <v>1.4783482719263483</v>
      </c>
      <c r="M237" s="4" t="s">
        <v>702</v>
      </c>
    </row>
    <row r="238" spans="1:13" x14ac:dyDescent="0.25">
      <c r="A238" s="39">
        <v>224</v>
      </c>
      <c r="B238" s="17" t="s">
        <v>580</v>
      </c>
      <c r="C238" s="17"/>
      <c r="D238" s="11">
        <v>46.1</v>
      </c>
      <c r="E238" s="16" t="s">
        <v>328</v>
      </c>
      <c r="F238" s="30">
        <v>7.3</v>
      </c>
      <c r="G238" s="30">
        <v>7.5</v>
      </c>
      <c r="H238" s="26">
        <f t="shared" si="8"/>
        <v>0.20000000000000018</v>
      </c>
      <c r="I238" s="29"/>
      <c r="J238" s="29"/>
      <c r="K238" s="29">
        <f>H10/D244*D238</f>
        <v>0.1135615377873567</v>
      </c>
      <c r="L238" s="26">
        <f t="shared" si="7"/>
        <v>0.31356153778735685</v>
      </c>
      <c r="M238" s="4" t="s">
        <v>702</v>
      </c>
    </row>
    <row r="239" spans="1:13" x14ac:dyDescent="0.25">
      <c r="A239" s="39">
        <v>225</v>
      </c>
      <c r="B239" s="17" t="s">
        <v>581</v>
      </c>
      <c r="C239" s="17"/>
      <c r="D239" s="11">
        <v>45.6</v>
      </c>
      <c r="E239" s="16" t="s">
        <v>328</v>
      </c>
      <c r="F239" s="30">
        <v>10.8</v>
      </c>
      <c r="G239" s="30">
        <v>11.3</v>
      </c>
      <c r="H239" s="26">
        <f t="shared" si="8"/>
        <v>0.5</v>
      </c>
      <c r="I239" s="29"/>
      <c r="J239" s="29"/>
      <c r="K239" s="29">
        <f>H10/D244*D239</f>
        <v>0.11232985082653937</v>
      </c>
      <c r="L239" s="26">
        <f t="shared" si="7"/>
        <v>0.61232985082653935</v>
      </c>
      <c r="M239" s="4" t="s">
        <v>702</v>
      </c>
    </row>
    <row r="240" spans="1:13" x14ac:dyDescent="0.25">
      <c r="A240" s="39">
        <v>226</v>
      </c>
      <c r="B240" s="17" t="s">
        <v>582</v>
      </c>
      <c r="C240" s="17"/>
      <c r="D240" s="11">
        <v>73.2</v>
      </c>
      <c r="E240" s="16" t="s">
        <v>328</v>
      </c>
      <c r="F240" s="30">
        <v>21.1</v>
      </c>
      <c r="G240" s="30">
        <v>22.1</v>
      </c>
      <c r="H240" s="26">
        <f t="shared" si="8"/>
        <v>1</v>
      </c>
      <c r="I240" s="29"/>
      <c r="J240" s="29"/>
      <c r="K240" s="29">
        <f>H10/D244*D240</f>
        <v>0.18031897106365533</v>
      </c>
      <c r="L240" s="26">
        <f t="shared" si="7"/>
        <v>1.1803189710636552</v>
      </c>
      <c r="M240" s="4" t="s">
        <v>702</v>
      </c>
    </row>
    <row r="241" spans="1:13" x14ac:dyDescent="0.25">
      <c r="A241" s="39">
        <v>227</v>
      </c>
      <c r="B241" s="17" t="s">
        <v>583</v>
      </c>
      <c r="C241" s="17"/>
      <c r="D241" s="11">
        <v>72.400000000000006</v>
      </c>
      <c r="E241" s="16" t="s">
        <v>328</v>
      </c>
      <c r="F241" s="30">
        <v>7.6</v>
      </c>
      <c r="G241" s="30">
        <v>7.6</v>
      </c>
      <c r="H241" s="26">
        <f t="shared" si="8"/>
        <v>0</v>
      </c>
      <c r="I241" s="29"/>
      <c r="J241" s="29"/>
      <c r="K241" s="29">
        <f>H10/D244*D241</f>
        <v>0.17834827192634761</v>
      </c>
      <c r="L241" s="26">
        <f t="shared" si="7"/>
        <v>0.17834827192634761</v>
      </c>
      <c r="M241" s="4" t="s">
        <v>702</v>
      </c>
    </row>
    <row r="242" spans="1:13" x14ac:dyDescent="0.25">
      <c r="A242" s="39">
        <v>228</v>
      </c>
      <c r="B242" s="17" t="s">
        <v>584</v>
      </c>
      <c r="C242" s="17"/>
      <c r="D242" s="11">
        <v>46.4</v>
      </c>
      <c r="E242" s="16" t="s">
        <v>328</v>
      </c>
      <c r="F242" s="30">
        <v>4.8</v>
      </c>
      <c r="G242" s="30">
        <v>5.0999999999999996</v>
      </c>
      <c r="H242" s="26">
        <f t="shared" si="8"/>
        <v>0.29999999999999982</v>
      </c>
      <c r="I242" s="29"/>
      <c r="J242" s="29"/>
      <c r="K242" s="29">
        <f>H10/D244*D242</f>
        <v>0.11430054996384707</v>
      </c>
      <c r="L242" s="26">
        <f t="shared" si="7"/>
        <v>0.41430054996384691</v>
      </c>
      <c r="M242" s="4" t="s">
        <v>702</v>
      </c>
    </row>
    <row r="243" spans="1:13" x14ac:dyDescent="0.25">
      <c r="A243" s="39">
        <v>229</v>
      </c>
      <c r="B243" s="17" t="s">
        <v>585</v>
      </c>
      <c r="C243" s="17"/>
      <c r="D243" s="11">
        <v>45.5</v>
      </c>
      <c r="E243" s="16" t="s">
        <v>328</v>
      </c>
      <c r="F243" s="30">
        <v>15.7</v>
      </c>
      <c r="G243" s="30">
        <v>16.600000000000001</v>
      </c>
      <c r="H243" s="26">
        <f t="shared" si="8"/>
        <v>0.90000000000000213</v>
      </c>
      <c r="I243" s="29"/>
      <c r="J243" s="29"/>
      <c r="K243" s="29">
        <f>H10/D244*D243</f>
        <v>0.11208351343437591</v>
      </c>
      <c r="L243" s="26">
        <f t="shared" si="7"/>
        <v>1.012083513434378</v>
      </c>
      <c r="M243" s="4" t="s">
        <v>702</v>
      </c>
    </row>
    <row r="244" spans="1:13" x14ac:dyDescent="0.25">
      <c r="A244" s="681" t="s">
        <v>3</v>
      </c>
      <c r="B244" s="682"/>
      <c r="C244" s="590"/>
      <c r="D244" s="60">
        <f>SUM(D15:D243)</f>
        <v>14343.799999999996</v>
      </c>
      <c r="E244" s="43"/>
      <c r="F244" s="500"/>
      <c r="G244" s="500"/>
      <c r="H244" s="500">
        <f>SUM(H15:H243)</f>
        <v>151.59999999999997</v>
      </c>
      <c r="I244" s="500">
        <f>SUM(I15:I243)</f>
        <v>3.7998571428571424</v>
      </c>
      <c r="J244" s="500">
        <f>SUM(J15:J243)</f>
        <v>0</v>
      </c>
      <c r="K244" s="500">
        <f>SUM(K15:K243)</f>
        <v>35.334142857142886</v>
      </c>
      <c r="L244" s="500">
        <f>SUM(L15:L243)</f>
        <v>190.73400000000001</v>
      </c>
      <c r="M244" s="4"/>
    </row>
  </sheetData>
  <mergeCells count="20">
    <mergeCell ref="A1:M1"/>
    <mergeCell ref="A2:M2"/>
    <mergeCell ref="A3:H3"/>
    <mergeCell ref="L3:M6"/>
    <mergeCell ref="A4:E4"/>
    <mergeCell ref="F4:G4"/>
    <mergeCell ref="A5:E5"/>
    <mergeCell ref="F5:G5"/>
    <mergeCell ref="A6:E6"/>
    <mergeCell ref="F6:G6"/>
    <mergeCell ref="A7:E10"/>
    <mergeCell ref="F7:G7"/>
    <mergeCell ref="F8:G8"/>
    <mergeCell ref="F9:G9"/>
    <mergeCell ref="F10:G10"/>
    <mergeCell ref="A244:B244"/>
    <mergeCell ref="A11:B13"/>
    <mergeCell ref="D11:E11"/>
    <mergeCell ref="D12:E12"/>
    <mergeCell ref="D13:E13"/>
  </mergeCells>
  <pageMargins left="0.7" right="0.7" top="0.75" bottom="0.75" header="0.3" footer="0.3"/>
  <pageSetup paperSize="9"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6"/>
  <sheetViews>
    <sheetView workbookViewId="0">
      <selection activeCell="F9" sqref="F9:G9"/>
    </sheetView>
  </sheetViews>
  <sheetFormatPr defaultRowHeight="15" x14ac:dyDescent="0.25"/>
  <cols>
    <col min="1" max="1" width="7.28515625" style="44" customWidth="1"/>
    <col min="2" max="2" width="11.7109375" style="44" customWidth="1"/>
    <col min="3" max="5" width="9.140625" style="44"/>
    <col min="6" max="6" width="13.7109375" style="44" customWidth="1"/>
    <col min="7" max="7" width="13.140625" style="44" customWidth="1"/>
    <col min="8" max="8" width="12.7109375" style="44" customWidth="1"/>
    <col min="9" max="9" width="10.85546875" style="44" customWidth="1"/>
    <col min="10" max="10" width="11" style="44" customWidth="1"/>
    <col min="11" max="11" width="10.85546875" style="44" customWidth="1"/>
    <col min="12" max="12" width="11" style="44" customWidth="1"/>
    <col min="13" max="13" width="21.85546875" style="44" customWidth="1"/>
    <col min="14" max="16384" width="9.140625" style="44"/>
  </cols>
  <sheetData>
    <row r="1" spans="1:13" ht="20.25" x14ac:dyDescent="0.3">
      <c r="A1" s="684" t="s">
        <v>9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</row>
    <row r="2" spans="1:13" ht="38.25" customHeight="1" x14ac:dyDescent="0.25">
      <c r="A2" s="685" t="s">
        <v>732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</row>
    <row r="3" spans="1:13" x14ac:dyDescent="0.25">
      <c r="A3" s="686" t="s">
        <v>10</v>
      </c>
      <c r="B3" s="687"/>
      <c r="C3" s="687"/>
      <c r="D3" s="687"/>
      <c r="E3" s="687"/>
      <c r="F3" s="687"/>
      <c r="G3" s="687"/>
      <c r="H3" s="687"/>
      <c r="I3" s="533"/>
      <c r="J3" s="596"/>
      <c r="K3" s="597"/>
      <c r="L3" s="689" t="s">
        <v>12</v>
      </c>
      <c r="M3" s="690"/>
    </row>
    <row r="4" spans="1:13" ht="49.5" customHeight="1" x14ac:dyDescent="0.25">
      <c r="A4" s="695" t="s">
        <v>4</v>
      </c>
      <c r="B4" s="695"/>
      <c r="C4" s="695"/>
      <c r="D4" s="695"/>
      <c r="E4" s="695"/>
      <c r="F4" s="695" t="s">
        <v>5</v>
      </c>
      <c r="G4" s="695"/>
      <c r="H4" s="535" t="s">
        <v>733</v>
      </c>
      <c r="I4" s="536"/>
      <c r="J4" s="592"/>
      <c r="K4" s="537"/>
      <c r="L4" s="691"/>
      <c r="M4" s="692"/>
    </row>
    <row r="5" spans="1:13" ht="0.75" customHeight="1" thickBot="1" x14ac:dyDescent="0.3">
      <c r="A5" s="761"/>
      <c r="B5" s="761"/>
      <c r="C5" s="761"/>
      <c r="D5" s="761"/>
      <c r="E5" s="761"/>
      <c r="F5" s="762" t="s">
        <v>6</v>
      </c>
      <c r="G5" s="762"/>
      <c r="H5" s="538"/>
      <c r="I5" s="539"/>
      <c r="J5" s="593"/>
      <c r="K5" s="540"/>
      <c r="L5" s="691"/>
      <c r="M5" s="692"/>
    </row>
    <row r="6" spans="1:13" ht="15.75" customHeight="1" x14ac:dyDescent="0.25">
      <c r="A6" s="763" t="s">
        <v>631</v>
      </c>
      <c r="B6" s="764"/>
      <c r="C6" s="764"/>
      <c r="D6" s="764"/>
      <c r="E6" s="765"/>
      <c r="F6" s="780" t="s">
        <v>611</v>
      </c>
      <c r="G6" s="780"/>
      <c r="H6" s="562">
        <f>117.807+47.663+72.946</f>
        <v>238.416</v>
      </c>
      <c r="I6" s="539"/>
      <c r="J6" s="593"/>
      <c r="K6" s="540"/>
      <c r="L6" s="693"/>
      <c r="M6" s="694"/>
    </row>
    <row r="7" spans="1:13" ht="19.5" customHeight="1" x14ac:dyDescent="0.25">
      <c r="A7" s="752" t="s">
        <v>632</v>
      </c>
      <c r="B7" s="723"/>
      <c r="C7" s="723"/>
      <c r="D7" s="723"/>
      <c r="E7" s="724"/>
      <c r="F7" s="734" t="s">
        <v>691</v>
      </c>
      <c r="G7" s="736"/>
      <c r="H7" s="542">
        <f>H246</f>
        <v>213.30000000000004</v>
      </c>
      <c r="I7" s="543"/>
      <c r="J7" s="594"/>
      <c r="K7" s="540"/>
      <c r="L7" s="74"/>
      <c r="M7" s="75"/>
    </row>
    <row r="8" spans="1:13" ht="24" customHeight="1" x14ac:dyDescent="0.25">
      <c r="A8" s="753"/>
      <c r="B8" s="754"/>
      <c r="C8" s="754"/>
      <c r="D8" s="754"/>
      <c r="E8" s="755"/>
      <c r="F8" s="734" t="s">
        <v>724</v>
      </c>
      <c r="G8" s="736"/>
      <c r="H8" s="544">
        <f>J246</f>
        <v>6.370000000000001</v>
      </c>
      <c r="I8" s="543"/>
      <c r="J8" s="594"/>
      <c r="K8" s="540"/>
      <c r="L8" s="74"/>
      <c r="M8" s="75"/>
    </row>
    <row r="9" spans="1:13" ht="37.5" customHeight="1" x14ac:dyDescent="0.25">
      <c r="A9" s="753"/>
      <c r="B9" s="754"/>
      <c r="C9" s="754"/>
      <c r="D9" s="754"/>
      <c r="E9" s="755"/>
      <c r="F9" s="734" t="s">
        <v>735</v>
      </c>
      <c r="G9" s="736"/>
      <c r="H9" s="544">
        <f>I246</f>
        <v>14.816785714285713</v>
      </c>
      <c r="I9" s="543"/>
      <c r="J9" s="594"/>
      <c r="K9" s="540"/>
      <c r="L9" s="74"/>
      <c r="M9" s="75"/>
    </row>
    <row r="10" spans="1:13" ht="18" customHeight="1" thickBot="1" x14ac:dyDescent="0.3">
      <c r="A10" s="756"/>
      <c r="B10" s="757"/>
      <c r="C10" s="757"/>
      <c r="D10" s="757"/>
      <c r="E10" s="758"/>
      <c r="F10" s="759" t="s">
        <v>612</v>
      </c>
      <c r="G10" s="760"/>
      <c r="H10" s="545">
        <f>H6-H7-H9-H8</f>
        <v>3.9292142857142434</v>
      </c>
      <c r="I10" s="546"/>
      <c r="J10" s="589"/>
      <c r="K10" s="540"/>
      <c r="L10" s="76" t="s">
        <v>599</v>
      </c>
      <c r="M10" s="75"/>
    </row>
    <row r="11" spans="1:13" x14ac:dyDescent="0.25">
      <c r="A11" s="696"/>
      <c r="B11" s="696"/>
      <c r="C11" s="696"/>
      <c r="D11" s="696"/>
      <c r="E11" s="696"/>
      <c r="F11" s="686"/>
      <c r="G11" s="688"/>
      <c r="H11" s="542"/>
      <c r="I11" s="543"/>
      <c r="J11" s="594"/>
      <c r="K11" s="540"/>
      <c r="L11" s="76" t="s">
        <v>600</v>
      </c>
      <c r="M11" s="75"/>
    </row>
    <row r="12" spans="1:13" ht="15" customHeight="1" thickBot="1" x14ac:dyDescent="0.3">
      <c r="A12" s="715"/>
      <c r="B12" s="715"/>
      <c r="C12" s="769"/>
      <c r="D12" s="769"/>
      <c r="E12" s="769"/>
      <c r="F12" s="770"/>
      <c r="G12" s="717"/>
      <c r="H12" s="547"/>
      <c r="I12" s="548"/>
      <c r="J12" s="551"/>
      <c r="K12" s="540"/>
      <c r="L12" s="76" t="s">
        <v>683</v>
      </c>
      <c r="M12" s="76"/>
    </row>
    <row r="13" spans="1:13" ht="19.5" customHeight="1" x14ac:dyDescent="0.25">
      <c r="A13" s="771" t="s">
        <v>693</v>
      </c>
      <c r="B13" s="771"/>
      <c r="C13" s="596"/>
      <c r="D13" s="811" t="s">
        <v>694</v>
      </c>
      <c r="E13" s="812"/>
      <c r="F13" s="549">
        <f>D246</f>
        <v>14343.799999999996</v>
      </c>
      <c r="G13" s="550"/>
      <c r="H13" s="551"/>
      <c r="I13" s="551"/>
      <c r="J13" s="551"/>
      <c r="K13" s="540"/>
      <c r="L13" s="76"/>
      <c r="M13" s="76"/>
    </row>
    <row r="14" spans="1:13" ht="19.5" customHeight="1" x14ac:dyDescent="0.25">
      <c r="A14" s="772"/>
      <c r="B14" s="772"/>
      <c r="C14" s="596"/>
      <c r="D14" s="813" t="s">
        <v>695</v>
      </c>
      <c r="E14" s="814"/>
      <c r="F14" s="552">
        <v>4897</v>
      </c>
      <c r="G14" s="550"/>
      <c r="H14" s="551"/>
      <c r="I14" s="551"/>
      <c r="J14" s="551"/>
      <c r="K14" s="540"/>
      <c r="L14" s="76"/>
      <c r="M14" s="76"/>
    </row>
    <row r="15" spans="1:13" ht="36.75" customHeight="1" thickBot="1" x14ac:dyDescent="0.3">
      <c r="A15" s="773"/>
      <c r="B15" s="773"/>
      <c r="C15" s="596"/>
      <c r="D15" s="815" t="s">
        <v>696</v>
      </c>
      <c r="E15" s="816"/>
      <c r="F15" s="553">
        <f>D21+D29+D30+D31+D41+D46+D71+D112+D120+D124+D125+D126+D136+D143+D144+D145+D146+D148+D168+D180+D219+D236</f>
        <v>1330.8999999999999</v>
      </c>
      <c r="G15" s="4"/>
      <c r="H15" s="80"/>
      <c r="I15" s="80"/>
      <c r="J15" s="80"/>
      <c r="K15" s="4"/>
      <c r="L15" s="4"/>
      <c r="M15" s="6"/>
    </row>
    <row r="16" spans="1:13" ht="48" x14ac:dyDescent="0.25">
      <c r="A16" s="1" t="s">
        <v>0</v>
      </c>
      <c r="B16" s="83" t="s">
        <v>1</v>
      </c>
      <c r="C16" s="83" t="s">
        <v>717</v>
      </c>
      <c r="D16" s="554" t="s">
        <v>2</v>
      </c>
      <c r="E16" s="554" t="s">
        <v>308</v>
      </c>
      <c r="F16" s="555" t="s">
        <v>730</v>
      </c>
      <c r="G16" s="3" t="s">
        <v>734</v>
      </c>
      <c r="H16" s="20" t="s">
        <v>16</v>
      </c>
      <c r="I16" s="556" t="s">
        <v>727</v>
      </c>
      <c r="J16" s="556" t="s">
        <v>726</v>
      </c>
      <c r="K16" s="84" t="s">
        <v>8</v>
      </c>
      <c r="L16" s="85" t="s">
        <v>17</v>
      </c>
      <c r="M16" s="4"/>
    </row>
    <row r="17" spans="1:13" x14ac:dyDescent="0.25">
      <c r="A17" s="7">
        <v>1</v>
      </c>
      <c r="B17" s="17" t="s">
        <v>332</v>
      </c>
      <c r="C17" s="17" t="s">
        <v>731</v>
      </c>
      <c r="D17" s="11">
        <v>94</v>
      </c>
      <c r="E17" s="16" t="s">
        <v>328</v>
      </c>
      <c r="F17" s="30">
        <v>31</v>
      </c>
      <c r="G17" s="30">
        <v>33.1</v>
      </c>
      <c r="H17" s="21">
        <v>2.1000000000000014</v>
      </c>
      <c r="I17" s="557"/>
      <c r="J17" s="557"/>
      <c r="K17" s="29">
        <v>2.5749532401256221E-2</v>
      </c>
      <c r="L17" s="26">
        <f>H17+K17+I17+J17</f>
        <v>2.1257495324012576</v>
      </c>
      <c r="M17" s="4" t="s">
        <v>702</v>
      </c>
    </row>
    <row r="18" spans="1:13" x14ac:dyDescent="0.25">
      <c r="A18" s="7">
        <v>2</v>
      </c>
      <c r="B18" s="17" t="s">
        <v>333</v>
      </c>
      <c r="C18" s="17"/>
      <c r="D18" s="13">
        <v>52.6</v>
      </c>
      <c r="E18" s="16" t="s">
        <v>328</v>
      </c>
      <c r="F18" s="30">
        <v>10.4</v>
      </c>
      <c r="G18" s="30">
        <v>11</v>
      </c>
      <c r="H18" s="21">
        <v>0.59999999999999964</v>
      </c>
      <c r="I18" s="557"/>
      <c r="J18" s="557"/>
      <c r="K18" s="29">
        <v>1.4408780896873162E-2</v>
      </c>
      <c r="L18" s="26">
        <f t="shared" ref="L18:L81" si="0">H18+K18+I18+J18</f>
        <v>0.61440878089687279</v>
      </c>
      <c r="M18" s="4" t="s">
        <v>702</v>
      </c>
    </row>
    <row r="19" spans="1:13" x14ac:dyDescent="0.25">
      <c r="A19" s="7">
        <v>3</v>
      </c>
      <c r="B19" s="17" t="s">
        <v>334</v>
      </c>
      <c r="C19" s="17"/>
      <c r="D19" s="13">
        <v>64.8</v>
      </c>
      <c r="E19" s="16" t="s">
        <v>328</v>
      </c>
      <c r="F19" s="30">
        <v>22</v>
      </c>
      <c r="G19" s="30">
        <v>23.3</v>
      </c>
      <c r="H19" s="21">
        <v>1.3000000000000007</v>
      </c>
      <c r="I19" s="557"/>
      <c r="J19" s="557"/>
      <c r="K19" s="29">
        <v>1.7750741485121308E-2</v>
      </c>
      <c r="L19" s="26">
        <f t="shared" si="0"/>
        <v>1.3177507414851219</v>
      </c>
      <c r="M19" s="4" t="s">
        <v>702</v>
      </c>
    </row>
    <row r="20" spans="1:13" x14ac:dyDescent="0.25">
      <c r="A20" s="7">
        <v>4</v>
      </c>
      <c r="B20" s="17" t="s">
        <v>335</v>
      </c>
      <c r="C20" s="17"/>
      <c r="D20" s="13">
        <v>94.3</v>
      </c>
      <c r="E20" s="16" t="s">
        <v>328</v>
      </c>
      <c r="F20" s="30">
        <v>24.2</v>
      </c>
      <c r="G20" s="30">
        <v>26.3</v>
      </c>
      <c r="H20" s="21">
        <v>2.1000000000000014</v>
      </c>
      <c r="I20" s="557"/>
      <c r="J20" s="557"/>
      <c r="K20" s="29">
        <v>2.5831711759983635E-2</v>
      </c>
      <c r="L20" s="26">
        <f t="shared" si="0"/>
        <v>2.125831711759985</v>
      </c>
      <c r="M20" s="4" t="s">
        <v>702</v>
      </c>
    </row>
    <row r="21" spans="1:13" x14ac:dyDescent="0.25">
      <c r="A21" s="7">
        <v>5</v>
      </c>
      <c r="B21" s="17" t="s">
        <v>336</v>
      </c>
      <c r="C21" s="17"/>
      <c r="D21" s="11">
        <v>52.8</v>
      </c>
      <c r="E21" s="16" t="s">
        <v>328</v>
      </c>
      <c r="F21" s="30">
        <v>0</v>
      </c>
      <c r="G21" s="30">
        <v>0</v>
      </c>
      <c r="H21" s="21">
        <v>0</v>
      </c>
      <c r="I21" s="557">
        <v>0.79199999999999993</v>
      </c>
      <c r="J21" s="557"/>
      <c r="K21" s="29">
        <v>1.446356713602477E-2</v>
      </c>
      <c r="L21" s="26">
        <f t="shared" si="0"/>
        <v>0.80646356713602474</v>
      </c>
      <c r="M21" s="4" t="s">
        <v>703</v>
      </c>
    </row>
    <row r="22" spans="1:13" x14ac:dyDescent="0.25">
      <c r="A22" s="7">
        <v>6</v>
      </c>
      <c r="B22" s="17" t="s">
        <v>337</v>
      </c>
      <c r="C22" s="17"/>
      <c r="D22" s="11">
        <v>64.8</v>
      </c>
      <c r="E22" s="16" t="s">
        <v>328</v>
      </c>
      <c r="F22" s="30">
        <v>12.3</v>
      </c>
      <c r="G22" s="30">
        <v>13.5</v>
      </c>
      <c r="H22" s="21">
        <v>1.1999999999999993</v>
      </c>
      <c r="I22" s="557"/>
      <c r="J22" s="557"/>
      <c r="K22" s="29">
        <v>1.7750741485121308E-2</v>
      </c>
      <c r="L22" s="26">
        <f t="shared" si="0"/>
        <v>1.2177507414851205</v>
      </c>
      <c r="M22" s="4" t="s">
        <v>702</v>
      </c>
    </row>
    <row r="23" spans="1:13" x14ac:dyDescent="0.25">
      <c r="A23" s="7">
        <v>7</v>
      </c>
      <c r="B23" s="17" t="s">
        <v>338</v>
      </c>
      <c r="C23" s="17"/>
      <c r="D23" s="11">
        <v>94.1</v>
      </c>
      <c r="E23" s="16" t="s">
        <v>328</v>
      </c>
      <c r="F23" s="30">
        <v>19.3</v>
      </c>
      <c r="G23" s="30">
        <v>20.5</v>
      </c>
      <c r="H23" s="21">
        <v>1.1999999999999993</v>
      </c>
      <c r="I23" s="557"/>
      <c r="J23" s="557"/>
      <c r="K23" s="29">
        <v>2.5776925520832026E-2</v>
      </c>
      <c r="L23" s="26">
        <f t="shared" si="0"/>
        <v>1.2257769255208313</v>
      </c>
      <c r="M23" s="4" t="s">
        <v>702</v>
      </c>
    </row>
    <row r="24" spans="1:13" x14ac:dyDescent="0.25">
      <c r="A24" s="7">
        <v>8</v>
      </c>
      <c r="B24" s="17" t="s">
        <v>339</v>
      </c>
      <c r="C24" s="17"/>
      <c r="D24" s="11">
        <v>52.9</v>
      </c>
      <c r="E24" s="16" t="s">
        <v>328</v>
      </c>
      <c r="F24" s="30">
        <v>10.7</v>
      </c>
      <c r="G24" s="30">
        <v>11.2</v>
      </c>
      <c r="H24" s="21">
        <v>0.5</v>
      </c>
      <c r="I24" s="557"/>
      <c r="J24" s="557"/>
      <c r="K24" s="29">
        <v>1.4490960255600576E-2</v>
      </c>
      <c r="L24" s="26">
        <f t="shared" si="0"/>
        <v>0.51449096025560059</v>
      </c>
      <c r="M24" s="4" t="s">
        <v>702</v>
      </c>
    </row>
    <row r="25" spans="1:13" x14ac:dyDescent="0.25">
      <c r="A25" s="7">
        <v>9</v>
      </c>
      <c r="B25" s="17" t="s">
        <v>340</v>
      </c>
      <c r="C25" s="17"/>
      <c r="D25" s="11">
        <v>65.2</v>
      </c>
      <c r="E25" s="16" t="s">
        <v>328</v>
      </c>
      <c r="F25" s="30">
        <v>15.5</v>
      </c>
      <c r="G25" s="30">
        <v>16.7</v>
      </c>
      <c r="H25" s="21">
        <v>1.1999999999999993</v>
      </c>
      <c r="I25" s="557"/>
      <c r="J25" s="557"/>
      <c r="K25" s="29">
        <v>1.786031396342453E-2</v>
      </c>
      <c r="L25" s="26">
        <f t="shared" si="0"/>
        <v>1.2178603139634239</v>
      </c>
      <c r="M25" s="4" t="s">
        <v>702</v>
      </c>
    </row>
    <row r="26" spans="1:13" x14ac:dyDescent="0.25">
      <c r="A26" s="7">
        <v>10</v>
      </c>
      <c r="B26" s="17" t="s">
        <v>341</v>
      </c>
      <c r="C26" s="17"/>
      <c r="D26" s="11">
        <v>94</v>
      </c>
      <c r="E26" s="16" t="s">
        <v>328</v>
      </c>
      <c r="F26" s="30">
        <v>23</v>
      </c>
      <c r="G26" s="30">
        <v>24.7</v>
      </c>
      <c r="H26" s="21">
        <v>1.6999999999999993</v>
      </c>
      <c r="I26" s="557"/>
      <c r="J26" s="557"/>
      <c r="K26" s="29">
        <v>2.5749532401256221E-2</v>
      </c>
      <c r="L26" s="26">
        <f t="shared" si="0"/>
        <v>1.7257495324012555</v>
      </c>
      <c r="M26" s="4" t="s">
        <v>702</v>
      </c>
    </row>
    <row r="27" spans="1:13" x14ac:dyDescent="0.25">
      <c r="A27" s="7">
        <v>11</v>
      </c>
      <c r="B27" s="17" t="s">
        <v>342</v>
      </c>
      <c r="C27" s="17"/>
      <c r="D27" s="11">
        <v>52.8</v>
      </c>
      <c r="E27" s="16" t="s">
        <v>328</v>
      </c>
      <c r="F27" s="30">
        <v>6.4</v>
      </c>
      <c r="G27" s="30">
        <v>7.2</v>
      </c>
      <c r="H27" s="21">
        <v>0.79999999999999982</v>
      </c>
      <c r="I27" s="557"/>
      <c r="J27" s="557"/>
      <c r="K27" s="29">
        <v>1.446356713602477E-2</v>
      </c>
      <c r="L27" s="26">
        <f t="shared" si="0"/>
        <v>0.81446356713602464</v>
      </c>
      <c r="M27" s="4" t="s">
        <v>702</v>
      </c>
    </row>
    <row r="28" spans="1:13" x14ac:dyDescent="0.25">
      <c r="A28" s="7">
        <v>12</v>
      </c>
      <c r="B28" s="17" t="s">
        <v>343</v>
      </c>
      <c r="C28" s="17"/>
      <c r="D28" s="11">
        <v>65.3</v>
      </c>
      <c r="E28" s="16" t="s">
        <v>328</v>
      </c>
      <c r="F28" s="30">
        <v>13.6</v>
      </c>
      <c r="G28" s="30">
        <v>15.2</v>
      </c>
      <c r="H28" s="21">
        <v>1.5999999999999996</v>
      </c>
      <c r="I28" s="557"/>
      <c r="J28" s="557"/>
      <c r="K28" s="29">
        <v>1.7887707083000332E-2</v>
      </c>
      <c r="L28" s="26">
        <f t="shared" si="0"/>
        <v>1.617887707083</v>
      </c>
      <c r="M28" s="4" t="s">
        <v>702</v>
      </c>
    </row>
    <row r="29" spans="1:13" x14ac:dyDescent="0.25">
      <c r="A29" s="7">
        <v>13</v>
      </c>
      <c r="B29" s="17" t="s">
        <v>344</v>
      </c>
      <c r="C29" s="17"/>
      <c r="D29" s="11">
        <v>94.2</v>
      </c>
      <c r="E29" s="16" t="s">
        <v>328</v>
      </c>
      <c r="F29" s="30">
        <v>22.2</v>
      </c>
      <c r="G29" s="30">
        <v>22.2</v>
      </c>
      <c r="H29" s="21">
        <v>0</v>
      </c>
      <c r="I29" s="557"/>
      <c r="J29" s="557">
        <v>0.66666666666666663</v>
      </c>
      <c r="K29" s="29">
        <v>2.5804318640407831E-2</v>
      </c>
      <c r="L29" s="26">
        <f t="shared" si="0"/>
        <v>0.69247098530707452</v>
      </c>
      <c r="M29" s="4" t="s">
        <v>702</v>
      </c>
    </row>
    <row r="30" spans="1:13" x14ac:dyDescent="0.25">
      <c r="A30" s="7">
        <v>14</v>
      </c>
      <c r="B30" s="17" t="s">
        <v>345</v>
      </c>
      <c r="C30" s="17"/>
      <c r="D30" s="11">
        <v>52.9</v>
      </c>
      <c r="E30" s="16" t="s">
        <v>328</v>
      </c>
      <c r="F30" s="30">
        <v>4.2</v>
      </c>
      <c r="G30" s="30">
        <v>4.2</v>
      </c>
      <c r="H30" s="21">
        <v>0</v>
      </c>
      <c r="I30" s="557">
        <v>0.79349999999999998</v>
      </c>
      <c r="J30" s="557"/>
      <c r="K30" s="29">
        <v>1.4490960255600576E-2</v>
      </c>
      <c r="L30" s="26">
        <f t="shared" si="0"/>
        <v>0.80799096025560058</v>
      </c>
      <c r="M30" s="4" t="s">
        <v>703</v>
      </c>
    </row>
    <row r="31" spans="1:13" x14ac:dyDescent="0.25">
      <c r="A31" s="7">
        <v>15</v>
      </c>
      <c r="B31" s="17" t="s">
        <v>346</v>
      </c>
      <c r="C31" s="17"/>
      <c r="D31" s="11">
        <v>64.900000000000006</v>
      </c>
      <c r="E31" s="16" t="s">
        <v>328</v>
      </c>
      <c r="F31" s="30">
        <v>22.2</v>
      </c>
      <c r="G31" s="30">
        <v>22.2</v>
      </c>
      <c r="H31" s="21">
        <v>0</v>
      </c>
      <c r="I31" s="557"/>
      <c r="J31" s="557">
        <v>0.83333333333333337</v>
      </c>
      <c r="K31" s="29">
        <v>1.7778134604697116E-2</v>
      </c>
      <c r="L31" s="26">
        <f t="shared" si="0"/>
        <v>0.8511114679380305</v>
      </c>
      <c r="M31" s="4" t="s">
        <v>702</v>
      </c>
    </row>
    <row r="32" spans="1:13" x14ac:dyDescent="0.25">
      <c r="A32" s="7">
        <v>16</v>
      </c>
      <c r="B32" s="17" t="s">
        <v>347</v>
      </c>
      <c r="C32" s="17"/>
      <c r="D32" s="11">
        <v>93.9</v>
      </c>
      <c r="E32" s="16" t="s">
        <v>328</v>
      </c>
      <c r="F32" s="30">
        <v>15.9</v>
      </c>
      <c r="G32" s="30">
        <v>17.600000000000001</v>
      </c>
      <c r="H32" s="21">
        <v>1.7000000000000011</v>
      </c>
      <c r="I32" s="557"/>
      <c r="J32" s="557"/>
      <c r="K32" s="29">
        <v>2.572213928168042E-2</v>
      </c>
      <c r="L32" s="26">
        <f t="shared" si="0"/>
        <v>1.7257221392816815</v>
      </c>
      <c r="M32" s="4" t="s">
        <v>702</v>
      </c>
    </row>
    <row r="33" spans="1:13" x14ac:dyDescent="0.25">
      <c r="A33" s="7">
        <v>17</v>
      </c>
      <c r="B33" s="17" t="s">
        <v>348</v>
      </c>
      <c r="C33" s="17"/>
      <c r="D33" s="11">
        <v>53</v>
      </c>
      <c r="E33" s="16" t="s">
        <v>328</v>
      </c>
      <c r="F33" s="30">
        <v>9.6999999999999993</v>
      </c>
      <c r="G33" s="30">
        <v>10.5</v>
      </c>
      <c r="H33" s="21">
        <v>0.80000000000000071</v>
      </c>
      <c r="I33" s="557"/>
      <c r="J33" s="557"/>
      <c r="K33" s="29">
        <v>1.4518353375176381E-2</v>
      </c>
      <c r="L33" s="26">
        <f t="shared" si="0"/>
        <v>0.81451835337517708</v>
      </c>
      <c r="M33" s="4" t="s">
        <v>702</v>
      </c>
    </row>
    <row r="34" spans="1:13" x14ac:dyDescent="0.25">
      <c r="A34" s="7">
        <v>18</v>
      </c>
      <c r="B34" s="17" t="s">
        <v>595</v>
      </c>
      <c r="C34" s="17"/>
      <c r="D34" s="11">
        <v>64.8</v>
      </c>
      <c r="E34" s="16" t="s">
        <v>328</v>
      </c>
      <c r="F34" s="30">
        <v>17.600000000000001</v>
      </c>
      <c r="G34" s="30">
        <v>18.8</v>
      </c>
      <c r="H34" s="21">
        <v>1.1999999999999993</v>
      </c>
      <c r="I34" s="557"/>
      <c r="J34" s="557"/>
      <c r="K34" s="29">
        <v>1.7750741485121308E-2</v>
      </c>
      <c r="L34" s="26">
        <f t="shared" si="0"/>
        <v>1.2177507414851205</v>
      </c>
      <c r="M34" s="4" t="s">
        <v>702</v>
      </c>
    </row>
    <row r="35" spans="1:13" x14ac:dyDescent="0.25">
      <c r="A35" s="7">
        <v>19</v>
      </c>
      <c r="B35" s="17" t="s">
        <v>349</v>
      </c>
      <c r="C35" s="17"/>
      <c r="D35" s="11">
        <v>93.9</v>
      </c>
      <c r="E35" s="16" t="s">
        <v>328</v>
      </c>
      <c r="F35" s="30">
        <v>21.4</v>
      </c>
      <c r="G35" s="30">
        <v>23.5</v>
      </c>
      <c r="H35" s="21">
        <v>2.1000000000000014</v>
      </c>
      <c r="I35" s="557"/>
      <c r="J35" s="557"/>
      <c r="K35" s="29">
        <v>2.572213928168042E-2</v>
      </c>
      <c r="L35" s="26">
        <f t="shared" si="0"/>
        <v>2.1257221392816819</v>
      </c>
      <c r="M35" s="4" t="s">
        <v>702</v>
      </c>
    </row>
    <row r="36" spans="1:13" x14ac:dyDescent="0.25">
      <c r="A36" s="7">
        <v>20</v>
      </c>
      <c r="B36" s="17" t="s">
        <v>350</v>
      </c>
      <c r="C36" s="17"/>
      <c r="D36" s="11">
        <v>52.8</v>
      </c>
      <c r="E36" s="16" t="s">
        <v>328</v>
      </c>
      <c r="F36" s="30">
        <v>10.3</v>
      </c>
      <c r="G36" s="30">
        <v>11.2</v>
      </c>
      <c r="H36" s="21">
        <v>0.89999999999999858</v>
      </c>
      <c r="I36" s="557"/>
      <c r="J36" s="557"/>
      <c r="K36" s="29">
        <v>1.446356713602477E-2</v>
      </c>
      <c r="L36" s="26">
        <f t="shared" si="0"/>
        <v>0.91446356713602339</v>
      </c>
      <c r="M36" s="4" t="s">
        <v>702</v>
      </c>
    </row>
    <row r="37" spans="1:13" x14ac:dyDescent="0.25">
      <c r="A37" s="7">
        <v>21</v>
      </c>
      <c r="B37" s="17" t="s">
        <v>351</v>
      </c>
      <c r="C37" s="17"/>
      <c r="D37" s="11">
        <v>65</v>
      </c>
      <c r="E37" s="16" t="s">
        <v>328</v>
      </c>
      <c r="F37" s="30">
        <v>8.8000000000000007</v>
      </c>
      <c r="G37" s="30">
        <v>9.1</v>
      </c>
      <c r="H37" s="21">
        <v>0.29999999999999893</v>
      </c>
      <c r="I37" s="557"/>
      <c r="J37" s="557"/>
      <c r="K37" s="29">
        <v>1.7805527724272917E-2</v>
      </c>
      <c r="L37" s="26">
        <f t="shared" si="0"/>
        <v>0.31780552772427184</v>
      </c>
      <c r="M37" s="4" t="s">
        <v>702</v>
      </c>
    </row>
    <row r="38" spans="1:13" x14ac:dyDescent="0.25">
      <c r="A38" s="7">
        <v>22</v>
      </c>
      <c r="B38" s="17" t="s">
        <v>352</v>
      </c>
      <c r="C38" s="17"/>
      <c r="D38" s="11">
        <v>94.3</v>
      </c>
      <c r="E38" s="16" t="s">
        <v>328</v>
      </c>
      <c r="F38" s="30">
        <v>31.3</v>
      </c>
      <c r="G38" s="30">
        <v>33.5</v>
      </c>
      <c r="H38" s="21">
        <v>2.1999999999999993</v>
      </c>
      <c r="I38" s="557"/>
      <c r="J38" s="557"/>
      <c r="K38" s="29">
        <v>2.5831711759983635E-2</v>
      </c>
      <c r="L38" s="26">
        <f t="shared" si="0"/>
        <v>2.2258317117599828</v>
      </c>
      <c r="M38" s="4" t="s">
        <v>702</v>
      </c>
    </row>
    <row r="39" spans="1:13" x14ac:dyDescent="0.25">
      <c r="A39" s="7">
        <v>23</v>
      </c>
      <c r="B39" s="17" t="s">
        <v>353</v>
      </c>
      <c r="C39" s="17"/>
      <c r="D39" s="11">
        <v>52.9</v>
      </c>
      <c r="E39" s="16" t="s">
        <v>328</v>
      </c>
      <c r="F39" s="30">
        <v>4.5999999999999996</v>
      </c>
      <c r="G39" s="30">
        <v>4.8</v>
      </c>
      <c r="H39" s="21">
        <v>0.20000000000000018</v>
      </c>
      <c r="I39" s="557"/>
      <c r="J39" s="557"/>
      <c r="K39" s="29">
        <v>1.4490960255600576E-2</v>
      </c>
      <c r="L39" s="26">
        <f t="shared" si="0"/>
        <v>0.21449096025560074</v>
      </c>
      <c r="M39" s="4" t="s">
        <v>702</v>
      </c>
    </row>
    <row r="40" spans="1:13" x14ac:dyDescent="0.25">
      <c r="A40" s="7">
        <v>24</v>
      </c>
      <c r="B40" s="17" t="s">
        <v>354</v>
      </c>
      <c r="C40" s="17"/>
      <c r="D40" s="11">
        <v>65.3</v>
      </c>
      <c r="E40" s="16" t="s">
        <v>328</v>
      </c>
      <c r="F40" s="30">
        <v>6.1</v>
      </c>
      <c r="G40" s="30">
        <v>7.1</v>
      </c>
      <c r="H40" s="21">
        <v>1</v>
      </c>
      <c r="I40" s="557"/>
      <c r="J40" s="557"/>
      <c r="K40" s="29">
        <v>1.7887707083000332E-2</v>
      </c>
      <c r="L40" s="26">
        <f t="shared" si="0"/>
        <v>1.0178877070830004</v>
      </c>
      <c r="M40" s="4" t="s">
        <v>702</v>
      </c>
    </row>
    <row r="41" spans="1:13" x14ac:dyDescent="0.25">
      <c r="A41" s="7">
        <v>25</v>
      </c>
      <c r="B41" s="17" t="s">
        <v>355</v>
      </c>
      <c r="C41" s="17"/>
      <c r="D41" s="11">
        <v>94.1</v>
      </c>
      <c r="E41" s="16" t="s">
        <v>328</v>
      </c>
      <c r="F41" s="30">
        <v>7.2</v>
      </c>
      <c r="G41" s="30">
        <v>7.2</v>
      </c>
      <c r="H41" s="21">
        <v>0</v>
      </c>
      <c r="I41" s="557">
        <v>1.4114999999999995</v>
      </c>
      <c r="J41" s="557"/>
      <c r="K41" s="29">
        <v>2.5776925520832026E-2</v>
      </c>
      <c r="L41" s="26">
        <f t="shared" si="0"/>
        <v>1.4372769255208315</v>
      </c>
      <c r="M41" s="4" t="s">
        <v>703</v>
      </c>
    </row>
    <row r="42" spans="1:13" x14ac:dyDescent="0.25">
      <c r="A42" s="7">
        <v>26</v>
      </c>
      <c r="B42" s="17" t="s">
        <v>356</v>
      </c>
      <c r="C42" s="17"/>
      <c r="D42" s="11">
        <v>53</v>
      </c>
      <c r="E42" s="16" t="s">
        <v>328</v>
      </c>
      <c r="F42" s="30">
        <v>11.2</v>
      </c>
      <c r="G42" s="30">
        <v>12.2</v>
      </c>
      <c r="H42" s="21">
        <v>1</v>
      </c>
      <c r="I42" s="557"/>
      <c r="J42" s="557"/>
      <c r="K42" s="29">
        <v>1.4518353375176381E-2</v>
      </c>
      <c r="L42" s="26">
        <f t="shared" si="0"/>
        <v>1.0145183533751765</v>
      </c>
      <c r="M42" s="4" t="s">
        <v>702</v>
      </c>
    </row>
    <row r="43" spans="1:13" x14ac:dyDescent="0.25">
      <c r="A43" s="7">
        <v>27</v>
      </c>
      <c r="B43" s="17" t="s">
        <v>357</v>
      </c>
      <c r="C43" s="17"/>
      <c r="D43" s="11">
        <v>65.3</v>
      </c>
      <c r="E43" s="16" t="s">
        <v>328</v>
      </c>
      <c r="F43" s="30">
        <v>13.6</v>
      </c>
      <c r="G43" s="30">
        <v>14.8</v>
      </c>
      <c r="H43" s="21">
        <v>1.2000000000000011</v>
      </c>
      <c r="I43" s="557"/>
      <c r="J43" s="557"/>
      <c r="K43" s="29">
        <v>1.7887707083000332E-2</v>
      </c>
      <c r="L43" s="26">
        <f t="shared" si="0"/>
        <v>1.2178877070830014</v>
      </c>
      <c r="M43" s="4" t="s">
        <v>702</v>
      </c>
    </row>
    <row r="44" spans="1:13" x14ac:dyDescent="0.25">
      <c r="A44" s="7">
        <v>28</v>
      </c>
      <c r="B44" s="17" t="s">
        <v>358</v>
      </c>
      <c r="C44" s="17"/>
      <c r="D44" s="11">
        <v>93.5</v>
      </c>
      <c r="E44" s="16" t="s">
        <v>328</v>
      </c>
      <c r="F44" s="30">
        <v>23.5</v>
      </c>
      <c r="G44" s="30">
        <v>25.9</v>
      </c>
      <c r="H44" s="21">
        <v>2.3999999999999986</v>
      </c>
      <c r="I44" s="557"/>
      <c r="J44" s="557"/>
      <c r="K44" s="29">
        <v>2.5612566803377198E-2</v>
      </c>
      <c r="L44" s="26">
        <f t="shared" si="0"/>
        <v>2.4256125668033759</v>
      </c>
      <c r="M44" s="4" t="s">
        <v>702</v>
      </c>
    </row>
    <row r="45" spans="1:13" x14ac:dyDescent="0.25">
      <c r="A45" s="7">
        <v>29</v>
      </c>
      <c r="B45" s="17" t="s">
        <v>359</v>
      </c>
      <c r="C45" s="17"/>
      <c r="D45" s="11">
        <v>52.8</v>
      </c>
      <c r="E45" s="16" t="s">
        <v>328</v>
      </c>
      <c r="F45" s="30">
        <v>13</v>
      </c>
      <c r="G45" s="30">
        <v>14</v>
      </c>
      <c r="H45" s="21">
        <v>1</v>
      </c>
      <c r="I45" s="557"/>
      <c r="J45" s="557"/>
      <c r="K45" s="29">
        <v>1.446356713602477E-2</v>
      </c>
      <c r="L45" s="26">
        <f t="shared" si="0"/>
        <v>1.0144635671360247</v>
      </c>
      <c r="M45" s="4" t="s">
        <v>702</v>
      </c>
    </row>
    <row r="46" spans="1:13" x14ac:dyDescent="0.25">
      <c r="A46" s="7">
        <v>30</v>
      </c>
      <c r="B46" s="17" t="s">
        <v>360</v>
      </c>
      <c r="C46" s="17"/>
      <c r="D46" s="11">
        <v>65.400000000000006</v>
      </c>
      <c r="E46" s="16" t="s">
        <v>328</v>
      </c>
      <c r="F46" s="30">
        <v>5.2</v>
      </c>
      <c r="G46" s="30">
        <v>5.2</v>
      </c>
      <c r="H46" s="21">
        <v>0</v>
      </c>
      <c r="I46" s="557">
        <v>0.98100000000000021</v>
      </c>
      <c r="J46" s="557"/>
      <c r="K46" s="29">
        <v>1.791510020257614E-2</v>
      </c>
      <c r="L46" s="26">
        <f t="shared" si="0"/>
        <v>0.99891510020257634</v>
      </c>
      <c r="M46" s="4" t="s">
        <v>703</v>
      </c>
    </row>
    <row r="47" spans="1:13" x14ac:dyDescent="0.25">
      <c r="A47" s="7">
        <v>31</v>
      </c>
      <c r="B47" s="17" t="s">
        <v>361</v>
      </c>
      <c r="C47" s="17"/>
      <c r="D47" s="11">
        <v>93.9</v>
      </c>
      <c r="E47" s="16" t="s">
        <v>328</v>
      </c>
      <c r="F47" s="30">
        <v>7.7</v>
      </c>
      <c r="G47" s="30">
        <v>8.1999999999999993</v>
      </c>
      <c r="H47" s="21">
        <v>0.49999999999999911</v>
      </c>
      <c r="I47" s="557"/>
      <c r="J47" s="557"/>
      <c r="K47" s="29">
        <v>2.572213928168042E-2</v>
      </c>
      <c r="L47" s="26">
        <f t="shared" si="0"/>
        <v>0.52572213928167955</v>
      </c>
      <c r="M47" s="4" t="s">
        <v>702</v>
      </c>
    </row>
    <row r="48" spans="1:13" x14ac:dyDescent="0.25">
      <c r="A48" s="7">
        <v>32</v>
      </c>
      <c r="B48" s="17" t="s">
        <v>363</v>
      </c>
      <c r="C48" s="17"/>
      <c r="D48" s="11">
        <v>53</v>
      </c>
      <c r="E48" s="16" t="s">
        <v>328</v>
      </c>
      <c r="F48" s="30">
        <v>14.3</v>
      </c>
      <c r="G48" s="30">
        <v>15.2</v>
      </c>
      <c r="H48" s="21">
        <v>0.89999999999999858</v>
      </c>
      <c r="I48" s="557"/>
      <c r="J48" s="557"/>
      <c r="K48" s="29">
        <v>1.4518353375176381E-2</v>
      </c>
      <c r="L48" s="26">
        <f t="shared" si="0"/>
        <v>0.91451835337517495</v>
      </c>
      <c r="M48" s="4" t="s">
        <v>702</v>
      </c>
    </row>
    <row r="49" spans="1:13" x14ac:dyDescent="0.25">
      <c r="A49" s="7">
        <v>33</v>
      </c>
      <c r="B49" s="17" t="s">
        <v>364</v>
      </c>
      <c r="C49" s="17"/>
      <c r="D49" s="11">
        <v>65.3</v>
      </c>
      <c r="E49" s="16" t="s">
        <v>328</v>
      </c>
      <c r="F49" s="30">
        <v>18.3</v>
      </c>
      <c r="G49" s="30">
        <v>19.8</v>
      </c>
      <c r="H49" s="21">
        <v>1.5</v>
      </c>
      <c r="I49" s="557"/>
      <c r="J49" s="557"/>
      <c r="K49" s="29">
        <v>1.7887707083000332E-2</v>
      </c>
      <c r="L49" s="26">
        <f t="shared" si="0"/>
        <v>1.5178877070830004</v>
      </c>
      <c r="M49" s="4" t="s">
        <v>702</v>
      </c>
    </row>
    <row r="50" spans="1:13" x14ac:dyDescent="0.25">
      <c r="A50" s="7">
        <v>34</v>
      </c>
      <c r="B50" s="17" t="s">
        <v>362</v>
      </c>
      <c r="C50" s="17"/>
      <c r="D50" s="11">
        <v>94</v>
      </c>
      <c r="E50" s="16" t="s">
        <v>328</v>
      </c>
      <c r="F50" s="30">
        <v>25.6</v>
      </c>
      <c r="G50" s="30">
        <v>27.4</v>
      </c>
      <c r="H50" s="21">
        <v>1.7999999999999972</v>
      </c>
      <c r="I50" s="557"/>
      <c r="J50" s="557"/>
      <c r="K50" s="29">
        <v>2.5749532401256221E-2</v>
      </c>
      <c r="L50" s="26">
        <f t="shared" si="0"/>
        <v>1.8257495324012534</v>
      </c>
      <c r="M50" s="4" t="s">
        <v>702</v>
      </c>
    </row>
    <row r="51" spans="1:13" x14ac:dyDescent="0.25">
      <c r="A51" s="7">
        <v>35</v>
      </c>
      <c r="B51" s="17" t="s">
        <v>365</v>
      </c>
      <c r="C51" s="17"/>
      <c r="D51" s="11">
        <v>52.8</v>
      </c>
      <c r="E51" s="16" t="s">
        <v>328</v>
      </c>
      <c r="F51" s="30">
        <v>11.9</v>
      </c>
      <c r="G51" s="30">
        <v>12.4</v>
      </c>
      <c r="H51" s="21">
        <v>0.5</v>
      </c>
      <c r="I51" s="557"/>
      <c r="J51" s="557"/>
      <c r="K51" s="29">
        <v>1.446356713602477E-2</v>
      </c>
      <c r="L51" s="26">
        <f t="shared" si="0"/>
        <v>0.51446356713602481</v>
      </c>
      <c r="M51" s="4" t="s">
        <v>702</v>
      </c>
    </row>
    <row r="52" spans="1:13" x14ac:dyDescent="0.25">
      <c r="A52" s="7">
        <v>36</v>
      </c>
      <c r="B52" s="17" t="s">
        <v>366</v>
      </c>
      <c r="C52" s="17"/>
      <c r="D52" s="11">
        <v>64.900000000000006</v>
      </c>
      <c r="E52" s="16" t="s">
        <v>328</v>
      </c>
      <c r="F52" s="30">
        <v>10.7</v>
      </c>
      <c r="G52" s="30">
        <v>11.9</v>
      </c>
      <c r="H52" s="21">
        <v>1.2000000000000011</v>
      </c>
      <c r="I52" s="557"/>
      <c r="J52" s="557"/>
      <c r="K52" s="29">
        <v>1.7778134604697116E-2</v>
      </c>
      <c r="L52" s="26">
        <f t="shared" si="0"/>
        <v>1.2177781346046981</v>
      </c>
      <c r="M52" s="4" t="s">
        <v>702</v>
      </c>
    </row>
    <row r="53" spans="1:13" x14ac:dyDescent="0.25">
      <c r="A53" s="7">
        <v>37</v>
      </c>
      <c r="B53" s="17" t="s">
        <v>367</v>
      </c>
      <c r="C53" s="17"/>
      <c r="D53" s="11">
        <v>94.1</v>
      </c>
      <c r="E53" s="16" t="s">
        <v>328</v>
      </c>
      <c r="F53" s="30">
        <v>9.4</v>
      </c>
      <c r="G53" s="30">
        <v>11.3</v>
      </c>
      <c r="H53" s="21">
        <v>1.9000000000000004</v>
      </c>
      <c r="I53" s="557"/>
      <c r="J53" s="557"/>
      <c r="K53" s="29">
        <v>2.5776925520832026E-2</v>
      </c>
      <c r="L53" s="26">
        <f t="shared" si="0"/>
        <v>1.9257769255208324</v>
      </c>
      <c r="M53" s="4" t="s">
        <v>702</v>
      </c>
    </row>
    <row r="54" spans="1:13" x14ac:dyDescent="0.25">
      <c r="A54" s="7">
        <v>38</v>
      </c>
      <c r="B54" s="17" t="s">
        <v>368</v>
      </c>
      <c r="C54" s="17"/>
      <c r="D54" s="11">
        <v>52.7</v>
      </c>
      <c r="E54" s="16" t="s">
        <v>328</v>
      </c>
      <c r="F54" s="30">
        <v>8.4</v>
      </c>
      <c r="G54" s="30">
        <v>8.8000000000000007</v>
      </c>
      <c r="H54" s="21">
        <v>0.40000000000000036</v>
      </c>
      <c r="I54" s="557"/>
      <c r="J54" s="557"/>
      <c r="K54" s="29">
        <v>1.4436174016448967E-2</v>
      </c>
      <c r="L54" s="26">
        <f t="shared" si="0"/>
        <v>0.41443617401644933</v>
      </c>
      <c r="M54" s="4" t="s">
        <v>702</v>
      </c>
    </row>
    <row r="55" spans="1:13" x14ac:dyDescent="0.25">
      <c r="A55" s="7">
        <v>39</v>
      </c>
      <c r="B55" s="17" t="s">
        <v>369</v>
      </c>
      <c r="C55" s="17"/>
      <c r="D55" s="11">
        <v>65.2</v>
      </c>
      <c r="E55" s="16" t="s">
        <v>328</v>
      </c>
      <c r="F55" s="30">
        <v>9.1999999999999993</v>
      </c>
      <c r="G55" s="30">
        <v>10</v>
      </c>
      <c r="H55" s="21">
        <v>0.80000000000000071</v>
      </c>
      <c r="I55" s="557"/>
      <c r="J55" s="557"/>
      <c r="K55" s="29">
        <v>1.786031396342453E-2</v>
      </c>
      <c r="L55" s="26">
        <f t="shared" si="0"/>
        <v>0.81786031396342529</v>
      </c>
      <c r="M55" s="4" t="s">
        <v>702</v>
      </c>
    </row>
    <row r="56" spans="1:13" x14ac:dyDescent="0.25">
      <c r="A56" s="7">
        <v>40</v>
      </c>
      <c r="B56" s="17" t="s">
        <v>370</v>
      </c>
      <c r="C56" s="17"/>
      <c r="D56" s="11">
        <v>94</v>
      </c>
      <c r="E56" s="16" t="s">
        <v>328</v>
      </c>
      <c r="F56" s="30">
        <v>21.7</v>
      </c>
      <c r="G56" s="30">
        <v>22.8</v>
      </c>
      <c r="H56" s="21">
        <v>1.1000000000000014</v>
      </c>
      <c r="I56" s="557"/>
      <c r="J56" s="557"/>
      <c r="K56" s="29">
        <v>2.5749532401256221E-2</v>
      </c>
      <c r="L56" s="26">
        <f t="shared" si="0"/>
        <v>1.1257495324012576</v>
      </c>
      <c r="M56" s="4" t="s">
        <v>702</v>
      </c>
    </row>
    <row r="57" spans="1:13" x14ac:dyDescent="0.25">
      <c r="A57" s="7">
        <v>41</v>
      </c>
      <c r="B57" s="17" t="s">
        <v>371</v>
      </c>
      <c r="C57" s="17"/>
      <c r="D57" s="11">
        <v>52.8</v>
      </c>
      <c r="E57" s="16" t="s">
        <v>328</v>
      </c>
      <c r="F57" s="30">
        <v>4.4000000000000004</v>
      </c>
      <c r="G57" s="30">
        <v>5</v>
      </c>
      <c r="H57" s="21">
        <v>0.59999999999999964</v>
      </c>
      <c r="I57" s="557"/>
      <c r="J57" s="557"/>
      <c r="K57" s="29">
        <v>1.446356713602477E-2</v>
      </c>
      <c r="L57" s="26">
        <f t="shared" si="0"/>
        <v>0.61446356713602446</v>
      </c>
      <c r="M57" s="4" t="s">
        <v>702</v>
      </c>
    </row>
    <row r="58" spans="1:13" x14ac:dyDescent="0.25">
      <c r="A58" s="7">
        <v>42</v>
      </c>
      <c r="B58" s="17" t="s">
        <v>372</v>
      </c>
      <c r="C58" s="17"/>
      <c r="D58" s="11">
        <v>65.3</v>
      </c>
      <c r="E58" s="16" t="s">
        <v>328</v>
      </c>
      <c r="F58" s="30">
        <v>16</v>
      </c>
      <c r="G58" s="30">
        <v>16.8</v>
      </c>
      <c r="H58" s="21">
        <v>0.80000000000000071</v>
      </c>
      <c r="I58" s="557"/>
      <c r="J58" s="557"/>
      <c r="K58" s="29">
        <v>1.7887707083000332E-2</v>
      </c>
      <c r="L58" s="26">
        <f t="shared" si="0"/>
        <v>0.81788770708300107</v>
      </c>
      <c r="M58" s="4" t="s">
        <v>702</v>
      </c>
    </row>
    <row r="59" spans="1:13" x14ac:dyDescent="0.25">
      <c r="A59" s="7">
        <v>43</v>
      </c>
      <c r="B59" s="17" t="s">
        <v>455</v>
      </c>
      <c r="C59" s="17"/>
      <c r="D59" s="11">
        <v>69.099999999999994</v>
      </c>
      <c r="E59" s="16" t="s">
        <v>328</v>
      </c>
      <c r="F59" s="30">
        <v>20.2</v>
      </c>
      <c r="G59" s="30">
        <v>21.3</v>
      </c>
      <c r="H59" s="21">
        <v>1.1000000000000014</v>
      </c>
      <c r="I59" s="557"/>
      <c r="J59" s="557"/>
      <c r="K59" s="29">
        <v>1.8928645626880902E-2</v>
      </c>
      <c r="L59" s="26">
        <f t="shared" si="0"/>
        <v>1.1189286456268823</v>
      </c>
      <c r="M59" s="4" t="s">
        <v>702</v>
      </c>
    </row>
    <row r="60" spans="1:13" x14ac:dyDescent="0.25">
      <c r="A60" s="7">
        <v>44</v>
      </c>
      <c r="B60" s="17" t="s">
        <v>456</v>
      </c>
      <c r="C60" s="17"/>
      <c r="D60" s="11">
        <v>42.6</v>
      </c>
      <c r="E60" s="16" t="s">
        <v>328</v>
      </c>
      <c r="F60" s="30">
        <v>16.399999999999999</v>
      </c>
      <c r="G60" s="30">
        <v>17.399999999999999</v>
      </c>
      <c r="H60" s="21">
        <v>1</v>
      </c>
      <c r="I60" s="557"/>
      <c r="J60" s="557"/>
      <c r="K60" s="29">
        <v>1.1669468939292714E-2</v>
      </c>
      <c r="L60" s="26">
        <f t="shared" si="0"/>
        <v>1.0116694689392927</v>
      </c>
      <c r="M60" s="4" t="s">
        <v>702</v>
      </c>
    </row>
    <row r="61" spans="1:13" x14ac:dyDescent="0.25">
      <c r="A61" s="7">
        <v>45</v>
      </c>
      <c r="B61" s="17" t="s">
        <v>457</v>
      </c>
      <c r="C61" s="17"/>
      <c r="D61" s="11">
        <v>55.5</v>
      </c>
      <c r="E61" s="16" t="s">
        <v>328</v>
      </c>
      <c r="F61" s="30">
        <v>17.5</v>
      </c>
      <c r="G61" s="30">
        <v>18.600000000000001</v>
      </c>
      <c r="H61" s="21">
        <v>1.1000000000000014</v>
      </c>
      <c r="I61" s="557"/>
      <c r="J61" s="557"/>
      <c r="K61" s="29">
        <v>1.5203181364571492E-2</v>
      </c>
      <c r="L61" s="26">
        <f t="shared" si="0"/>
        <v>1.1152031813645729</v>
      </c>
      <c r="M61" s="4" t="s">
        <v>702</v>
      </c>
    </row>
    <row r="62" spans="1:13" x14ac:dyDescent="0.25">
      <c r="A62" s="7">
        <v>46</v>
      </c>
      <c r="B62" s="17" t="s">
        <v>458</v>
      </c>
      <c r="C62" s="17"/>
      <c r="D62" s="11">
        <v>58.9</v>
      </c>
      <c r="E62" s="16" t="s">
        <v>328</v>
      </c>
      <c r="F62" s="30">
        <v>23.5</v>
      </c>
      <c r="G62" s="30">
        <v>24.6</v>
      </c>
      <c r="H62" s="21">
        <v>1.1000000000000014</v>
      </c>
      <c r="I62" s="557"/>
      <c r="J62" s="557"/>
      <c r="K62" s="29">
        <v>1.6134547430148846E-2</v>
      </c>
      <c r="L62" s="26">
        <f t="shared" si="0"/>
        <v>1.1161345474301503</v>
      </c>
      <c r="M62" s="4" t="s">
        <v>702</v>
      </c>
    </row>
    <row r="63" spans="1:13" x14ac:dyDescent="0.25">
      <c r="A63" s="7">
        <v>47</v>
      </c>
      <c r="B63" s="17" t="s">
        <v>459</v>
      </c>
      <c r="C63" s="17"/>
      <c r="D63" s="11">
        <v>62.3</v>
      </c>
      <c r="E63" s="16" t="s">
        <v>328</v>
      </c>
      <c r="F63" s="30">
        <v>22.4</v>
      </c>
      <c r="G63" s="30">
        <v>23.6</v>
      </c>
      <c r="H63" s="21">
        <v>1.2000000000000028</v>
      </c>
      <c r="I63" s="557"/>
      <c r="J63" s="557"/>
      <c r="K63" s="29">
        <v>1.7065913495726198E-2</v>
      </c>
      <c r="L63" s="26">
        <f t="shared" si="0"/>
        <v>1.2170659134957291</v>
      </c>
      <c r="M63" s="4" t="s">
        <v>702</v>
      </c>
    </row>
    <row r="64" spans="1:13" x14ac:dyDescent="0.25">
      <c r="A64" s="7">
        <v>48</v>
      </c>
      <c r="B64" s="17" t="s">
        <v>460</v>
      </c>
      <c r="C64" s="17"/>
      <c r="D64" s="11">
        <v>68.7</v>
      </c>
      <c r="E64" s="16" t="s">
        <v>328</v>
      </c>
      <c r="F64" s="30">
        <v>16.2</v>
      </c>
      <c r="G64" s="30">
        <v>17.5</v>
      </c>
      <c r="H64" s="21">
        <v>1.3000000000000007</v>
      </c>
      <c r="I64" s="557"/>
      <c r="J64" s="557"/>
      <c r="K64" s="29">
        <v>1.8819073148577687E-2</v>
      </c>
      <c r="L64" s="26">
        <f t="shared" si="0"/>
        <v>1.3188190731485785</v>
      </c>
      <c r="M64" s="4" t="s">
        <v>702</v>
      </c>
    </row>
    <row r="65" spans="1:13" x14ac:dyDescent="0.25">
      <c r="A65" s="7">
        <v>49</v>
      </c>
      <c r="B65" s="17" t="s">
        <v>461</v>
      </c>
      <c r="C65" s="17"/>
      <c r="D65" s="11">
        <v>42.7</v>
      </c>
      <c r="E65" s="16" t="s">
        <v>328</v>
      </c>
      <c r="F65" s="30">
        <v>3.9</v>
      </c>
      <c r="G65" s="30">
        <v>5</v>
      </c>
      <c r="H65" s="21">
        <v>1.1000000000000001</v>
      </c>
      <c r="I65" s="557"/>
      <c r="J65" s="557"/>
      <c r="K65" s="29">
        <v>1.1696862058868518E-2</v>
      </c>
      <c r="L65" s="26">
        <f t="shared" si="0"/>
        <v>1.1116968620588685</v>
      </c>
      <c r="M65" s="4" t="s">
        <v>702</v>
      </c>
    </row>
    <row r="66" spans="1:13" x14ac:dyDescent="0.25">
      <c r="A66" s="7">
        <v>50</v>
      </c>
      <c r="B66" s="17" t="s">
        <v>462</v>
      </c>
      <c r="C66" s="17"/>
      <c r="D66" s="11">
        <v>55</v>
      </c>
      <c r="E66" s="16" t="s">
        <v>328</v>
      </c>
      <c r="F66" s="30">
        <v>16.399999999999999</v>
      </c>
      <c r="G66" s="30">
        <v>17.7</v>
      </c>
      <c r="H66" s="21">
        <v>1.3000000000000007</v>
      </c>
      <c r="I66" s="557"/>
      <c r="J66" s="557"/>
      <c r="K66" s="29">
        <v>1.5066215766692471E-2</v>
      </c>
      <c r="L66" s="26">
        <f t="shared" si="0"/>
        <v>1.3150662157666932</v>
      </c>
      <c r="M66" s="4" t="s">
        <v>702</v>
      </c>
    </row>
    <row r="67" spans="1:13" x14ac:dyDescent="0.25">
      <c r="A67" s="7">
        <v>51</v>
      </c>
      <c r="B67" s="17" t="s">
        <v>463</v>
      </c>
      <c r="C67" s="17"/>
      <c r="D67" s="11">
        <v>59</v>
      </c>
      <c r="E67" s="16" t="s">
        <v>328</v>
      </c>
      <c r="F67" s="30">
        <v>9.9</v>
      </c>
      <c r="G67" s="30">
        <v>10.8</v>
      </c>
      <c r="H67" s="21">
        <v>0.90000000000000036</v>
      </c>
      <c r="I67" s="557"/>
      <c r="J67" s="557"/>
      <c r="K67" s="29">
        <v>1.6161940549724651E-2</v>
      </c>
      <c r="L67" s="26">
        <f t="shared" si="0"/>
        <v>0.916161940549725</v>
      </c>
      <c r="M67" s="4" t="s">
        <v>702</v>
      </c>
    </row>
    <row r="68" spans="1:13" x14ac:dyDescent="0.25">
      <c r="A68" s="7">
        <v>52</v>
      </c>
      <c r="B68" s="17" t="s">
        <v>464</v>
      </c>
      <c r="C68" s="17"/>
      <c r="D68" s="11">
        <v>62</v>
      </c>
      <c r="E68" s="16" t="s">
        <v>328</v>
      </c>
      <c r="F68" s="30">
        <v>20.399999999999999</v>
      </c>
      <c r="G68" s="30">
        <v>21.8</v>
      </c>
      <c r="H68" s="21">
        <v>1.4000000000000021</v>
      </c>
      <c r="I68" s="557"/>
      <c r="J68" s="557"/>
      <c r="K68" s="29">
        <v>1.6983734136998784E-2</v>
      </c>
      <c r="L68" s="26">
        <f t="shared" si="0"/>
        <v>1.4169837341370008</v>
      </c>
      <c r="M68" s="4" t="s">
        <v>702</v>
      </c>
    </row>
    <row r="69" spans="1:13" x14ac:dyDescent="0.25">
      <c r="A69" s="7">
        <v>53</v>
      </c>
      <c r="B69" s="17" t="s">
        <v>465</v>
      </c>
      <c r="C69" s="17"/>
      <c r="D69" s="11">
        <v>68.900000000000006</v>
      </c>
      <c r="E69" s="16" t="s">
        <v>328</v>
      </c>
      <c r="F69" s="30">
        <v>3.5</v>
      </c>
      <c r="G69" s="30">
        <v>3.9</v>
      </c>
      <c r="H69" s="21">
        <v>0.39999999999999991</v>
      </c>
      <c r="I69" s="557"/>
      <c r="J69" s="557"/>
      <c r="K69" s="29">
        <v>1.8873859387729296E-2</v>
      </c>
      <c r="L69" s="26">
        <f t="shared" si="0"/>
        <v>0.4188738593877292</v>
      </c>
      <c r="M69" s="4" t="s">
        <v>702</v>
      </c>
    </row>
    <row r="70" spans="1:13" x14ac:dyDescent="0.25">
      <c r="A70" s="7">
        <v>54</v>
      </c>
      <c r="B70" s="17" t="s">
        <v>466</v>
      </c>
      <c r="C70" s="17"/>
      <c r="D70" s="11">
        <v>42.8</v>
      </c>
      <c r="E70" s="16" t="s">
        <v>328</v>
      </c>
      <c r="F70" s="30">
        <v>13.6</v>
      </c>
      <c r="G70" s="30">
        <v>14.8</v>
      </c>
      <c r="H70" s="21">
        <v>1.2000000000000011</v>
      </c>
      <c r="I70" s="557"/>
      <c r="J70" s="557"/>
      <c r="K70" s="29">
        <v>1.1724255178444321E-2</v>
      </c>
      <c r="L70" s="26">
        <f t="shared" si="0"/>
        <v>1.2117242551784453</v>
      </c>
      <c r="M70" s="4" t="s">
        <v>702</v>
      </c>
    </row>
    <row r="71" spans="1:13" x14ac:dyDescent="0.25">
      <c r="A71" s="7">
        <v>55</v>
      </c>
      <c r="B71" s="17" t="s">
        <v>467</v>
      </c>
      <c r="C71" s="17"/>
      <c r="D71" s="11">
        <v>55.2</v>
      </c>
      <c r="E71" s="16" t="s">
        <v>328</v>
      </c>
      <c r="F71" s="30">
        <v>3.9</v>
      </c>
      <c r="G71" s="30">
        <v>3.9</v>
      </c>
      <c r="H71" s="21">
        <v>0</v>
      </c>
      <c r="I71" s="557">
        <v>0.82799999999999996</v>
      </c>
      <c r="J71" s="557"/>
      <c r="K71" s="29">
        <v>1.512100200584408E-2</v>
      </c>
      <c r="L71" s="26">
        <f t="shared" si="0"/>
        <v>0.84312100200584406</v>
      </c>
      <c r="M71" s="4" t="s">
        <v>703</v>
      </c>
    </row>
    <row r="72" spans="1:13" x14ac:dyDescent="0.25">
      <c r="A72" s="7">
        <v>56</v>
      </c>
      <c r="B72" s="17" t="s">
        <v>468</v>
      </c>
      <c r="C72" s="17"/>
      <c r="D72" s="11">
        <v>59.3</v>
      </c>
      <c r="E72" s="16" t="s">
        <v>328</v>
      </c>
      <c r="F72" s="30">
        <v>13.5</v>
      </c>
      <c r="G72" s="30">
        <v>14.2</v>
      </c>
      <c r="H72" s="21">
        <v>0.69999999999999929</v>
      </c>
      <c r="I72" s="557"/>
      <c r="J72" s="557"/>
      <c r="K72" s="29">
        <v>1.6244119908452061E-2</v>
      </c>
      <c r="L72" s="26">
        <f t="shared" si="0"/>
        <v>0.71624411990845138</v>
      </c>
      <c r="M72" s="4" t="s">
        <v>702</v>
      </c>
    </row>
    <row r="73" spans="1:13" x14ac:dyDescent="0.25">
      <c r="A73" s="7">
        <v>57</v>
      </c>
      <c r="B73" s="17" t="s">
        <v>469</v>
      </c>
      <c r="C73" s="17"/>
      <c r="D73" s="11">
        <v>62.2</v>
      </c>
      <c r="E73" s="16" t="s">
        <v>328</v>
      </c>
      <c r="F73" s="30">
        <v>21.6</v>
      </c>
      <c r="G73" s="30">
        <v>22.9</v>
      </c>
      <c r="H73" s="21">
        <v>1.2999999999999972</v>
      </c>
      <c r="I73" s="557"/>
      <c r="J73" s="557"/>
      <c r="K73" s="29">
        <v>1.7038520376150394E-2</v>
      </c>
      <c r="L73" s="26">
        <f t="shared" si="0"/>
        <v>1.3170385203761477</v>
      </c>
      <c r="M73" s="4" t="s">
        <v>702</v>
      </c>
    </row>
    <row r="74" spans="1:13" x14ac:dyDescent="0.25">
      <c r="A74" s="7">
        <v>58</v>
      </c>
      <c r="B74" s="17" t="s">
        <v>470</v>
      </c>
      <c r="C74" s="17"/>
      <c r="D74" s="11">
        <v>69.099999999999994</v>
      </c>
      <c r="E74" s="16" t="s">
        <v>328</v>
      </c>
      <c r="F74" s="30">
        <v>7.9</v>
      </c>
      <c r="G74" s="30">
        <v>9.1999999999999993</v>
      </c>
      <c r="H74" s="21">
        <v>1.2999999999999989</v>
      </c>
      <c r="I74" s="557"/>
      <c r="J74" s="557"/>
      <c r="K74" s="29">
        <v>1.8928645626880902E-2</v>
      </c>
      <c r="L74" s="26">
        <f t="shared" si="0"/>
        <v>1.3189286456268798</v>
      </c>
      <c r="M74" s="4" t="s">
        <v>702</v>
      </c>
    </row>
    <row r="75" spans="1:13" x14ac:dyDescent="0.25">
      <c r="A75" s="7">
        <v>59</v>
      </c>
      <c r="B75" s="17" t="s">
        <v>471</v>
      </c>
      <c r="C75" s="17"/>
      <c r="D75" s="11">
        <v>42.5</v>
      </c>
      <c r="E75" s="16" t="s">
        <v>328</v>
      </c>
      <c r="F75" s="30">
        <v>15.6</v>
      </c>
      <c r="G75" s="30">
        <v>16.7</v>
      </c>
      <c r="H75" s="21">
        <v>1.0999999999999996</v>
      </c>
      <c r="I75" s="557"/>
      <c r="J75" s="557"/>
      <c r="K75" s="29">
        <v>1.1642075819716909E-2</v>
      </c>
      <c r="L75" s="26">
        <f t="shared" si="0"/>
        <v>1.1116420758197165</v>
      </c>
      <c r="M75" s="4" t="s">
        <v>702</v>
      </c>
    </row>
    <row r="76" spans="1:13" x14ac:dyDescent="0.25">
      <c r="A76" s="7">
        <v>60</v>
      </c>
      <c r="B76" s="17" t="s">
        <v>472</v>
      </c>
      <c r="C76" s="17"/>
      <c r="D76" s="11">
        <v>55.4</v>
      </c>
      <c r="E76" s="16" t="s">
        <v>328</v>
      </c>
      <c r="F76" s="30">
        <v>13.1</v>
      </c>
      <c r="G76" s="30">
        <v>13.8</v>
      </c>
      <c r="H76" s="21">
        <v>0.70000000000000107</v>
      </c>
      <c r="I76" s="557"/>
      <c r="J76" s="557"/>
      <c r="K76" s="29">
        <v>1.5175788244995688E-2</v>
      </c>
      <c r="L76" s="26">
        <f t="shared" si="0"/>
        <v>0.71517578824499672</v>
      </c>
      <c r="M76" s="4" t="s">
        <v>702</v>
      </c>
    </row>
    <row r="77" spans="1:13" x14ac:dyDescent="0.25">
      <c r="A77" s="7">
        <v>61</v>
      </c>
      <c r="B77" s="17" t="s">
        <v>473</v>
      </c>
      <c r="C77" s="17"/>
      <c r="D77" s="11">
        <v>58.8</v>
      </c>
      <c r="E77" s="16" t="s">
        <v>328</v>
      </c>
      <c r="F77" s="30">
        <v>5.5</v>
      </c>
      <c r="G77" s="30">
        <v>5.9</v>
      </c>
      <c r="H77" s="21">
        <v>0.40000000000000036</v>
      </c>
      <c r="I77" s="557"/>
      <c r="J77" s="557"/>
      <c r="K77" s="29">
        <v>1.6107154310573042E-2</v>
      </c>
      <c r="L77" s="26">
        <f t="shared" si="0"/>
        <v>0.41610715431057338</v>
      </c>
      <c r="M77" s="4" t="s">
        <v>702</v>
      </c>
    </row>
    <row r="78" spans="1:13" x14ac:dyDescent="0.25">
      <c r="A78" s="7">
        <v>62</v>
      </c>
      <c r="B78" s="17" t="s">
        <v>474</v>
      </c>
      <c r="C78" s="17"/>
      <c r="D78" s="11">
        <v>62.1</v>
      </c>
      <c r="E78" s="16" t="s">
        <v>328</v>
      </c>
      <c r="F78" s="30">
        <v>7.7</v>
      </c>
      <c r="G78" s="30">
        <v>8.1999999999999993</v>
      </c>
      <c r="H78" s="21">
        <v>0.49999999999999911</v>
      </c>
      <c r="I78" s="557"/>
      <c r="J78" s="557"/>
      <c r="K78" s="29">
        <v>1.7011127256574589E-2</v>
      </c>
      <c r="L78" s="26">
        <f t="shared" si="0"/>
        <v>0.51701112725657372</v>
      </c>
      <c r="M78" s="4" t="s">
        <v>702</v>
      </c>
    </row>
    <row r="79" spans="1:13" x14ac:dyDescent="0.25">
      <c r="A79" s="7">
        <v>63</v>
      </c>
      <c r="B79" s="17" t="s">
        <v>475</v>
      </c>
      <c r="C79" s="17"/>
      <c r="D79" s="11">
        <v>69</v>
      </c>
      <c r="E79" s="16" t="s">
        <v>328</v>
      </c>
      <c r="F79" s="30">
        <v>22.2</v>
      </c>
      <c r="G79" s="30">
        <v>23.6</v>
      </c>
      <c r="H79" s="21">
        <v>1.4000000000000021</v>
      </c>
      <c r="I79" s="557"/>
      <c r="J79" s="557"/>
      <c r="K79" s="29">
        <v>1.8901252507305098E-2</v>
      </c>
      <c r="L79" s="26">
        <f t="shared" si="0"/>
        <v>1.4189012525073073</v>
      </c>
      <c r="M79" s="4" t="s">
        <v>702</v>
      </c>
    </row>
    <row r="80" spans="1:13" x14ac:dyDescent="0.25">
      <c r="A80" s="7">
        <v>64</v>
      </c>
      <c r="B80" s="17" t="s">
        <v>476</v>
      </c>
      <c r="C80" s="17"/>
      <c r="D80" s="11">
        <v>42.2</v>
      </c>
      <c r="E80" s="16" t="s">
        <v>328</v>
      </c>
      <c r="F80" s="30">
        <v>8.8000000000000007</v>
      </c>
      <c r="G80" s="30">
        <v>9.4</v>
      </c>
      <c r="H80" s="21">
        <v>0.59999999999999964</v>
      </c>
      <c r="I80" s="557"/>
      <c r="J80" s="557"/>
      <c r="K80" s="29">
        <v>1.1559896460989497E-2</v>
      </c>
      <c r="L80" s="26">
        <f t="shared" si="0"/>
        <v>0.61155989646098918</v>
      </c>
      <c r="M80" s="4" t="s">
        <v>702</v>
      </c>
    </row>
    <row r="81" spans="1:13" x14ac:dyDescent="0.25">
      <c r="A81" s="7">
        <v>65</v>
      </c>
      <c r="B81" s="17" t="s">
        <v>477</v>
      </c>
      <c r="C81" s="17"/>
      <c r="D81" s="11">
        <v>55.5</v>
      </c>
      <c r="E81" s="16" t="s">
        <v>328</v>
      </c>
      <c r="F81" s="30">
        <v>11.3</v>
      </c>
      <c r="G81" s="30">
        <v>12.6</v>
      </c>
      <c r="H81" s="21">
        <v>1.2999999999999989</v>
      </c>
      <c r="I81" s="557"/>
      <c r="J81" s="557"/>
      <c r="K81" s="29">
        <v>1.5203181364571492E-2</v>
      </c>
      <c r="L81" s="26">
        <f t="shared" si="0"/>
        <v>1.3152031813645704</v>
      </c>
      <c r="M81" s="4" t="s">
        <v>702</v>
      </c>
    </row>
    <row r="82" spans="1:13" x14ac:dyDescent="0.25">
      <c r="A82" s="7">
        <v>66</v>
      </c>
      <c r="B82" s="17" t="s">
        <v>478</v>
      </c>
      <c r="C82" s="17"/>
      <c r="D82" s="11">
        <v>59.3</v>
      </c>
      <c r="E82" s="16" t="s">
        <v>328</v>
      </c>
      <c r="F82" s="30">
        <v>16.8</v>
      </c>
      <c r="G82" s="30">
        <v>18.100000000000001</v>
      </c>
      <c r="H82" s="21">
        <v>1.3000000000000007</v>
      </c>
      <c r="I82" s="557"/>
      <c r="J82" s="557"/>
      <c r="K82" s="29">
        <v>1.6244119908452061E-2</v>
      </c>
      <c r="L82" s="26">
        <f t="shared" ref="L82:L145" si="1">H82+K82+I82+J82</f>
        <v>1.3162441199084527</v>
      </c>
      <c r="M82" s="4" t="s">
        <v>702</v>
      </c>
    </row>
    <row r="83" spans="1:13" x14ac:dyDescent="0.25">
      <c r="A83" s="7">
        <v>67</v>
      </c>
      <c r="B83" s="17" t="s">
        <v>479</v>
      </c>
      <c r="C83" s="17"/>
      <c r="D83" s="11">
        <v>62.6</v>
      </c>
      <c r="E83" s="16" t="s">
        <v>328</v>
      </c>
      <c r="F83" s="30">
        <v>28</v>
      </c>
      <c r="G83" s="30">
        <v>29.9</v>
      </c>
      <c r="H83" s="21">
        <v>1.8999999999999986</v>
      </c>
      <c r="I83" s="557"/>
      <c r="J83" s="557"/>
      <c r="K83" s="29">
        <v>1.7148092854453612E-2</v>
      </c>
      <c r="L83" s="26">
        <f t="shared" si="1"/>
        <v>1.9171480928544522</v>
      </c>
      <c r="M83" s="4" t="s">
        <v>702</v>
      </c>
    </row>
    <row r="84" spans="1:13" x14ac:dyDescent="0.25">
      <c r="A84" s="7">
        <v>68</v>
      </c>
      <c r="B84" s="17" t="s">
        <v>480</v>
      </c>
      <c r="C84" s="17"/>
      <c r="D84" s="11">
        <v>69.2</v>
      </c>
      <c r="E84" s="16" t="s">
        <v>328</v>
      </c>
      <c r="F84" s="30">
        <v>16.899999999999999</v>
      </c>
      <c r="G84" s="30">
        <v>18.2</v>
      </c>
      <c r="H84" s="21">
        <v>1.3000000000000007</v>
      </c>
      <c r="I84" s="557"/>
      <c r="J84" s="557"/>
      <c r="K84" s="29">
        <v>1.8956038746456707E-2</v>
      </c>
      <c r="L84" s="26">
        <f t="shared" si="1"/>
        <v>1.3189560387464574</v>
      </c>
      <c r="M84" s="4" t="s">
        <v>702</v>
      </c>
    </row>
    <row r="85" spans="1:13" x14ac:dyDescent="0.25">
      <c r="A85" s="7">
        <v>69</v>
      </c>
      <c r="B85" s="17" t="s">
        <v>481</v>
      </c>
      <c r="C85" s="17"/>
      <c r="D85" s="11">
        <v>42.3</v>
      </c>
      <c r="E85" s="16" t="s">
        <v>328</v>
      </c>
      <c r="F85" s="30">
        <v>12.5</v>
      </c>
      <c r="G85" s="30">
        <v>13.4</v>
      </c>
      <c r="H85" s="21">
        <v>0.90000000000000036</v>
      </c>
      <c r="I85" s="557"/>
      <c r="J85" s="557"/>
      <c r="K85" s="29">
        <v>1.15872895805653E-2</v>
      </c>
      <c r="L85" s="26">
        <f t="shared" si="1"/>
        <v>0.91158728958056567</v>
      </c>
      <c r="M85" s="4" t="s">
        <v>702</v>
      </c>
    </row>
    <row r="86" spans="1:13" x14ac:dyDescent="0.25">
      <c r="A86" s="7">
        <v>70</v>
      </c>
      <c r="B86" s="17" t="s">
        <v>482</v>
      </c>
      <c r="C86" s="17"/>
      <c r="D86" s="11">
        <v>54.9</v>
      </c>
      <c r="E86" s="16" t="s">
        <v>328</v>
      </c>
      <c r="F86" s="30">
        <v>18.8</v>
      </c>
      <c r="G86" s="30">
        <v>20.2</v>
      </c>
      <c r="H86" s="21">
        <v>1.3999999999999986</v>
      </c>
      <c r="I86" s="557"/>
      <c r="J86" s="557"/>
      <c r="K86" s="29">
        <v>1.5038822647116664E-2</v>
      </c>
      <c r="L86" s="26">
        <f t="shared" si="1"/>
        <v>1.4150388226471153</v>
      </c>
      <c r="M86" s="4" t="s">
        <v>702</v>
      </c>
    </row>
    <row r="87" spans="1:13" x14ac:dyDescent="0.25">
      <c r="A87" s="7">
        <v>71</v>
      </c>
      <c r="B87" s="17" t="s">
        <v>483</v>
      </c>
      <c r="C87" s="17"/>
      <c r="D87" s="11">
        <v>58.9</v>
      </c>
      <c r="E87" s="16" t="s">
        <v>328</v>
      </c>
      <c r="F87" s="30">
        <v>6.2</v>
      </c>
      <c r="G87" s="30">
        <v>6.8</v>
      </c>
      <c r="H87" s="21">
        <v>0.59999999999999964</v>
      </c>
      <c r="I87" s="557"/>
      <c r="J87" s="557"/>
      <c r="K87" s="29">
        <v>1.6134547430148846E-2</v>
      </c>
      <c r="L87" s="26">
        <f t="shared" si="1"/>
        <v>0.6161345474301485</v>
      </c>
      <c r="M87" s="4" t="s">
        <v>702</v>
      </c>
    </row>
    <row r="88" spans="1:13" x14ac:dyDescent="0.25">
      <c r="A88" s="7">
        <v>72</v>
      </c>
      <c r="B88" s="17" t="s">
        <v>484</v>
      </c>
      <c r="C88" s="17"/>
      <c r="D88" s="11">
        <v>62.2</v>
      </c>
      <c r="E88" s="16" t="s">
        <v>328</v>
      </c>
      <c r="F88" s="30">
        <v>11.2</v>
      </c>
      <c r="G88" s="30">
        <v>11.7</v>
      </c>
      <c r="H88" s="21">
        <v>0.5</v>
      </c>
      <c r="I88" s="557"/>
      <c r="J88" s="557"/>
      <c r="K88" s="29">
        <v>1.7038520376150394E-2</v>
      </c>
      <c r="L88" s="26">
        <f t="shared" si="1"/>
        <v>0.51703852037615039</v>
      </c>
      <c r="M88" s="4" t="s">
        <v>702</v>
      </c>
    </row>
    <row r="89" spans="1:13" x14ac:dyDescent="0.25">
      <c r="A89" s="7">
        <v>73</v>
      </c>
      <c r="B89" s="17" t="s">
        <v>485</v>
      </c>
      <c r="C89" s="17"/>
      <c r="D89" s="11">
        <v>68.8</v>
      </c>
      <c r="E89" s="16" t="s">
        <v>328</v>
      </c>
      <c r="F89" s="30">
        <v>19.7</v>
      </c>
      <c r="G89" s="30">
        <v>21.1</v>
      </c>
      <c r="H89" s="21">
        <v>1.4000000000000021</v>
      </c>
      <c r="I89" s="557"/>
      <c r="J89" s="557"/>
      <c r="K89" s="29">
        <v>1.8846466268153488E-2</v>
      </c>
      <c r="L89" s="26">
        <f t="shared" si="1"/>
        <v>1.4188464662681557</v>
      </c>
      <c r="M89" s="4" t="s">
        <v>702</v>
      </c>
    </row>
    <row r="90" spans="1:13" x14ac:dyDescent="0.25">
      <c r="A90" s="7">
        <v>74</v>
      </c>
      <c r="B90" s="17" t="s">
        <v>486</v>
      </c>
      <c r="C90" s="17"/>
      <c r="D90" s="11">
        <v>42.7</v>
      </c>
      <c r="E90" s="16" t="s">
        <v>328</v>
      </c>
      <c r="F90" s="30">
        <v>11.9</v>
      </c>
      <c r="G90" s="30">
        <v>12.9</v>
      </c>
      <c r="H90" s="21">
        <v>1</v>
      </c>
      <c r="I90" s="557"/>
      <c r="J90" s="557"/>
      <c r="K90" s="29">
        <v>1.1696862058868518E-2</v>
      </c>
      <c r="L90" s="26">
        <f t="shared" si="1"/>
        <v>1.0116968620588684</v>
      </c>
      <c r="M90" s="4" t="s">
        <v>702</v>
      </c>
    </row>
    <row r="91" spans="1:13" x14ac:dyDescent="0.25">
      <c r="A91" s="7">
        <v>75</v>
      </c>
      <c r="B91" s="17" t="s">
        <v>487</v>
      </c>
      <c r="C91" s="17"/>
      <c r="D91" s="11">
        <v>54.7</v>
      </c>
      <c r="E91" s="16" t="s">
        <v>328</v>
      </c>
      <c r="F91" s="30">
        <v>13.2</v>
      </c>
      <c r="G91" s="30">
        <v>14</v>
      </c>
      <c r="H91" s="21">
        <v>0.80000000000000071</v>
      </c>
      <c r="I91" s="557"/>
      <c r="J91" s="557"/>
      <c r="K91" s="29">
        <v>1.4984036407965057E-2</v>
      </c>
      <c r="L91" s="26">
        <f t="shared" si="1"/>
        <v>0.8149840364079658</v>
      </c>
      <c r="M91" s="4" t="s">
        <v>702</v>
      </c>
    </row>
    <row r="92" spans="1:13" x14ac:dyDescent="0.25">
      <c r="A92" s="7">
        <v>76</v>
      </c>
      <c r="B92" s="17" t="s">
        <v>488</v>
      </c>
      <c r="C92" s="17"/>
      <c r="D92" s="11">
        <v>59.4</v>
      </c>
      <c r="E92" s="16" t="s">
        <v>328</v>
      </c>
      <c r="F92" s="30">
        <v>10.7</v>
      </c>
      <c r="G92" s="30">
        <v>11.7</v>
      </c>
      <c r="H92" s="21">
        <v>1</v>
      </c>
      <c r="I92" s="557"/>
      <c r="J92" s="557"/>
      <c r="K92" s="29">
        <v>1.6271513028027866E-2</v>
      </c>
      <c r="L92" s="26">
        <f t="shared" si="1"/>
        <v>1.0162715130280278</v>
      </c>
      <c r="M92" s="4" t="s">
        <v>702</v>
      </c>
    </row>
    <row r="93" spans="1:13" x14ac:dyDescent="0.25">
      <c r="A93" s="7">
        <v>77</v>
      </c>
      <c r="B93" s="17" t="s">
        <v>489</v>
      </c>
      <c r="C93" s="17"/>
      <c r="D93" s="11">
        <v>62.1</v>
      </c>
      <c r="E93" s="16" t="s">
        <v>328</v>
      </c>
      <c r="F93" s="30">
        <v>20.9</v>
      </c>
      <c r="G93" s="30">
        <v>22.5</v>
      </c>
      <c r="H93" s="21">
        <v>1.6000000000000014</v>
      </c>
      <c r="I93" s="557"/>
      <c r="J93" s="557"/>
      <c r="K93" s="29">
        <v>1.7011127256574589E-2</v>
      </c>
      <c r="L93" s="26">
        <f t="shared" si="1"/>
        <v>1.6170111272565759</v>
      </c>
      <c r="M93" s="4" t="s">
        <v>702</v>
      </c>
    </row>
    <row r="94" spans="1:13" x14ac:dyDescent="0.25">
      <c r="A94" s="7">
        <v>78</v>
      </c>
      <c r="B94" s="17" t="s">
        <v>490</v>
      </c>
      <c r="C94" s="17"/>
      <c r="D94" s="11">
        <v>69.099999999999994</v>
      </c>
      <c r="E94" s="16" t="s">
        <v>328</v>
      </c>
      <c r="F94" s="30">
        <v>7.8</v>
      </c>
      <c r="G94" s="30">
        <v>8.5</v>
      </c>
      <c r="H94" s="21">
        <v>0.70000000000000018</v>
      </c>
      <c r="I94" s="557"/>
      <c r="J94" s="557"/>
      <c r="K94" s="29">
        <v>1.8928645626880902E-2</v>
      </c>
      <c r="L94" s="26">
        <f t="shared" si="1"/>
        <v>0.71892864562688108</v>
      </c>
      <c r="M94" s="4" t="s">
        <v>702</v>
      </c>
    </row>
    <row r="95" spans="1:13" x14ac:dyDescent="0.25">
      <c r="A95" s="7">
        <v>79</v>
      </c>
      <c r="B95" s="17" t="s">
        <v>491</v>
      </c>
      <c r="C95" s="17"/>
      <c r="D95" s="11">
        <v>42.1</v>
      </c>
      <c r="E95" s="16" t="s">
        <v>328</v>
      </c>
      <c r="F95" s="30">
        <v>3.6</v>
      </c>
      <c r="G95" s="30">
        <v>4.0999999999999996</v>
      </c>
      <c r="H95" s="21">
        <v>0.49999999999999956</v>
      </c>
      <c r="I95" s="557"/>
      <c r="J95" s="557"/>
      <c r="K95" s="29">
        <v>1.153250334141369E-2</v>
      </c>
      <c r="L95" s="26">
        <f t="shared" si="1"/>
        <v>0.5115325033414132</v>
      </c>
      <c r="M95" s="4" t="s">
        <v>702</v>
      </c>
    </row>
    <row r="96" spans="1:13" x14ac:dyDescent="0.25">
      <c r="A96" s="7">
        <v>80</v>
      </c>
      <c r="B96" s="17" t="s">
        <v>492</v>
      </c>
      <c r="C96" s="17"/>
      <c r="D96" s="11">
        <v>55</v>
      </c>
      <c r="E96" s="16" t="s">
        <v>328</v>
      </c>
      <c r="F96" s="30">
        <v>11.5</v>
      </c>
      <c r="G96" s="30">
        <v>12</v>
      </c>
      <c r="H96" s="21">
        <v>0.5</v>
      </c>
      <c r="I96" s="557"/>
      <c r="J96" s="557"/>
      <c r="K96" s="29">
        <v>1.5066215766692471E-2</v>
      </c>
      <c r="L96" s="26">
        <f t="shared" si="1"/>
        <v>0.51506621576669243</v>
      </c>
      <c r="M96" s="4" t="s">
        <v>702</v>
      </c>
    </row>
    <row r="97" spans="1:13" x14ac:dyDescent="0.25">
      <c r="A97" s="7">
        <v>81</v>
      </c>
      <c r="B97" s="17" t="s">
        <v>493</v>
      </c>
      <c r="C97" s="17"/>
      <c r="D97" s="11">
        <v>59.3</v>
      </c>
      <c r="E97" s="16" t="s">
        <v>328</v>
      </c>
      <c r="F97" s="30">
        <v>4.4000000000000004</v>
      </c>
      <c r="G97" s="30">
        <v>4.5</v>
      </c>
      <c r="H97" s="21">
        <v>9.9999999999999645E-2</v>
      </c>
      <c r="I97" s="557"/>
      <c r="J97" s="557"/>
      <c r="K97" s="29">
        <v>1.6244119908452061E-2</v>
      </c>
      <c r="L97" s="26">
        <f t="shared" si="1"/>
        <v>0.11624411990845171</v>
      </c>
      <c r="M97" s="4" t="s">
        <v>702</v>
      </c>
    </row>
    <row r="98" spans="1:13" x14ac:dyDescent="0.25">
      <c r="A98" s="7">
        <v>82</v>
      </c>
      <c r="B98" s="17" t="s">
        <v>494</v>
      </c>
      <c r="C98" s="17"/>
      <c r="D98" s="11">
        <v>62.6</v>
      </c>
      <c r="E98" s="16" t="s">
        <v>328</v>
      </c>
      <c r="F98" s="30">
        <v>16.8</v>
      </c>
      <c r="G98" s="30">
        <v>18.100000000000001</v>
      </c>
      <c r="H98" s="21">
        <v>1.3000000000000007</v>
      </c>
      <c r="I98" s="557"/>
      <c r="J98" s="557"/>
      <c r="K98" s="29">
        <v>1.7148092854453612E-2</v>
      </c>
      <c r="L98" s="26">
        <f t="shared" si="1"/>
        <v>1.3171480928544543</v>
      </c>
      <c r="M98" s="4" t="s">
        <v>702</v>
      </c>
    </row>
    <row r="99" spans="1:13" x14ac:dyDescent="0.25">
      <c r="A99" s="7">
        <v>83</v>
      </c>
      <c r="B99" s="17" t="s">
        <v>495</v>
      </c>
      <c r="C99" s="17"/>
      <c r="D99" s="11">
        <v>68.5</v>
      </c>
      <c r="E99" s="16" t="s">
        <v>328</v>
      </c>
      <c r="F99" s="30">
        <v>4.0999999999999996</v>
      </c>
      <c r="G99" s="30">
        <v>4.7</v>
      </c>
      <c r="H99" s="21">
        <v>0</v>
      </c>
      <c r="I99" s="557"/>
      <c r="J99" s="557"/>
      <c r="K99" s="29">
        <v>1.8764286909426078E-2</v>
      </c>
      <c r="L99" s="26">
        <f t="shared" si="1"/>
        <v>1.8764286909426078E-2</v>
      </c>
      <c r="M99" s="4" t="s">
        <v>702</v>
      </c>
    </row>
    <row r="100" spans="1:13" x14ac:dyDescent="0.25">
      <c r="A100" s="7">
        <v>84</v>
      </c>
      <c r="B100" s="17" t="s">
        <v>496</v>
      </c>
      <c r="C100" s="17"/>
      <c r="D100" s="11">
        <v>42.2</v>
      </c>
      <c r="E100" s="16" t="s">
        <v>328</v>
      </c>
      <c r="F100" s="30">
        <v>8.1</v>
      </c>
      <c r="G100" s="30">
        <v>8.8000000000000007</v>
      </c>
      <c r="H100" s="21">
        <v>0.70000000000000107</v>
      </c>
      <c r="I100" s="557"/>
      <c r="J100" s="557"/>
      <c r="K100" s="29">
        <v>1.1559896460989497E-2</v>
      </c>
      <c r="L100" s="26">
        <f t="shared" si="1"/>
        <v>0.7115598964609906</v>
      </c>
      <c r="M100" s="4" t="s">
        <v>702</v>
      </c>
    </row>
    <row r="101" spans="1:13" x14ac:dyDescent="0.25">
      <c r="A101" s="7">
        <v>85</v>
      </c>
      <c r="B101" s="109" t="s">
        <v>497</v>
      </c>
      <c r="C101" s="109"/>
      <c r="D101" s="11">
        <v>54.9</v>
      </c>
      <c r="E101" s="16" t="s">
        <v>328</v>
      </c>
      <c r="F101" s="30">
        <v>12.1</v>
      </c>
      <c r="G101" s="30">
        <v>13.1</v>
      </c>
      <c r="H101" s="21">
        <v>1</v>
      </c>
      <c r="I101" s="557"/>
      <c r="J101" s="557"/>
      <c r="K101" s="29">
        <v>1.5038822647116664E-2</v>
      </c>
      <c r="L101" s="26">
        <f t="shared" si="1"/>
        <v>1.0150388226471168</v>
      </c>
      <c r="M101" s="4" t="s">
        <v>702</v>
      </c>
    </row>
    <row r="102" spans="1:13" x14ac:dyDescent="0.25">
      <c r="A102" s="7">
        <v>86</v>
      </c>
      <c r="B102" s="17" t="s">
        <v>498</v>
      </c>
      <c r="C102" s="17"/>
      <c r="D102" s="11">
        <v>59.2</v>
      </c>
      <c r="E102" s="16" t="s">
        <v>328</v>
      </c>
      <c r="F102" s="30">
        <v>4.8</v>
      </c>
      <c r="G102" s="30">
        <v>5.2</v>
      </c>
      <c r="H102" s="21">
        <v>0.40000000000000036</v>
      </c>
      <c r="I102" s="557"/>
      <c r="J102" s="557"/>
      <c r="K102" s="29">
        <v>1.621672678887626E-2</v>
      </c>
      <c r="L102" s="26">
        <f t="shared" si="1"/>
        <v>0.41621672678887661</v>
      </c>
      <c r="M102" s="4" t="s">
        <v>702</v>
      </c>
    </row>
    <row r="103" spans="1:13" x14ac:dyDescent="0.25">
      <c r="A103" s="7">
        <v>87</v>
      </c>
      <c r="B103" s="17" t="s">
        <v>499</v>
      </c>
      <c r="C103" s="17"/>
      <c r="D103" s="11">
        <v>62.9</v>
      </c>
      <c r="E103" s="16" t="s">
        <v>328</v>
      </c>
      <c r="F103" s="30">
        <v>21.9</v>
      </c>
      <c r="G103" s="30">
        <v>23.4</v>
      </c>
      <c r="H103" s="21">
        <v>1.5</v>
      </c>
      <c r="I103" s="557"/>
      <c r="J103" s="557"/>
      <c r="K103" s="29">
        <v>1.7230272213181023E-2</v>
      </c>
      <c r="L103" s="26">
        <f t="shared" si="1"/>
        <v>1.517230272213181</v>
      </c>
      <c r="M103" s="4" t="s">
        <v>702</v>
      </c>
    </row>
    <row r="104" spans="1:13" x14ac:dyDescent="0.25">
      <c r="A104" s="7">
        <v>88</v>
      </c>
      <c r="B104" s="17" t="s">
        <v>500</v>
      </c>
      <c r="C104" s="17"/>
      <c r="D104" s="11">
        <v>68.900000000000006</v>
      </c>
      <c r="E104" s="16" t="s">
        <v>328</v>
      </c>
      <c r="F104" s="30">
        <v>19.2</v>
      </c>
      <c r="G104" s="30">
        <v>20.7</v>
      </c>
      <c r="H104" s="21">
        <v>1.5</v>
      </c>
      <c r="I104" s="557"/>
      <c r="J104" s="557"/>
      <c r="K104" s="29">
        <v>1.8873859387729296E-2</v>
      </c>
      <c r="L104" s="26">
        <f t="shared" si="1"/>
        <v>1.5188738593877293</v>
      </c>
      <c r="M104" s="4" t="s">
        <v>702</v>
      </c>
    </row>
    <row r="105" spans="1:13" x14ac:dyDescent="0.25">
      <c r="A105" s="7">
        <v>89</v>
      </c>
      <c r="B105" s="17" t="s">
        <v>501</v>
      </c>
      <c r="C105" s="17"/>
      <c r="D105" s="11">
        <v>42.3</v>
      </c>
      <c r="E105" s="16" t="s">
        <v>328</v>
      </c>
      <c r="F105" s="30">
        <v>12.2</v>
      </c>
      <c r="G105" s="30">
        <v>13.1</v>
      </c>
      <c r="H105" s="21">
        <v>0.90000000000000036</v>
      </c>
      <c r="I105" s="557"/>
      <c r="J105" s="557"/>
      <c r="K105" s="29">
        <v>1.15872895805653E-2</v>
      </c>
      <c r="L105" s="26">
        <f t="shared" si="1"/>
        <v>0.91158728958056567</v>
      </c>
      <c r="M105" s="4" t="s">
        <v>702</v>
      </c>
    </row>
    <row r="106" spans="1:13" x14ac:dyDescent="0.25">
      <c r="A106" s="7">
        <v>90</v>
      </c>
      <c r="B106" s="17" t="s">
        <v>502</v>
      </c>
      <c r="C106" s="17"/>
      <c r="D106" s="11">
        <v>55.4</v>
      </c>
      <c r="E106" s="16" t="s">
        <v>328</v>
      </c>
      <c r="F106" s="30">
        <v>12.6</v>
      </c>
      <c r="G106" s="30">
        <v>13.7</v>
      </c>
      <c r="H106" s="21">
        <v>1.0999999999999996</v>
      </c>
      <c r="I106" s="557"/>
      <c r="J106" s="557"/>
      <c r="K106" s="29">
        <v>1.5175788244995688E-2</v>
      </c>
      <c r="L106" s="26">
        <f t="shared" si="1"/>
        <v>1.1151757882449953</v>
      </c>
      <c r="M106" s="4" t="s">
        <v>702</v>
      </c>
    </row>
    <row r="107" spans="1:13" x14ac:dyDescent="0.25">
      <c r="A107" s="7">
        <v>91</v>
      </c>
      <c r="B107" s="17" t="s">
        <v>503</v>
      </c>
      <c r="C107" s="17"/>
      <c r="D107" s="11">
        <v>59.2</v>
      </c>
      <c r="E107" s="16" t="s">
        <v>328</v>
      </c>
      <c r="F107" s="30">
        <v>9.3000000000000007</v>
      </c>
      <c r="G107" s="30">
        <v>9.8000000000000007</v>
      </c>
      <c r="H107" s="21">
        <v>0.5</v>
      </c>
      <c r="I107" s="557"/>
      <c r="J107" s="557"/>
      <c r="K107" s="29">
        <v>1.621672678887626E-2</v>
      </c>
      <c r="L107" s="26">
        <f t="shared" si="1"/>
        <v>0.51621672678887631</v>
      </c>
      <c r="M107" s="4" t="s">
        <v>702</v>
      </c>
    </row>
    <row r="108" spans="1:13" x14ac:dyDescent="0.25">
      <c r="A108" s="7">
        <v>92</v>
      </c>
      <c r="B108" s="17" t="s">
        <v>504</v>
      </c>
      <c r="C108" s="17"/>
      <c r="D108" s="11">
        <v>62.6</v>
      </c>
      <c r="E108" s="16" t="s">
        <v>328</v>
      </c>
      <c r="F108" s="30">
        <v>9.5</v>
      </c>
      <c r="G108" s="30">
        <v>10.199999999999999</v>
      </c>
      <c r="H108" s="21">
        <v>0.69999999999999929</v>
      </c>
      <c r="I108" s="557"/>
      <c r="J108" s="557"/>
      <c r="K108" s="29">
        <v>1.7148092854453612E-2</v>
      </c>
      <c r="L108" s="26">
        <f t="shared" si="1"/>
        <v>0.71714809285445291</v>
      </c>
      <c r="M108" s="4" t="s">
        <v>702</v>
      </c>
    </row>
    <row r="109" spans="1:13" x14ac:dyDescent="0.25">
      <c r="A109" s="7">
        <v>93</v>
      </c>
      <c r="B109" s="17" t="s">
        <v>505</v>
      </c>
      <c r="C109" s="17"/>
      <c r="D109" s="11">
        <v>69.099999999999994</v>
      </c>
      <c r="E109" s="16" t="s">
        <v>328</v>
      </c>
      <c r="F109" s="30">
        <v>9.3000000000000007</v>
      </c>
      <c r="G109" s="30">
        <v>10.3</v>
      </c>
      <c r="H109" s="21">
        <v>1</v>
      </c>
      <c r="I109" s="557"/>
      <c r="J109" s="557"/>
      <c r="K109" s="29">
        <v>1.8928645626880902E-2</v>
      </c>
      <c r="L109" s="26">
        <f t="shared" si="1"/>
        <v>1.0189286456268809</v>
      </c>
      <c r="M109" s="4" t="s">
        <v>702</v>
      </c>
    </row>
    <row r="110" spans="1:13" x14ac:dyDescent="0.25">
      <c r="A110" s="7">
        <v>94</v>
      </c>
      <c r="B110" s="17" t="s">
        <v>506</v>
      </c>
      <c r="C110" s="17"/>
      <c r="D110" s="11">
        <v>42.4</v>
      </c>
      <c r="E110" s="16" t="s">
        <v>328</v>
      </c>
      <c r="F110" s="30">
        <v>3.3</v>
      </c>
      <c r="G110" s="30">
        <v>3.4</v>
      </c>
      <c r="H110" s="21">
        <v>0.10000000000000009</v>
      </c>
      <c r="I110" s="557"/>
      <c r="J110" s="557"/>
      <c r="K110" s="29">
        <v>1.1614682700141104E-2</v>
      </c>
      <c r="L110" s="26">
        <f t="shared" si="1"/>
        <v>0.11161468270014119</v>
      </c>
      <c r="M110" s="4" t="s">
        <v>702</v>
      </c>
    </row>
    <row r="111" spans="1:13" x14ac:dyDescent="0.25">
      <c r="A111" s="7">
        <v>95</v>
      </c>
      <c r="B111" s="17" t="s">
        <v>507</v>
      </c>
      <c r="C111" s="17"/>
      <c r="D111" s="11">
        <v>55.1</v>
      </c>
      <c r="E111" s="16" t="s">
        <v>328</v>
      </c>
      <c r="F111" s="30">
        <v>9.4</v>
      </c>
      <c r="G111" s="30">
        <v>9.8000000000000007</v>
      </c>
      <c r="H111" s="21">
        <v>0.40000000000000036</v>
      </c>
      <c r="I111" s="557"/>
      <c r="J111" s="557"/>
      <c r="K111" s="29">
        <v>1.5093608886268275E-2</v>
      </c>
      <c r="L111" s="26">
        <f t="shared" si="1"/>
        <v>0.41509360888626862</v>
      </c>
      <c r="M111" s="4" t="s">
        <v>702</v>
      </c>
    </row>
    <row r="112" spans="1:13" x14ac:dyDescent="0.25">
      <c r="A112" s="7">
        <v>96</v>
      </c>
      <c r="B112" s="17" t="s">
        <v>508</v>
      </c>
      <c r="C112" s="17"/>
      <c r="D112" s="11">
        <v>59.5</v>
      </c>
      <c r="E112" s="16" t="s">
        <v>328</v>
      </c>
      <c r="F112" s="30">
        <v>2.1</v>
      </c>
      <c r="G112" s="30">
        <v>2.1</v>
      </c>
      <c r="H112" s="21">
        <v>0</v>
      </c>
      <c r="I112" s="557">
        <v>0.89249999999999996</v>
      </c>
      <c r="J112" s="557"/>
      <c r="K112" s="29">
        <v>1.6298906147603671E-2</v>
      </c>
      <c r="L112" s="26">
        <f t="shared" si="1"/>
        <v>0.90879890614760361</v>
      </c>
      <c r="M112" s="4" t="s">
        <v>703</v>
      </c>
    </row>
    <row r="113" spans="1:13" x14ac:dyDescent="0.25">
      <c r="A113" s="7">
        <v>97</v>
      </c>
      <c r="B113" s="17" t="s">
        <v>509</v>
      </c>
      <c r="C113" s="17"/>
      <c r="D113" s="11">
        <v>62.8</v>
      </c>
      <c r="E113" s="16" t="s">
        <v>328</v>
      </c>
      <c r="F113" s="30">
        <v>16.899999999999999</v>
      </c>
      <c r="G113" s="30">
        <v>18.3</v>
      </c>
      <c r="H113" s="21">
        <v>1.4000000000000021</v>
      </c>
      <c r="I113" s="557"/>
      <c r="J113" s="557"/>
      <c r="K113" s="29">
        <v>1.7202879093605218E-2</v>
      </c>
      <c r="L113" s="26">
        <f t="shared" si="1"/>
        <v>1.4172028790936073</v>
      </c>
      <c r="M113" s="4" t="s">
        <v>702</v>
      </c>
    </row>
    <row r="114" spans="1:13" x14ac:dyDescent="0.25">
      <c r="A114" s="7">
        <v>98</v>
      </c>
      <c r="B114" s="17" t="s">
        <v>510</v>
      </c>
      <c r="C114" s="17"/>
      <c r="D114" s="11">
        <v>68.8</v>
      </c>
      <c r="E114" s="16" t="s">
        <v>328</v>
      </c>
      <c r="F114" s="30">
        <v>12.9</v>
      </c>
      <c r="G114" s="30">
        <v>13.5</v>
      </c>
      <c r="H114" s="21">
        <v>0.59999999999999964</v>
      </c>
      <c r="I114" s="557"/>
      <c r="J114" s="557"/>
      <c r="K114" s="29">
        <v>1.8846466268153488E-2</v>
      </c>
      <c r="L114" s="26">
        <f t="shared" si="1"/>
        <v>0.61884646626815309</v>
      </c>
      <c r="M114" s="4" t="s">
        <v>702</v>
      </c>
    </row>
    <row r="115" spans="1:13" x14ac:dyDescent="0.25">
      <c r="A115" s="7">
        <v>99</v>
      </c>
      <c r="B115" s="17" t="s">
        <v>511</v>
      </c>
      <c r="C115" s="17"/>
      <c r="D115" s="11">
        <v>42.2</v>
      </c>
      <c r="E115" s="16" t="s">
        <v>328</v>
      </c>
      <c r="F115" s="30">
        <v>10.3</v>
      </c>
      <c r="G115" s="30">
        <v>11.3</v>
      </c>
      <c r="H115" s="21">
        <v>1</v>
      </c>
      <c r="I115" s="557"/>
      <c r="J115" s="557"/>
      <c r="K115" s="29">
        <v>1.1559896460989497E-2</v>
      </c>
      <c r="L115" s="26">
        <f t="shared" si="1"/>
        <v>1.0115598964609895</v>
      </c>
      <c r="M115" s="4" t="s">
        <v>702</v>
      </c>
    </row>
    <row r="116" spans="1:13" x14ac:dyDescent="0.25">
      <c r="A116" s="7">
        <v>100</v>
      </c>
      <c r="B116" s="17" t="s">
        <v>512</v>
      </c>
      <c r="C116" s="17"/>
      <c r="D116" s="11">
        <v>55.2</v>
      </c>
      <c r="E116" s="16" t="s">
        <v>328</v>
      </c>
      <c r="F116" s="30">
        <v>10.199999999999999</v>
      </c>
      <c r="G116" s="30">
        <v>11.3</v>
      </c>
      <c r="H116" s="21">
        <v>1.1000000000000014</v>
      </c>
      <c r="I116" s="557"/>
      <c r="J116" s="557"/>
      <c r="K116" s="29">
        <v>1.512100200584408E-2</v>
      </c>
      <c r="L116" s="26">
        <f t="shared" si="1"/>
        <v>1.1151210020058455</v>
      </c>
      <c r="M116" s="4" t="s">
        <v>702</v>
      </c>
    </row>
    <row r="117" spans="1:13" x14ac:dyDescent="0.25">
      <c r="A117" s="7">
        <v>101</v>
      </c>
      <c r="B117" s="17" t="s">
        <v>513</v>
      </c>
      <c r="C117" s="17"/>
      <c r="D117" s="11">
        <v>58.1</v>
      </c>
      <c r="E117" s="16" t="s">
        <v>328</v>
      </c>
      <c r="F117" s="30">
        <v>8.3000000000000007</v>
      </c>
      <c r="G117" s="30">
        <v>9</v>
      </c>
      <c r="H117" s="21">
        <v>0.69999999999999929</v>
      </c>
      <c r="I117" s="557"/>
      <c r="J117" s="557"/>
      <c r="K117" s="29">
        <v>1.5915402473542409E-2</v>
      </c>
      <c r="L117" s="26">
        <f t="shared" si="1"/>
        <v>0.71591540247354168</v>
      </c>
      <c r="M117" s="4" t="s">
        <v>702</v>
      </c>
    </row>
    <row r="118" spans="1:13" x14ac:dyDescent="0.25">
      <c r="A118" s="7">
        <v>102</v>
      </c>
      <c r="B118" s="17" t="s">
        <v>514</v>
      </c>
      <c r="C118" s="17"/>
      <c r="D118" s="11">
        <v>61.9</v>
      </c>
      <c r="E118" s="16" t="s">
        <v>328</v>
      </c>
      <c r="F118" s="30">
        <v>14.9</v>
      </c>
      <c r="G118" s="30">
        <v>15.3</v>
      </c>
      <c r="H118" s="21">
        <v>0.40000000000000036</v>
      </c>
      <c r="I118" s="557"/>
      <c r="J118" s="557"/>
      <c r="K118" s="29">
        <v>1.695634101742298E-2</v>
      </c>
      <c r="L118" s="26">
        <f t="shared" si="1"/>
        <v>0.41695634101742335</v>
      </c>
      <c r="M118" s="4" t="s">
        <v>702</v>
      </c>
    </row>
    <row r="119" spans="1:13" x14ac:dyDescent="0.25">
      <c r="A119" s="7">
        <v>103</v>
      </c>
      <c r="B119" s="17" t="s">
        <v>515</v>
      </c>
      <c r="C119" s="17"/>
      <c r="D119" s="11">
        <v>69.3</v>
      </c>
      <c r="E119" s="16" t="s">
        <v>328</v>
      </c>
      <c r="F119" s="30">
        <v>7.7</v>
      </c>
      <c r="G119" s="30">
        <v>9.1999999999999993</v>
      </c>
      <c r="H119" s="21">
        <v>1.4999999999999991</v>
      </c>
      <c r="I119" s="557"/>
      <c r="J119" s="557"/>
      <c r="K119" s="29">
        <v>1.8983431866032512E-2</v>
      </c>
      <c r="L119" s="26">
        <f t="shared" si="1"/>
        <v>1.5189834318660316</v>
      </c>
      <c r="M119" s="4" t="s">
        <v>702</v>
      </c>
    </row>
    <row r="120" spans="1:13" x14ac:dyDescent="0.25">
      <c r="A120" s="7">
        <v>104</v>
      </c>
      <c r="B120" s="17" t="s">
        <v>516</v>
      </c>
      <c r="C120" s="17"/>
      <c r="D120" s="11">
        <v>42.4</v>
      </c>
      <c r="E120" s="16" t="s">
        <v>328</v>
      </c>
      <c r="F120" s="30">
        <v>0</v>
      </c>
      <c r="G120" s="30">
        <v>0</v>
      </c>
      <c r="H120" s="21">
        <v>0</v>
      </c>
      <c r="I120" s="557">
        <v>1.0902857142857143</v>
      </c>
      <c r="J120" s="557"/>
      <c r="K120" s="29">
        <v>1.1614682700141104E-2</v>
      </c>
      <c r="L120" s="26">
        <f t="shared" si="1"/>
        <v>1.1019003969858554</v>
      </c>
      <c r="M120" s="4" t="s">
        <v>703</v>
      </c>
    </row>
    <row r="121" spans="1:13" x14ac:dyDescent="0.25">
      <c r="A121" s="7">
        <v>105</v>
      </c>
      <c r="B121" s="17" t="s">
        <v>517</v>
      </c>
      <c r="C121" s="17"/>
      <c r="D121" s="11">
        <v>55</v>
      </c>
      <c r="E121" s="16" t="s">
        <v>328</v>
      </c>
      <c r="F121" s="30">
        <v>7.6</v>
      </c>
      <c r="G121" s="30">
        <v>8.1</v>
      </c>
      <c r="H121" s="21">
        <v>0.5</v>
      </c>
      <c r="I121" s="557"/>
      <c r="J121" s="557"/>
      <c r="K121" s="29">
        <v>1.5066215766692471E-2</v>
      </c>
      <c r="L121" s="26">
        <f t="shared" si="1"/>
        <v>0.51506621576669243</v>
      </c>
      <c r="M121" s="4" t="s">
        <v>702</v>
      </c>
    </row>
    <row r="122" spans="1:13" x14ac:dyDescent="0.25">
      <c r="A122" s="7">
        <v>106</v>
      </c>
      <c r="B122" s="17" t="s">
        <v>518</v>
      </c>
      <c r="C122" s="17"/>
      <c r="D122" s="11">
        <v>59.2</v>
      </c>
      <c r="E122" s="16" t="s">
        <v>328</v>
      </c>
      <c r="F122" s="30">
        <v>22.7</v>
      </c>
      <c r="G122" s="30">
        <v>24.1</v>
      </c>
      <c r="H122" s="21">
        <v>1.4000000000000021</v>
      </c>
      <c r="I122" s="557"/>
      <c r="J122" s="557"/>
      <c r="K122" s="29">
        <v>1.621672678887626E-2</v>
      </c>
      <c r="L122" s="26">
        <f t="shared" si="1"/>
        <v>1.4162167267888783</v>
      </c>
      <c r="M122" s="4" t="s">
        <v>702</v>
      </c>
    </row>
    <row r="123" spans="1:13" x14ac:dyDescent="0.25">
      <c r="A123" s="7">
        <v>107</v>
      </c>
      <c r="B123" s="17" t="s">
        <v>519</v>
      </c>
      <c r="C123" s="17"/>
      <c r="D123" s="11">
        <v>62.8</v>
      </c>
      <c r="E123" s="16" t="s">
        <v>328</v>
      </c>
      <c r="F123" s="30">
        <v>21.2</v>
      </c>
      <c r="G123" s="30">
        <v>23</v>
      </c>
      <c r="H123" s="21">
        <v>1.8000000000000007</v>
      </c>
      <c r="I123" s="557"/>
      <c r="J123" s="557"/>
      <c r="K123" s="29">
        <v>1.7202879093605218E-2</v>
      </c>
      <c r="L123" s="26">
        <f t="shared" si="1"/>
        <v>1.8172028790936059</v>
      </c>
      <c r="M123" s="4" t="s">
        <v>702</v>
      </c>
    </row>
    <row r="124" spans="1:13" x14ac:dyDescent="0.25">
      <c r="A124" s="7">
        <v>108</v>
      </c>
      <c r="B124" s="17" t="s">
        <v>514</v>
      </c>
      <c r="C124" s="17"/>
      <c r="D124" s="11">
        <v>68.599999999999994</v>
      </c>
      <c r="E124" s="16" t="s">
        <v>328</v>
      </c>
      <c r="F124" s="30">
        <v>17.3</v>
      </c>
      <c r="G124" s="30">
        <v>17.3</v>
      </c>
      <c r="H124" s="21">
        <v>0</v>
      </c>
      <c r="I124" s="557"/>
      <c r="J124" s="557">
        <v>0.75</v>
      </c>
      <c r="K124" s="29">
        <v>1.8791680029001879E-2</v>
      </c>
      <c r="L124" s="26">
        <f t="shared" si="1"/>
        <v>0.76879168002900189</v>
      </c>
      <c r="M124" s="4" t="s">
        <v>702</v>
      </c>
    </row>
    <row r="125" spans="1:13" x14ac:dyDescent="0.25">
      <c r="A125" s="7">
        <v>109</v>
      </c>
      <c r="B125" s="17" t="s">
        <v>520</v>
      </c>
      <c r="C125" s="17"/>
      <c r="D125" s="11">
        <v>42.5</v>
      </c>
      <c r="E125" s="16" t="s">
        <v>328</v>
      </c>
      <c r="F125" s="30">
        <v>4.5999999999999996</v>
      </c>
      <c r="G125" s="30">
        <v>4.5999999999999996</v>
      </c>
      <c r="H125" s="21">
        <v>0</v>
      </c>
      <c r="I125" s="557">
        <v>1.0928571428571427</v>
      </c>
      <c r="J125" s="557"/>
      <c r="K125" s="29">
        <v>1.1642075819716909E-2</v>
      </c>
      <c r="L125" s="26">
        <f t="shared" si="1"/>
        <v>1.1044992186768596</v>
      </c>
      <c r="M125" s="4" t="s">
        <v>703</v>
      </c>
    </row>
    <row r="126" spans="1:13" x14ac:dyDescent="0.25">
      <c r="A126" s="7">
        <v>110</v>
      </c>
      <c r="B126" s="17" t="s">
        <v>521</v>
      </c>
      <c r="C126" s="17"/>
      <c r="D126" s="11">
        <v>54.1</v>
      </c>
      <c r="E126" s="16" t="s">
        <v>328</v>
      </c>
      <c r="F126" s="30">
        <v>22.3</v>
      </c>
      <c r="G126" s="30">
        <v>22.3</v>
      </c>
      <c r="H126" s="21">
        <v>0</v>
      </c>
      <c r="I126" s="557"/>
      <c r="J126" s="557">
        <v>0.93333333333333357</v>
      </c>
      <c r="K126" s="29">
        <v>1.481967769051023E-2</v>
      </c>
      <c r="L126" s="26">
        <f t="shared" si="1"/>
        <v>0.94815301102384375</v>
      </c>
      <c r="M126" s="4" t="s">
        <v>702</v>
      </c>
    </row>
    <row r="127" spans="1:13" x14ac:dyDescent="0.25">
      <c r="A127" s="7">
        <v>111</v>
      </c>
      <c r="B127" s="17" t="s">
        <v>373</v>
      </c>
      <c r="C127" s="17"/>
      <c r="D127" s="11">
        <v>54.3</v>
      </c>
      <c r="E127" s="16" t="s">
        <v>328</v>
      </c>
      <c r="F127" s="30">
        <v>13.1</v>
      </c>
      <c r="G127" s="30">
        <v>15</v>
      </c>
      <c r="H127" s="21">
        <v>1.9000000000000004</v>
      </c>
      <c r="I127" s="557"/>
      <c r="J127" s="557"/>
      <c r="K127" s="29">
        <v>1.4874463929661838E-2</v>
      </c>
      <c r="L127" s="26">
        <f t="shared" si="1"/>
        <v>1.9148744639296622</v>
      </c>
      <c r="M127" s="4" t="s">
        <v>702</v>
      </c>
    </row>
    <row r="128" spans="1:13" x14ac:dyDescent="0.25">
      <c r="A128" s="7">
        <v>112</v>
      </c>
      <c r="B128" s="17" t="s">
        <v>374</v>
      </c>
      <c r="C128" s="17"/>
      <c r="D128" s="11">
        <v>52</v>
      </c>
      <c r="E128" s="16" t="s">
        <v>328</v>
      </c>
      <c r="F128" s="30">
        <v>13.9</v>
      </c>
      <c r="G128" s="30">
        <v>15.3</v>
      </c>
      <c r="H128" s="21">
        <v>1.4000000000000004</v>
      </c>
      <c r="I128" s="557"/>
      <c r="J128" s="557"/>
      <c r="K128" s="29">
        <v>1.4244422179418336E-2</v>
      </c>
      <c r="L128" s="26">
        <f t="shared" si="1"/>
        <v>1.4142444221794186</v>
      </c>
      <c r="M128" s="4" t="s">
        <v>702</v>
      </c>
    </row>
    <row r="129" spans="1:13" x14ac:dyDescent="0.25">
      <c r="A129" s="7">
        <v>113</v>
      </c>
      <c r="B129" s="17" t="s">
        <v>375</v>
      </c>
      <c r="C129" s="17"/>
      <c r="D129" s="11">
        <v>46.8</v>
      </c>
      <c r="E129" s="16" t="s">
        <v>328</v>
      </c>
      <c r="F129" s="30">
        <v>17.399999999999999</v>
      </c>
      <c r="G129" s="30">
        <v>19.2</v>
      </c>
      <c r="H129" s="21">
        <v>1.8000000000000007</v>
      </c>
      <c r="I129" s="557"/>
      <c r="J129" s="557"/>
      <c r="K129" s="29">
        <v>1.2819979961476501E-2</v>
      </c>
      <c r="L129" s="26">
        <f t="shared" si="1"/>
        <v>1.8128199799614773</v>
      </c>
      <c r="M129" s="4" t="s">
        <v>702</v>
      </c>
    </row>
    <row r="130" spans="1:13" x14ac:dyDescent="0.25">
      <c r="A130" s="7">
        <v>114</v>
      </c>
      <c r="B130" s="17" t="s">
        <v>376</v>
      </c>
      <c r="C130" s="17"/>
      <c r="D130" s="11">
        <v>73.3</v>
      </c>
      <c r="E130" s="16" t="s">
        <v>328</v>
      </c>
      <c r="F130" s="30">
        <v>11.9</v>
      </c>
      <c r="G130" s="30">
        <v>13.2</v>
      </c>
      <c r="H130" s="21">
        <v>1.2999999999999989</v>
      </c>
      <c r="I130" s="557"/>
      <c r="J130" s="557"/>
      <c r="K130" s="29">
        <v>2.0079156649064692E-2</v>
      </c>
      <c r="L130" s="26">
        <f t="shared" si="1"/>
        <v>1.3200791566490637</v>
      </c>
      <c r="M130" s="4" t="s">
        <v>702</v>
      </c>
    </row>
    <row r="131" spans="1:13" x14ac:dyDescent="0.25">
      <c r="A131" s="7">
        <v>115</v>
      </c>
      <c r="B131" s="17" t="s">
        <v>377</v>
      </c>
      <c r="C131" s="17"/>
      <c r="D131" s="11">
        <v>54.3</v>
      </c>
      <c r="E131" s="16" t="s">
        <v>328</v>
      </c>
      <c r="F131" s="30">
        <v>15.6</v>
      </c>
      <c r="G131" s="30">
        <v>16.7</v>
      </c>
      <c r="H131" s="21">
        <v>1.0999999999999996</v>
      </c>
      <c r="I131" s="557"/>
      <c r="J131" s="557"/>
      <c r="K131" s="29">
        <v>1.4874463929661838E-2</v>
      </c>
      <c r="L131" s="26">
        <f t="shared" si="1"/>
        <v>1.1148744639296615</v>
      </c>
      <c r="M131" s="4" t="s">
        <v>702</v>
      </c>
    </row>
    <row r="132" spans="1:13" x14ac:dyDescent="0.25">
      <c r="A132" s="7">
        <v>116</v>
      </c>
      <c r="B132" s="17" t="s">
        <v>378</v>
      </c>
      <c r="C132" s="17"/>
      <c r="D132" s="11">
        <v>51.8</v>
      </c>
      <c r="E132" s="16" t="s">
        <v>328</v>
      </c>
      <c r="F132" s="30">
        <v>13.1</v>
      </c>
      <c r="G132" s="30">
        <v>14.1</v>
      </c>
      <c r="H132" s="21">
        <v>1</v>
      </c>
      <c r="I132" s="557"/>
      <c r="J132" s="557"/>
      <c r="K132" s="29">
        <v>1.4189635940266726E-2</v>
      </c>
      <c r="L132" s="26">
        <f t="shared" si="1"/>
        <v>1.0141896359402667</v>
      </c>
      <c r="M132" s="4" t="s">
        <v>702</v>
      </c>
    </row>
    <row r="133" spans="1:13" x14ac:dyDescent="0.25">
      <c r="A133" s="7">
        <v>117</v>
      </c>
      <c r="B133" s="17" t="s">
        <v>379</v>
      </c>
      <c r="C133" s="17"/>
      <c r="D133" s="11">
        <v>47.2</v>
      </c>
      <c r="E133" s="16" t="s">
        <v>328</v>
      </c>
      <c r="F133" s="30">
        <v>19</v>
      </c>
      <c r="G133" s="30">
        <v>20.3</v>
      </c>
      <c r="H133" s="21">
        <v>1.3000000000000007</v>
      </c>
      <c r="I133" s="557"/>
      <c r="J133" s="557"/>
      <c r="K133" s="29">
        <v>1.292955243977972E-2</v>
      </c>
      <c r="L133" s="26">
        <f t="shared" si="1"/>
        <v>1.3129295524397804</v>
      </c>
      <c r="M133" s="4" t="s">
        <v>702</v>
      </c>
    </row>
    <row r="134" spans="1:13" x14ac:dyDescent="0.25">
      <c r="A134" s="7">
        <v>118</v>
      </c>
      <c r="B134" s="17" t="s">
        <v>380</v>
      </c>
      <c r="C134" s="17"/>
      <c r="D134" s="11">
        <v>72.8</v>
      </c>
      <c r="E134" s="16" t="s">
        <v>328</v>
      </c>
      <c r="F134" s="30">
        <v>19</v>
      </c>
      <c r="G134" s="30">
        <v>20.100000000000001</v>
      </c>
      <c r="H134" s="21">
        <v>1.1000000000000014</v>
      </c>
      <c r="I134" s="557"/>
      <c r="J134" s="557"/>
      <c r="K134" s="29">
        <v>1.9942191051185668E-2</v>
      </c>
      <c r="L134" s="26">
        <f t="shared" si="1"/>
        <v>1.1199421910511871</v>
      </c>
      <c r="M134" s="4" t="s">
        <v>702</v>
      </c>
    </row>
    <row r="135" spans="1:13" x14ac:dyDescent="0.25">
      <c r="A135" s="7">
        <v>119</v>
      </c>
      <c r="B135" s="17" t="s">
        <v>381</v>
      </c>
      <c r="C135" s="17"/>
      <c r="D135" s="11">
        <v>54.2</v>
      </c>
      <c r="E135" s="16" t="s">
        <v>328</v>
      </c>
      <c r="F135" s="30">
        <v>21.6</v>
      </c>
      <c r="G135" s="30">
        <v>23.1</v>
      </c>
      <c r="H135" s="21">
        <v>1.5</v>
      </c>
      <c r="I135" s="557"/>
      <c r="J135" s="557"/>
      <c r="K135" s="29">
        <v>1.4847070810086035E-2</v>
      </c>
      <c r="L135" s="26">
        <f t="shared" si="1"/>
        <v>1.5148470708100861</v>
      </c>
      <c r="M135" s="4" t="s">
        <v>702</v>
      </c>
    </row>
    <row r="136" spans="1:13" x14ac:dyDescent="0.25">
      <c r="A136" s="7">
        <v>120</v>
      </c>
      <c r="B136" s="17" t="s">
        <v>382</v>
      </c>
      <c r="C136" s="17"/>
      <c r="D136" s="11">
        <v>51.9</v>
      </c>
      <c r="E136" s="16" t="s">
        <v>328</v>
      </c>
      <c r="F136" s="30">
        <v>5.0999999999999996</v>
      </c>
      <c r="G136" s="30">
        <v>5.0999999999999996</v>
      </c>
      <c r="H136" s="21">
        <v>0</v>
      </c>
      <c r="I136" s="557">
        <v>1.3345714285714283</v>
      </c>
      <c r="J136" s="557"/>
      <c r="K136" s="29">
        <v>1.4217029059842531E-2</v>
      </c>
      <c r="L136" s="26">
        <f t="shared" si="1"/>
        <v>1.3487884576312708</v>
      </c>
      <c r="M136" s="4" t="s">
        <v>703</v>
      </c>
    </row>
    <row r="137" spans="1:13" x14ac:dyDescent="0.25">
      <c r="A137" s="7">
        <v>121</v>
      </c>
      <c r="B137" s="17" t="s">
        <v>383</v>
      </c>
      <c r="C137" s="17"/>
      <c r="D137" s="11">
        <v>47.2</v>
      </c>
      <c r="E137" s="16" t="s">
        <v>328</v>
      </c>
      <c r="F137" s="30">
        <v>6.9</v>
      </c>
      <c r="G137" s="30">
        <v>7.1</v>
      </c>
      <c r="H137" s="21">
        <v>0.19999999999999929</v>
      </c>
      <c r="I137" s="557"/>
      <c r="J137" s="557"/>
      <c r="K137" s="29">
        <v>1.292955243977972E-2</v>
      </c>
      <c r="L137" s="26">
        <f t="shared" si="1"/>
        <v>0.21292955243977901</v>
      </c>
      <c r="M137" s="4" t="s">
        <v>702</v>
      </c>
    </row>
    <row r="138" spans="1:13" x14ac:dyDescent="0.25">
      <c r="A138" s="7">
        <v>122</v>
      </c>
      <c r="B138" s="17" t="s">
        <v>384</v>
      </c>
      <c r="C138" s="17"/>
      <c r="D138" s="11">
        <v>72.7</v>
      </c>
      <c r="E138" s="16" t="s">
        <v>328</v>
      </c>
      <c r="F138" s="30">
        <v>3.4</v>
      </c>
      <c r="G138" s="30">
        <v>4.3</v>
      </c>
      <c r="H138" s="21">
        <v>0.89999999999999991</v>
      </c>
      <c r="I138" s="557"/>
      <c r="J138" s="557"/>
      <c r="K138" s="29">
        <v>1.9914797931609867E-2</v>
      </c>
      <c r="L138" s="26">
        <f t="shared" si="1"/>
        <v>0.9199147979316098</v>
      </c>
      <c r="M138" s="4" t="s">
        <v>702</v>
      </c>
    </row>
    <row r="139" spans="1:13" x14ac:dyDescent="0.25">
      <c r="A139" s="7">
        <v>123</v>
      </c>
      <c r="B139" s="17" t="s">
        <v>385</v>
      </c>
      <c r="C139" s="17"/>
      <c r="D139" s="11">
        <v>54.3</v>
      </c>
      <c r="E139" s="16" t="s">
        <v>328</v>
      </c>
      <c r="F139" s="30">
        <v>5.0999999999999996</v>
      </c>
      <c r="G139" s="30">
        <v>5.5</v>
      </c>
      <c r="H139" s="21">
        <v>0.40000000000000036</v>
      </c>
      <c r="I139" s="557"/>
      <c r="J139" s="557"/>
      <c r="K139" s="29">
        <v>1.4874463929661838E-2</v>
      </c>
      <c r="L139" s="26">
        <f t="shared" si="1"/>
        <v>0.41487446392966221</v>
      </c>
      <c r="M139" s="4" t="s">
        <v>702</v>
      </c>
    </row>
    <row r="140" spans="1:13" x14ac:dyDescent="0.25">
      <c r="A140" s="7">
        <v>124</v>
      </c>
      <c r="B140" s="17" t="s">
        <v>386</v>
      </c>
      <c r="C140" s="17"/>
      <c r="D140" s="11">
        <v>52.1</v>
      </c>
      <c r="E140" s="16" t="s">
        <v>328</v>
      </c>
      <c r="F140" s="30">
        <v>11.3</v>
      </c>
      <c r="G140" s="30">
        <v>12.1</v>
      </c>
      <c r="H140" s="21">
        <v>0.79999999999999893</v>
      </c>
      <c r="I140" s="557"/>
      <c r="J140" s="557"/>
      <c r="K140" s="29">
        <v>1.427181529899414E-2</v>
      </c>
      <c r="L140" s="26">
        <f t="shared" si="1"/>
        <v>0.81427181529899306</v>
      </c>
      <c r="M140" s="4" t="s">
        <v>702</v>
      </c>
    </row>
    <row r="141" spans="1:13" x14ac:dyDescent="0.25">
      <c r="A141" s="7">
        <v>125</v>
      </c>
      <c r="B141" s="17" t="s">
        <v>387</v>
      </c>
      <c r="C141" s="17"/>
      <c r="D141" s="11">
        <v>47.2</v>
      </c>
      <c r="E141" s="16" t="s">
        <v>328</v>
      </c>
      <c r="F141" s="30">
        <v>16.600000000000001</v>
      </c>
      <c r="G141" s="30">
        <v>17.7</v>
      </c>
      <c r="H141" s="21">
        <v>1.0999999999999979</v>
      </c>
      <c r="I141" s="557"/>
      <c r="J141" s="557"/>
      <c r="K141" s="29">
        <v>1.292955243977972E-2</v>
      </c>
      <c r="L141" s="26">
        <f t="shared" si="1"/>
        <v>1.1129295524397775</v>
      </c>
      <c r="M141" s="4" t="s">
        <v>702</v>
      </c>
    </row>
    <row r="142" spans="1:13" x14ac:dyDescent="0.25">
      <c r="A142" s="7">
        <v>126</v>
      </c>
      <c r="B142" s="17" t="s">
        <v>388</v>
      </c>
      <c r="C142" s="17"/>
      <c r="D142" s="11">
        <v>72.400000000000006</v>
      </c>
      <c r="E142" s="16" t="s">
        <v>328</v>
      </c>
      <c r="F142" s="30">
        <v>11.2</v>
      </c>
      <c r="G142" s="30">
        <v>11.6</v>
      </c>
      <c r="H142" s="21">
        <v>0.40000000000000036</v>
      </c>
      <c r="I142" s="557"/>
      <c r="J142" s="557"/>
      <c r="K142" s="29">
        <v>1.9832618572882453E-2</v>
      </c>
      <c r="L142" s="26">
        <f t="shared" si="1"/>
        <v>0.41983261857288279</v>
      </c>
      <c r="M142" s="4" t="s">
        <v>702</v>
      </c>
    </row>
    <row r="143" spans="1:13" x14ac:dyDescent="0.25">
      <c r="A143" s="7">
        <v>127</v>
      </c>
      <c r="B143" s="17" t="s">
        <v>389</v>
      </c>
      <c r="C143" s="17"/>
      <c r="D143" s="11">
        <v>54.3</v>
      </c>
      <c r="E143" s="16" t="s">
        <v>328</v>
      </c>
      <c r="F143" s="30">
        <v>12.8</v>
      </c>
      <c r="G143" s="30">
        <v>12.8</v>
      </c>
      <c r="H143" s="21">
        <v>0</v>
      </c>
      <c r="I143" s="557"/>
      <c r="J143" s="557">
        <v>0.43333333333333335</v>
      </c>
      <c r="K143" s="29">
        <v>1.4874463929661838E-2</v>
      </c>
      <c r="L143" s="26">
        <f t="shared" si="1"/>
        <v>0.4482077972629952</v>
      </c>
      <c r="M143" s="4" t="s">
        <v>702</v>
      </c>
    </row>
    <row r="144" spans="1:13" x14ac:dyDescent="0.25">
      <c r="A144" s="7">
        <v>128</v>
      </c>
      <c r="B144" s="17" t="s">
        <v>390</v>
      </c>
      <c r="C144" s="17"/>
      <c r="D144" s="11">
        <v>51.8</v>
      </c>
      <c r="E144" s="16" t="s">
        <v>328</v>
      </c>
      <c r="F144" s="30">
        <v>3.8</v>
      </c>
      <c r="G144" s="30">
        <v>3.8</v>
      </c>
      <c r="H144" s="21">
        <v>0</v>
      </c>
      <c r="I144" s="557">
        <v>1.3319999999999996</v>
      </c>
      <c r="J144" s="557"/>
      <c r="K144" s="29">
        <v>1.4189635940266726E-2</v>
      </c>
      <c r="L144" s="26">
        <f t="shared" si="1"/>
        <v>1.3461896359402663</v>
      </c>
      <c r="M144" s="4" t="s">
        <v>703</v>
      </c>
    </row>
    <row r="145" spans="1:13" x14ac:dyDescent="0.25">
      <c r="A145" s="7">
        <v>129</v>
      </c>
      <c r="B145" s="17" t="s">
        <v>391</v>
      </c>
      <c r="C145" s="17"/>
      <c r="D145" s="11">
        <v>48</v>
      </c>
      <c r="E145" s="16" t="s">
        <v>328</v>
      </c>
      <c r="F145" s="30">
        <v>5.7</v>
      </c>
      <c r="G145" s="30">
        <v>5.7</v>
      </c>
      <c r="H145" s="21">
        <v>0</v>
      </c>
      <c r="I145" s="557"/>
      <c r="J145" s="557">
        <v>0.5</v>
      </c>
      <c r="K145" s="29">
        <v>1.3148697396386156E-2</v>
      </c>
      <c r="L145" s="26">
        <f t="shared" si="1"/>
        <v>0.51314869739638613</v>
      </c>
      <c r="M145" s="4" t="s">
        <v>702</v>
      </c>
    </row>
    <row r="146" spans="1:13" x14ac:dyDescent="0.25">
      <c r="A146" s="7">
        <v>130</v>
      </c>
      <c r="B146" s="17" t="s">
        <v>392</v>
      </c>
      <c r="C146" s="17"/>
      <c r="D146" s="11">
        <v>73</v>
      </c>
      <c r="E146" s="16" t="s">
        <v>328</v>
      </c>
      <c r="F146" s="30">
        <v>16.899999999999999</v>
      </c>
      <c r="G146" s="30">
        <v>16.899999999999999</v>
      </c>
      <c r="H146" s="21">
        <v>0</v>
      </c>
      <c r="I146" s="557"/>
      <c r="J146" s="557">
        <v>0.76666666666666661</v>
      </c>
      <c r="K146" s="29">
        <v>1.9996977290337278E-2</v>
      </c>
      <c r="L146" s="26">
        <f t="shared" ref="L146:L209" si="2">H146+K146+I146+J146</f>
        <v>0.78666364395700383</v>
      </c>
      <c r="M146" s="4" t="s">
        <v>702</v>
      </c>
    </row>
    <row r="147" spans="1:13" x14ac:dyDescent="0.25">
      <c r="A147" s="7">
        <v>131</v>
      </c>
      <c r="B147" s="17" t="s">
        <v>393</v>
      </c>
      <c r="C147" s="17"/>
      <c r="D147" s="11">
        <v>54.8</v>
      </c>
      <c r="E147" s="16" t="s">
        <v>328</v>
      </c>
      <c r="F147" s="30">
        <v>9.4</v>
      </c>
      <c r="G147" s="30">
        <v>10.6</v>
      </c>
      <c r="H147" s="21">
        <v>1.1999999999999993</v>
      </c>
      <c r="I147" s="557"/>
      <c r="J147" s="557"/>
      <c r="K147" s="29">
        <v>1.501142952754086E-2</v>
      </c>
      <c r="L147" s="26">
        <f t="shared" si="2"/>
        <v>1.21501142952754</v>
      </c>
      <c r="M147" s="4" t="s">
        <v>702</v>
      </c>
    </row>
    <row r="148" spans="1:13" x14ac:dyDescent="0.25">
      <c r="A148" s="7">
        <v>132</v>
      </c>
      <c r="B148" s="17" t="s">
        <v>394</v>
      </c>
      <c r="C148" s="17"/>
      <c r="D148" s="11">
        <v>52.6</v>
      </c>
      <c r="E148" s="16" t="s">
        <v>328</v>
      </c>
      <c r="F148" s="30">
        <v>2.1</v>
      </c>
      <c r="G148" s="30">
        <v>2.1</v>
      </c>
      <c r="H148" s="21">
        <v>0</v>
      </c>
      <c r="I148" s="557">
        <v>1.3525714285714285</v>
      </c>
      <c r="J148" s="557">
        <v>0</v>
      </c>
      <c r="K148" s="29">
        <v>1.4408780896873162E-2</v>
      </c>
      <c r="L148" s="26">
        <f t="shared" si="2"/>
        <v>1.3669802094683017</v>
      </c>
      <c r="M148" s="4" t="s">
        <v>703</v>
      </c>
    </row>
    <row r="149" spans="1:13" x14ac:dyDescent="0.25">
      <c r="A149" s="7">
        <v>133</v>
      </c>
      <c r="B149" s="17" t="s">
        <v>395</v>
      </c>
      <c r="C149" s="17"/>
      <c r="D149" s="11">
        <v>47.6</v>
      </c>
      <c r="E149" s="16" t="s">
        <v>328</v>
      </c>
      <c r="F149" s="30">
        <v>10.8</v>
      </c>
      <c r="G149" s="30">
        <v>11.6</v>
      </c>
      <c r="H149" s="21">
        <v>0.79999999999999893</v>
      </c>
      <c r="I149" s="557"/>
      <c r="J149" s="557"/>
      <c r="K149" s="29">
        <v>1.3039124918082939E-2</v>
      </c>
      <c r="L149" s="26">
        <f t="shared" si="2"/>
        <v>0.81303912491808183</v>
      </c>
      <c r="M149" s="57" t="s">
        <v>702</v>
      </c>
    </row>
    <row r="150" spans="1:13" x14ac:dyDescent="0.25">
      <c r="A150" s="7">
        <v>134</v>
      </c>
      <c r="B150" s="17" t="s">
        <v>396</v>
      </c>
      <c r="C150" s="17"/>
      <c r="D150" s="11">
        <v>73</v>
      </c>
      <c r="E150" s="16" t="s">
        <v>328</v>
      </c>
      <c r="F150" s="30">
        <v>10.7</v>
      </c>
      <c r="G150" s="30">
        <v>12.4</v>
      </c>
      <c r="H150" s="21">
        <v>1.7000000000000011</v>
      </c>
      <c r="I150" s="557"/>
      <c r="J150" s="557"/>
      <c r="K150" s="29">
        <v>1.9996977290337278E-2</v>
      </c>
      <c r="L150" s="26">
        <f t="shared" si="2"/>
        <v>1.7199969772903383</v>
      </c>
      <c r="M150" s="57" t="s">
        <v>702</v>
      </c>
    </row>
    <row r="151" spans="1:13" x14ac:dyDescent="0.25">
      <c r="A151" s="7">
        <v>135</v>
      </c>
      <c r="B151" s="17" t="s">
        <v>397</v>
      </c>
      <c r="C151" s="17"/>
      <c r="D151" s="11">
        <v>54.9</v>
      </c>
      <c r="E151" s="16" t="s">
        <v>328</v>
      </c>
      <c r="F151" s="30">
        <v>14.9</v>
      </c>
      <c r="G151" s="30">
        <v>15.7</v>
      </c>
      <c r="H151" s="21">
        <v>0.79999999999999893</v>
      </c>
      <c r="I151" s="557"/>
      <c r="J151" s="557"/>
      <c r="K151" s="29">
        <v>1.5038822647116664E-2</v>
      </c>
      <c r="L151" s="26">
        <f t="shared" si="2"/>
        <v>0.81503882264711558</v>
      </c>
      <c r="M151" s="57" t="s">
        <v>702</v>
      </c>
    </row>
    <row r="152" spans="1:13" x14ac:dyDescent="0.25">
      <c r="A152" s="7">
        <v>136</v>
      </c>
      <c r="B152" s="17" t="s">
        <v>398</v>
      </c>
      <c r="C152" s="17"/>
      <c r="D152" s="11">
        <v>52.3</v>
      </c>
      <c r="E152" s="16" t="s">
        <v>328</v>
      </c>
      <c r="F152" s="30">
        <v>8.6999999999999993</v>
      </c>
      <c r="G152" s="30">
        <v>9.3000000000000007</v>
      </c>
      <c r="H152" s="21">
        <v>0.60000000000000142</v>
      </c>
      <c r="I152" s="557"/>
      <c r="J152" s="557"/>
      <c r="K152" s="29">
        <v>1.4326601538145748E-2</v>
      </c>
      <c r="L152" s="26">
        <f t="shared" si="2"/>
        <v>0.61432660153814722</v>
      </c>
      <c r="M152" s="57" t="s">
        <v>702</v>
      </c>
    </row>
    <row r="153" spans="1:13" x14ac:dyDescent="0.25">
      <c r="A153" s="7">
        <v>137</v>
      </c>
      <c r="B153" s="17" t="s">
        <v>399</v>
      </c>
      <c r="C153" s="17"/>
      <c r="D153" s="11">
        <v>47.6</v>
      </c>
      <c r="E153" s="16" t="s">
        <v>328</v>
      </c>
      <c r="F153" s="30">
        <v>18.899999999999999</v>
      </c>
      <c r="G153" s="30">
        <v>20.3</v>
      </c>
      <c r="H153" s="21">
        <v>1.4000000000000021</v>
      </c>
      <c r="I153" s="557"/>
      <c r="J153" s="557"/>
      <c r="K153" s="29">
        <v>1.3039124918082939E-2</v>
      </c>
      <c r="L153" s="26">
        <f t="shared" si="2"/>
        <v>1.4130391249180851</v>
      </c>
      <c r="M153" s="57" t="s">
        <v>702</v>
      </c>
    </row>
    <row r="154" spans="1:13" x14ac:dyDescent="0.25">
      <c r="A154" s="7">
        <v>138</v>
      </c>
      <c r="B154" s="17" t="s">
        <v>400</v>
      </c>
      <c r="C154" s="17"/>
      <c r="D154" s="11">
        <v>72.8</v>
      </c>
      <c r="E154" s="16" t="s">
        <v>328</v>
      </c>
      <c r="F154" s="30">
        <v>18.100000000000001</v>
      </c>
      <c r="G154" s="30">
        <v>19.2</v>
      </c>
      <c r="H154" s="21">
        <v>1.0999999999999979</v>
      </c>
      <c r="I154" s="557"/>
      <c r="J154" s="557"/>
      <c r="K154" s="29">
        <v>1.9942191051185668E-2</v>
      </c>
      <c r="L154" s="26">
        <f t="shared" si="2"/>
        <v>1.1199421910511835</v>
      </c>
      <c r="M154" s="57" t="s">
        <v>702</v>
      </c>
    </row>
    <row r="155" spans="1:13" x14ac:dyDescent="0.25">
      <c r="A155" s="7">
        <v>139</v>
      </c>
      <c r="B155" s="17" t="s">
        <v>401</v>
      </c>
      <c r="C155" s="17"/>
      <c r="D155" s="11">
        <v>54.9</v>
      </c>
      <c r="E155" s="16" t="s">
        <v>328</v>
      </c>
      <c r="F155" s="30">
        <v>9.9</v>
      </c>
      <c r="G155" s="30">
        <v>10.8</v>
      </c>
      <c r="H155" s="21">
        <v>0.90000000000000036</v>
      </c>
      <c r="I155" s="557"/>
      <c r="J155" s="557"/>
      <c r="K155" s="29">
        <v>1.5038822647116664E-2</v>
      </c>
      <c r="L155" s="26">
        <f t="shared" si="2"/>
        <v>0.915038822647117</v>
      </c>
      <c r="M155" s="4" t="s">
        <v>702</v>
      </c>
    </row>
    <row r="156" spans="1:13" x14ac:dyDescent="0.25">
      <c r="A156" s="7">
        <v>140</v>
      </c>
      <c r="B156" s="17" t="s">
        <v>402</v>
      </c>
      <c r="C156" s="17"/>
      <c r="D156" s="11">
        <v>52.4</v>
      </c>
      <c r="E156" s="16" t="s">
        <v>328</v>
      </c>
      <c r="F156" s="30">
        <v>6.6</v>
      </c>
      <c r="G156" s="30">
        <v>7.6</v>
      </c>
      <c r="H156" s="21">
        <v>1</v>
      </c>
      <c r="I156" s="557"/>
      <c r="J156" s="557"/>
      <c r="K156" s="29">
        <v>1.4353994657721553E-2</v>
      </c>
      <c r="L156" s="26">
        <f t="shared" si="2"/>
        <v>1.0143539946577216</v>
      </c>
      <c r="M156" s="4" t="s">
        <v>702</v>
      </c>
    </row>
    <row r="157" spans="1:13" x14ac:dyDescent="0.25">
      <c r="A157" s="7">
        <v>141</v>
      </c>
      <c r="B157" s="17" t="s">
        <v>403</v>
      </c>
      <c r="C157" s="17"/>
      <c r="D157" s="11">
        <v>47.2</v>
      </c>
      <c r="E157" s="16" t="s">
        <v>328</v>
      </c>
      <c r="F157" s="30">
        <v>9.9</v>
      </c>
      <c r="G157" s="30">
        <v>10.6</v>
      </c>
      <c r="H157" s="21">
        <v>0.69999999999999929</v>
      </c>
      <c r="I157" s="557"/>
      <c r="J157" s="557"/>
      <c r="K157" s="29">
        <v>1.292955243977972E-2</v>
      </c>
      <c r="L157" s="26">
        <f t="shared" si="2"/>
        <v>0.71292955243977896</v>
      </c>
      <c r="M157" s="4" t="s">
        <v>702</v>
      </c>
    </row>
    <row r="158" spans="1:13" x14ac:dyDescent="0.25">
      <c r="A158" s="7">
        <v>142</v>
      </c>
      <c r="B158" s="17" t="s">
        <v>404</v>
      </c>
      <c r="C158" s="17"/>
      <c r="D158" s="11">
        <v>72.5</v>
      </c>
      <c r="E158" s="16" t="s">
        <v>328</v>
      </c>
      <c r="F158" s="30">
        <v>13</v>
      </c>
      <c r="G158" s="30">
        <v>13.6</v>
      </c>
      <c r="H158" s="21">
        <v>0.59999999999999964</v>
      </c>
      <c r="I158" s="557"/>
      <c r="J158" s="557"/>
      <c r="K158" s="29">
        <v>1.9860011692458254E-2</v>
      </c>
      <c r="L158" s="26">
        <f t="shared" si="2"/>
        <v>0.61986001169245786</v>
      </c>
      <c r="M158" s="4" t="s">
        <v>702</v>
      </c>
    </row>
    <row r="159" spans="1:13" x14ac:dyDescent="0.25">
      <c r="A159" s="7">
        <v>143</v>
      </c>
      <c r="B159" s="17" t="s">
        <v>405</v>
      </c>
      <c r="C159" s="17"/>
      <c r="D159" s="11">
        <v>54.8</v>
      </c>
      <c r="E159" s="16" t="s">
        <v>328</v>
      </c>
      <c r="F159" s="30">
        <v>9.1999999999999993</v>
      </c>
      <c r="G159" s="30">
        <v>10.3</v>
      </c>
      <c r="H159" s="21">
        <v>1.1000000000000014</v>
      </c>
      <c r="I159" s="557"/>
      <c r="J159" s="557"/>
      <c r="K159" s="29">
        <v>1.501142952754086E-2</v>
      </c>
      <c r="L159" s="26">
        <f t="shared" si="2"/>
        <v>1.1150114295275422</v>
      </c>
      <c r="M159" s="4" t="s">
        <v>702</v>
      </c>
    </row>
    <row r="160" spans="1:13" x14ac:dyDescent="0.25">
      <c r="A160" s="7">
        <v>144</v>
      </c>
      <c r="B160" s="17" t="s">
        <v>406</v>
      </c>
      <c r="C160" s="17"/>
      <c r="D160" s="11">
        <v>51.9</v>
      </c>
      <c r="E160" s="16" t="s">
        <v>328</v>
      </c>
      <c r="F160" s="30">
        <v>7.6</v>
      </c>
      <c r="G160" s="30">
        <v>8.4</v>
      </c>
      <c r="H160" s="21">
        <v>0.80000000000000071</v>
      </c>
      <c r="I160" s="557"/>
      <c r="J160" s="557"/>
      <c r="K160" s="29">
        <v>1.4217029059842531E-2</v>
      </c>
      <c r="L160" s="26">
        <f t="shared" si="2"/>
        <v>0.81421702905984328</v>
      </c>
      <c r="M160" s="4" t="s">
        <v>702</v>
      </c>
    </row>
    <row r="161" spans="1:13" x14ac:dyDescent="0.25">
      <c r="A161" s="7">
        <v>145</v>
      </c>
      <c r="B161" s="17" t="s">
        <v>407</v>
      </c>
      <c r="C161" s="17"/>
      <c r="D161" s="11">
        <v>47</v>
      </c>
      <c r="E161" s="16" t="s">
        <v>328</v>
      </c>
      <c r="F161" s="30">
        <v>13.6</v>
      </c>
      <c r="G161" s="30">
        <v>14.5</v>
      </c>
      <c r="H161" s="21">
        <v>0.90000000000000036</v>
      </c>
      <c r="I161" s="557"/>
      <c r="J161" s="557"/>
      <c r="K161" s="29">
        <v>1.2874766200628111E-2</v>
      </c>
      <c r="L161" s="26">
        <f t="shared" si="2"/>
        <v>0.91287476620062846</v>
      </c>
      <c r="M161" s="4" t="s">
        <v>702</v>
      </c>
    </row>
    <row r="162" spans="1:13" x14ac:dyDescent="0.25">
      <c r="A162" s="39">
        <v>146</v>
      </c>
      <c r="B162" s="17" t="s">
        <v>408</v>
      </c>
      <c r="C162" s="17"/>
      <c r="D162" s="11">
        <v>73.2</v>
      </c>
      <c r="E162" s="16" t="s">
        <v>328</v>
      </c>
      <c r="F162" s="30">
        <v>2.7</v>
      </c>
      <c r="G162" s="30">
        <v>3</v>
      </c>
      <c r="H162" s="21">
        <v>0.29999999999999982</v>
      </c>
      <c r="I162" s="557"/>
      <c r="J162" s="557"/>
      <c r="K162" s="29">
        <v>2.0051763529488887E-2</v>
      </c>
      <c r="L162" s="26">
        <f t="shared" si="2"/>
        <v>0.32005176352948872</v>
      </c>
      <c r="M162" s="4" t="s">
        <v>702</v>
      </c>
    </row>
    <row r="163" spans="1:13" x14ac:dyDescent="0.25">
      <c r="A163" s="7">
        <v>147</v>
      </c>
      <c r="B163" s="17" t="s">
        <v>409</v>
      </c>
      <c r="C163" s="17"/>
      <c r="D163" s="11">
        <v>54.7</v>
      </c>
      <c r="E163" s="16" t="s">
        <v>328</v>
      </c>
      <c r="F163" s="30">
        <v>19</v>
      </c>
      <c r="G163" s="30">
        <v>20.2</v>
      </c>
      <c r="H163" s="21">
        <v>1.1999999999999993</v>
      </c>
      <c r="I163" s="557"/>
      <c r="J163" s="557"/>
      <c r="K163" s="29">
        <v>1.4984036407965057E-2</v>
      </c>
      <c r="L163" s="26">
        <f t="shared" si="2"/>
        <v>1.2149840364079643</v>
      </c>
      <c r="M163" s="4" t="s">
        <v>702</v>
      </c>
    </row>
    <row r="164" spans="1:13" x14ac:dyDescent="0.25">
      <c r="A164" s="7">
        <v>148</v>
      </c>
      <c r="B164" s="17" t="s">
        <v>410</v>
      </c>
      <c r="C164" s="17"/>
      <c r="D164" s="11">
        <v>52.4</v>
      </c>
      <c r="E164" s="16" t="s">
        <v>328</v>
      </c>
      <c r="F164" s="30">
        <v>8.9</v>
      </c>
      <c r="G164" s="30">
        <v>9.4</v>
      </c>
      <c r="H164" s="21">
        <v>0.5</v>
      </c>
      <c r="I164" s="557"/>
      <c r="J164" s="557"/>
      <c r="K164" s="29">
        <v>1.4353994657721553E-2</v>
      </c>
      <c r="L164" s="26">
        <f t="shared" si="2"/>
        <v>0.51435399465772158</v>
      </c>
      <c r="M164" s="4" t="s">
        <v>702</v>
      </c>
    </row>
    <row r="165" spans="1:13" x14ac:dyDescent="0.25">
      <c r="A165" s="7">
        <v>149</v>
      </c>
      <c r="B165" s="17" t="s">
        <v>411</v>
      </c>
      <c r="C165" s="17"/>
      <c r="D165" s="11">
        <v>47.4</v>
      </c>
      <c r="E165" s="16" t="s">
        <v>328</v>
      </c>
      <c r="F165" s="30">
        <v>11.8</v>
      </c>
      <c r="G165" s="30">
        <v>12.9</v>
      </c>
      <c r="H165" s="21">
        <v>1.0999999999999996</v>
      </c>
      <c r="I165" s="557"/>
      <c r="J165" s="557"/>
      <c r="K165" s="29">
        <v>1.2984338678931328E-2</v>
      </c>
      <c r="L165" s="26">
        <f t="shared" si="2"/>
        <v>1.1129843386789309</v>
      </c>
      <c r="M165" s="4" t="s">
        <v>702</v>
      </c>
    </row>
    <row r="166" spans="1:13" x14ac:dyDescent="0.25">
      <c r="A166" s="7">
        <v>150</v>
      </c>
      <c r="B166" s="17" t="s">
        <v>412</v>
      </c>
      <c r="C166" s="17"/>
      <c r="D166" s="11">
        <v>73.2</v>
      </c>
      <c r="E166" s="16" t="s">
        <v>328</v>
      </c>
      <c r="F166" s="30">
        <v>22.7</v>
      </c>
      <c r="G166" s="30">
        <v>24.3</v>
      </c>
      <c r="H166" s="21">
        <v>1.6000000000000014</v>
      </c>
      <c r="I166" s="557"/>
      <c r="J166" s="557"/>
      <c r="K166" s="29">
        <v>2.0051763529488887E-2</v>
      </c>
      <c r="L166" s="26">
        <f t="shared" si="2"/>
        <v>1.6200517635294902</v>
      </c>
      <c r="M166" s="4" t="s">
        <v>702</v>
      </c>
    </row>
    <row r="167" spans="1:13" x14ac:dyDescent="0.25">
      <c r="A167" s="7">
        <v>151</v>
      </c>
      <c r="B167" s="17" t="s">
        <v>526</v>
      </c>
      <c r="C167" s="17"/>
      <c r="D167" s="11">
        <v>39.299999999999997</v>
      </c>
      <c r="E167" s="16" t="s">
        <v>328</v>
      </c>
      <c r="F167" s="30">
        <v>14.4</v>
      </c>
      <c r="G167" s="30">
        <v>15.4</v>
      </c>
      <c r="H167" s="21">
        <v>1</v>
      </c>
      <c r="I167" s="557"/>
      <c r="J167" s="557"/>
      <c r="K167" s="29">
        <v>1.0765495993291165E-2</v>
      </c>
      <c r="L167" s="26">
        <f t="shared" si="2"/>
        <v>1.0107654959932912</v>
      </c>
      <c r="M167" s="4" t="s">
        <v>702</v>
      </c>
    </row>
    <row r="168" spans="1:13" x14ac:dyDescent="0.25">
      <c r="A168" s="7">
        <v>152</v>
      </c>
      <c r="B168" s="17" t="s">
        <v>527</v>
      </c>
      <c r="C168" s="17"/>
      <c r="D168" s="11">
        <v>67.099999999999994</v>
      </c>
      <c r="E168" s="16" t="s">
        <v>328</v>
      </c>
      <c r="F168" s="30">
        <v>14</v>
      </c>
      <c r="G168" s="30">
        <v>14</v>
      </c>
      <c r="H168" s="21">
        <v>0</v>
      </c>
      <c r="I168" s="557"/>
      <c r="J168" s="557">
        <v>0.66666666666666663</v>
      </c>
      <c r="K168" s="29">
        <v>1.8380783235364812E-2</v>
      </c>
      <c r="L168" s="26">
        <f t="shared" si="2"/>
        <v>0.68504744990203148</v>
      </c>
      <c r="M168" s="4" t="s">
        <v>702</v>
      </c>
    </row>
    <row r="169" spans="1:13" x14ac:dyDescent="0.25">
      <c r="A169" s="7">
        <v>153</v>
      </c>
      <c r="B169" s="17" t="s">
        <v>528</v>
      </c>
      <c r="C169" s="17"/>
      <c r="D169" s="11">
        <v>99.4</v>
      </c>
      <c r="E169" s="16" t="s">
        <v>328</v>
      </c>
      <c r="F169" s="30">
        <v>35</v>
      </c>
      <c r="G169" s="30">
        <v>37.4</v>
      </c>
      <c r="H169" s="21">
        <v>2.3999999999999986</v>
      </c>
      <c r="I169" s="557"/>
      <c r="J169" s="557"/>
      <c r="K169" s="29">
        <v>2.7228760858349667E-2</v>
      </c>
      <c r="L169" s="26">
        <f t="shared" si="2"/>
        <v>2.4272287608583483</v>
      </c>
      <c r="M169" s="4" t="s">
        <v>702</v>
      </c>
    </row>
    <row r="170" spans="1:13" x14ac:dyDescent="0.25">
      <c r="A170" s="7">
        <v>154</v>
      </c>
      <c r="B170" s="17" t="s">
        <v>529</v>
      </c>
      <c r="C170" s="17"/>
      <c r="D170" s="11">
        <v>39.6</v>
      </c>
      <c r="E170" s="16" t="s">
        <v>328</v>
      </c>
      <c r="F170" s="30">
        <v>3</v>
      </c>
      <c r="G170" s="30">
        <v>3.1</v>
      </c>
      <c r="H170" s="21">
        <v>0.10000000000000009</v>
      </c>
      <c r="I170" s="557"/>
      <c r="J170" s="557"/>
      <c r="K170" s="29">
        <v>1.0847675352018579E-2</v>
      </c>
      <c r="L170" s="26">
        <f t="shared" si="2"/>
        <v>0.11084767535201867</v>
      </c>
      <c r="M170" s="4" t="s">
        <v>702</v>
      </c>
    </row>
    <row r="171" spans="1:13" x14ac:dyDescent="0.25">
      <c r="A171" s="7">
        <v>155</v>
      </c>
      <c r="B171" s="17" t="s">
        <v>530</v>
      </c>
      <c r="C171" s="17"/>
      <c r="D171" s="11">
        <v>67</v>
      </c>
      <c r="E171" s="16" t="s">
        <v>328</v>
      </c>
      <c r="F171" s="30">
        <v>18.3</v>
      </c>
      <c r="G171" s="30">
        <v>19.600000000000001</v>
      </c>
      <c r="H171" s="21">
        <v>1.3000000000000007</v>
      </c>
      <c r="I171" s="557"/>
      <c r="J171" s="557"/>
      <c r="K171" s="29">
        <v>1.8353390115789008E-2</v>
      </c>
      <c r="L171" s="26">
        <f t="shared" si="2"/>
        <v>1.3183533901157898</v>
      </c>
      <c r="M171" s="4" t="s">
        <v>702</v>
      </c>
    </row>
    <row r="172" spans="1:13" x14ac:dyDescent="0.25">
      <c r="A172" s="7">
        <v>156</v>
      </c>
      <c r="B172" s="17" t="s">
        <v>531</v>
      </c>
      <c r="C172" s="17"/>
      <c r="D172" s="11">
        <v>98.8</v>
      </c>
      <c r="E172" s="16" t="s">
        <v>328</v>
      </c>
      <c r="F172" s="30">
        <v>15.5</v>
      </c>
      <c r="G172" s="30">
        <v>16.600000000000001</v>
      </c>
      <c r="H172" s="21">
        <v>1.1000000000000014</v>
      </c>
      <c r="I172" s="557"/>
      <c r="J172" s="557"/>
      <c r="K172" s="29">
        <v>2.7064402140894835E-2</v>
      </c>
      <c r="L172" s="26">
        <f t="shared" si="2"/>
        <v>1.1270644021408962</v>
      </c>
      <c r="M172" s="4" t="s">
        <v>702</v>
      </c>
    </row>
    <row r="173" spans="1:13" x14ac:dyDescent="0.25">
      <c r="A173" s="7">
        <v>157</v>
      </c>
      <c r="B173" s="17" t="s">
        <v>532</v>
      </c>
      <c r="C173" s="17"/>
      <c r="D173" s="11">
        <v>39.4</v>
      </c>
      <c r="E173" s="16" t="s">
        <v>328</v>
      </c>
      <c r="F173" s="30">
        <v>8.1999999999999993</v>
      </c>
      <c r="G173" s="30">
        <v>8.8000000000000007</v>
      </c>
      <c r="H173" s="21">
        <v>0.60000000000000142</v>
      </c>
      <c r="I173" s="557"/>
      <c r="J173" s="557"/>
      <c r="K173" s="29">
        <v>1.0792889112866969E-2</v>
      </c>
      <c r="L173" s="26">
        <f t="shared" si="2"/>
        <v>0.61079288911286844</v>
      </c>
      <c r="M173" s="4" t="s">
        <v>702</v>
      </c>
    </row>
    <row r="174" spans="1:13" x14ac:dyDescent="0.25">
      <c r="A174" s="7">
        <v>158</v>
      </c>
      <c r="B174" s="17" t="s">
        <v>533</v>
      </c>
      <c r="C174" s="17"/>
      <c r="D174" s="11">
        <v>67.5</v>
      </c>
      <c r="E174" s="16" t="s">
        <v>328</v>
      </c>
      <c r="F174" s="30">
        <v>9.1</v>
      </c>
      <c r="G174" s="30">
        <v>9.5</v>
      </c>
      <c r="H174" s="21">
        <v>0.40000000000000036</v>
      </c>
      <c r="I174" s="557"/>
      <c r="J174" s="557"/>
      <c r="K174" s="29">
        <v>1.8490355713668031E-2</v>
      </c>
      <c r="L174" s="26">
        <f t="shared" si="2"/>
        <v>0.41849035571366838</v>
      </c>
      <c r="M174" s="4" t="s">
        <v>702</v>
      </c>
    </row>
    <row r="175" spans="1:13" x14ac:dyDescent="0.25">
      <c r="A175" s="7">
        <v>159</v>
      </c>
      <c r="B175" s="17" t="s">
        <v>534</v>
      </c>
      <c r="C175" s="17"/>
      <c r="D175" s="11">
        <v>99.1</v>
      </c>
      <c r="E175" s="16" t="s">
        <v>328</v>
      </c>
      <c r="F175" s="30">
        <v>14.7</v>
      </c>
      <c r="G175" s="30">
        <v>15.7</v>
      </c>
      <c r="H175" s="21">
        <v>1</v>
      </c>
      <c r="I175" s="557"/>
      <c r="J175" s="557"/>
      <c r="K175" s="29">
        <v>2.7146581499622249E-2</v>
      </c>
      <c r="L175" s="26">
        <f t="shared" si="2"/>
        <v>1.0271465814996223</v>
      </c>
      <c r="M175" s="4" t="s">
        <v>702</v>
      </c>
    </row>
    <row r="176" spans="1:13" x14ac:dyDescent="0.25">
      <c r="A176" s="7">
        <v>160</v>
      </c>
      <c r="B176" s="17" t="s">
        <v>535</v>
      </c>
      <c r="C176" s="17"/>
      <c r="D176" s="11">
        <v>40.1</v>
      </c>
      <c r="E176" s="16" t="s">
        <v>328</v>
      </c>
      <c r="F176" s="30">
        <v>10.3</v>
      </c>
      <c r="G176" s="30">
        <v>11.1</v>
      </c>
      <c r="H176" s="21">
        <v>0.79999999999999893</v>
      </c>
      <c r="I176" s="557"/>
      <c r="J176" s="557"/>
      <c r="K176" s="29">
        <v>1.0984640949897602E-2</v>
      </c>
      <c r="L176" s="26">
        <f t="shared" si="2"/>
        <v>0.81098464094989653</v>
      </c>
      <c r="M176" s="4" t="s">
        <v>702</v>
      </c>
    </row>
    <row r="177" spans="1:13" x14ac:dyDescent="0.25">
      <c r="A177" s="7">
        <v>161</v>
      </c>
      <c r="B177" s="17" t="s">
        <v>536</v>
      </c>
      <c r="C177" s="17"/>
      <c r="D177" s="11">
        <v>67.099999999999994</v>
      </c>
      <c r="E177" s="16" t="s">
        <v>328</v>
      </c>
      <c r="F177" s="30">
        <v>9.3000000000000007</v>
      </c>
      <c r="G177" s="30">
        <v>10.7</v>
      </c>
      <c r="H177" s="21">
        <v>1.3999999999999986</v>
      </c>
      <c r="I177" s="557"/>
      <c r="J177" s="557"/>
      <c r="K177" s="29">
        <v>1.8380783235364812E-2</v>
      </c>
      <c r="L177" s="26">
        <f t="shared" si="2"/>
        <v>1.4183807832353634</v>
      </c>
      <c r="M177" s="4" t="s">
        <v>702</v>
      </c>
    </row>
    <row r="178" spans="1:13" x14ac:dyDescent="0.25">
      <c r="A178" s="7">
        <v>162</v>
      </c>
      <c r="B178" s="17" t="s">
        <v>537</v>
      </c>
      <c r="C178" s="17"/>
      <c r="D178" s="11">
        <v>99.1</v>
      </c>
      <c r="E178" s="16" t="s">
        <v>328</v>
      </c>
      <c r="F178" s="30">
        <v>27.5</v>
      </c>
      <c r="G178" s="30">
        <v>29.3</v>
      </c>
      <c r="H178" s="21">
        <v>1.8000000000000007</v>
      </c>
      <c r="I178" s="557"/>
      <c r="J178" s="557"/>
      <c r="K178" s="29">
        <v>2.7146581499622249E-2</v>
      </c>
      <c r="L178" s="26">
        <f t="shared" si="2"/>
        <v>1.8271465814996231</v>
      </c>
      <c r="M178" s="4" t="s">
        <v>702</v>
      </c>
    </row>
    <row r="179" spans="1:13" x14ac:dyDescent="0.25">
      <c r="A179" s="7">
        <v>163</v>
      </c>
      <c r="B179" s="17" t="s">
        <v>538</v>
      </c>
      <c r="C179" s="17"/>
      <c r="D179" s="11">
        <v>39.4</v>
      </c>
      <c r="E179" s="16" t="s">
        <v>328</v>
      </c>
      <c r="F179" s="30">
        <v>9</v>
      </c>
      <c r="G179" s="30">
        <v>9.8000000000000007</v>
      </c>
      <c r="H179" s="21">
        <v>0.80000000000000071</v>
      </c>
      <c r="I179" s="557"/>
      <c r="J179" s="557"/>
      <c r="K179" s="29">
        <v>1.0792889112866969E-2</v>
      </c>
      <c r="L179" s="26">
        <f t="shared" si="2"/>
        <v>0.81079288911286773</v>
      </c>
      <c r="M179" s="4" t="s">
        <v>702</v>
      </c>
    </row>
    <row r="180" spans="1:13" x14ac:dyDescent="0.25">
      <c r="A180" s="7">
        <v>164</v>
      </c>
      <c r="B180" s="17" t="s">
        <v>539</v>
      </c>
      <c r="C180" s="17"/>
      <c r="D180" s="11">
        <v>67.2</v>
      </c>
      <c r="E180" s="16" t="s">
        <v>328</v>
      </c>
      <c r="F180" s="30">
        <v>0.7</v>
      </c>
      <c r="G180" s="30">
        <v>0.7</v>
      </c>
      <c r="H180" s="21">
        <v>0</v>
      </c>
      <c r="I180" s="557">
        <v>1.728</v>
      </c>
      <c r="J180" s="557"/>
      <c r="K180" s="29">
        <v>1.840817635494062E-2</v>
      </c>
      <c r="L180" s="26">
        <f t="shared" si="2"/>
        <v>1.7464081763549406</v>
      </c>
      <c r="M180" s="4" t="s">
        <v>703</v>
      </c>
    </row>
    <row r="181" spans="1:13" x14ac:dyDescent="0.25">
      <c r="A181" s="7">
        <v>165</v>
      </c>
      <c r="B181" s="17" t="s">
        <v>540</v>
      </c>
      <c r="C181" s="17"/>
      <c r="D181" s="11">
        <v>99.5</v>
      </c>
      <c r="E181" s="16" t="s">
        <v>328</v>
      </c>
      <c r="F181" s="30">
        <v>30.1</v>
      </c>
      <c r="G181" s="30">
        <v>32.1</v>
      </c>
      <c r="H181" s="21">
        <v>2</v>
      </c>
      <c r="I181" s="557"/>
      <c r="J181" s="557"/>
      <c r="K181" s="29">
        <v>2.7256153977925468E-2</v>
      </c>
      <c r="L181" s="26">
        <f t="shared" si="2"/>
        <v>2.0272561539779255</v>
      </c>
      <c r="M181" s="4" t="s">
        <v>702</v>
      </c>
    </row>
    <row r="182" spans="1:13" x14ac:dyDescent="0.25">
      <c r="A182" s="7">
        <v>166</v>
      </c>
      <c r="B182" s="17" t="s">
        <v>541</v>
      </c>
      <c r="C182" s="17"/>
      <c r="D182" s="11">
        <v>39.4</v>
      </c>
      <c r="E182" s="16" t="s">
        <v>328</v>
      </c>
      <c r="F182" s="30">
        <v>10.4</v>
      </c>
      <c r="G182" s="30">
        <v>11.3</v>
      </c>
      <c r="H182" s="21">
        <v>0.90000000000000036</v>
      </c>
      <c r="I182" s="557"/>
      <c r="J182" s="557"/>
      <c r="K182" s="29">
        <v>1.0792889112866969E-2</v>
      </c>
      <c r="L182" s="26">
        <f t="shared" si="2"/>
        <v>0.91079288911286738</v>
      </c>
      <c r="M182" s="4" t="s">
        <v>702</v>
      </c>
    </row>
    <row r="183" spans="1:13" x14ac:dyDescent="0.25">
      <c r="A183" s="7">
        <v>167</v>
      </c>
      <c r="B183" s="17" t="s">
        <v>542</v>
      </c>
      <c r="C183" s="17"/>
      <c r="D183" s="11">
        <v>67.3</v>
      </c>
      <c r="E183" s="16" t="s">
        <v>328</v>
      </c>
      <c r="F183" s="30">
        <v>16.3</v>
      </c>
      <c r="G183" s="30">
        <v>17.399999999999999</v>
      </c>
      <c r="H183" s="21">
        <v>1.0999999999999979</v>
      </c>
      <c r="I183" s="557"/>
      <c r="J183" s="557"/>
      <c r="K183" s="29">
        <v>1.8435569474516422E-2</v>
      </c>
      <c r="L183" s="26">
        <f t="shared" si="2"/>
        <v>1.1184355694745143</v>
      </c>
      <c r="M183" s="4" t="s">
        <v>702</v>
      </c>
    </row>
    <row r="184" spans="1:13" x14ac:dyDescent="0.25">
      <c r="A184" s="7">
        <v>168</v>
      </c>
      <c r="B184" s="17" t="s">
        <v>543</v>
      </c>
      <c r="C184" s="17"/>
      <c r="D184" s="11">
        <v>99.4</v>
      </c>
      <c r="E184" s="16" t="s">
        <v>328</v>
      </c>
      <c r="F184" s="30">
        <v>10.8</v>
      </c>
      <c r="G184" s="30">
        <v>12.1</v>
      </c>
      <c r="H184" s="21">
        <v>1.2999999999999989</v>
      </c>
      <c r="I184" s="557"/>
      <c r="J184" s="557"/>
      <c r="K184" s="29">
        <v>2.7228760858349667E-2</v>
      </c>
      <c r="L184" s="26">
        <f t="shared" si="2"/>
        <v>1.3272287608583486</v>
      </c>
      <c r="M184" s="4" t="s">
        <v>702</v>
      </c>
    </row>
    <row r="185" spans="1:13" x14ac:dyDescent="0.25">
      <c r="A185" s="7">
        <v>169</v>
      </c>
      <c r="B185" s="17" t="s">
        <v>544</v>
      </c>
      <c r="C185" s="17"/>
      <c r="D185" s="11">
        <v>39.5</v>
      </c>
      <c r="E185" s="16" t="s">
        <v>328</v>
      </c>
      <c r="F185" s="30">
        <v>1.8</v>
      </c>
      <c r="G185" s="30">
        <v>2.8</v>
      </c>
      <c r="H185" s="21">
        <v>0.99999999999999978</v>
      </c>
      <c r="I185" s="557"/>
      <c r="J185" s="557"/>
      <c r="K185" s="29">
        <v>1.0820282232442774E-2</v>
      </c>
      <c r="L185" s="26">
        <f t="shared" si="2"/>
        <v>1.0108202822324426</v>
      </c>
      <c r="M185" s="4" t="s">
        <v>702</v>
      </c>
    </row>
    <row r="186" spans="1:13" x14ac:dyDescent="0.25">
      <c r="A186" s="7">
        <v>170</v>
      </c>
      <c r="B186" s="17" t="s">
        <v>545</v>
      </c>
      <c r="C186" s="17"/>
      <c r="D186" s="11">
        <v>67.400000000000006</v>
      </c>
      <c r="E186" s="16" t="s">
        <v>328</v>
      </c>
      <c r="F186" s="30">
        <v>7</v>
      </c>
      <c r="G186" s="30">
        <v>7.8</v>
      </c>
      <c r="H186" s="21">
        <v>0.79999999999999982</v>
      </c>
      <c r="I186" s="557"/>
      <c r="J186" s="557"/>
      <c r="K186" s="29">
        <v>1.846296259409223E-2</v>
      </c>
      <c r="L186" s="26">
        <f t="shared" si="2"/>
        <v>0.81846296259409201</v>
      </c>
      <c r="M186" s="4" t="s">
        <v>702</v>
      </c>
    </row>
    <row r="187" spans="1:13" x14ac:dyDescent="0.25">
      <c r="A187" s="7">
        <v>171</v>
      </c>
      <c r="B187" s="17" t="s">
        <v>546</v>
      </c>
      <c r="C187" s="17"/>
      <c r="D187" s="11">
        <v>99.5</v>
      </c>
      <c r="E187" s="16" t="s">
        <v>328</v>
      </c>
      <c r="F187" s="30">
        <v>26.3</v>
      </c>
      <c r="G187" s="30">
        <v>28.2</v>
      </c>
      <c r="H187" s="21">
        <v>1.8999999999999986</v>
      </c>
      <c r="I187" s="557"/>
      <c r="J187" s="557"/>
      <c r="K187" s="29">
        <v>2.7256153977925468E-2</v>
      </c>
      <c r="L187" s="26">
        <f t="shared" si="2"/>
        <v>1.927256153977924</v>
      </c>
      <c r="M187" s="4" t="s">
        <v>702</v>
      </c>
    </row>
    <row r="188" spans="1:13" x14ac:dyDescent="0.25">
      <c r="A188" s="7">
        <v>172</v>
      </c>
      <c r="B188" s="17" t="s">
        <v>547</v>
      </c>
      <c r="C188" s="17"/>
      <c r="D188" s="11">
        <v>39.5</v>
      </c>
      <c r="E188" s="16" t="s">
        <v>328</v>
      </c>
      <c r="F188" s="30">
        <v>12</v>
      </c>
      <c r="G188" s="30">
        <v>12.8</v>
      </c>
      <c r="H188" s="21">
        <v>0.80000000000000071</v>
      </c>
      <c r="I188" s="557"/>
      <c r="J188" s="557"/>
      <c r="K188" s="29">
        <v>1.0820282232442774E-2</v>
      </c>
      <c r="L188" s="26">
        <f t="shared" si="2"/>
        <v>0.81082028223244351</v>
      </c>
      <c r="M188" s="4" t="s">
        <v>702</v>
      </c>
    </row>
    <row r="189" spans="1:13" x14ac:dyDescent="0.25">
      <c r="A189" s="7">
        <v>173</v>
      </c>
      <c r="B189" s="17" t="s">
        <v>548</v>
      </c>
      <c r="C189" s="17"/>
      <c r="D189" s="11">
        <v>67.8</v>
      </c>
      <c r="E189" s="16" t="s">
        <v>328</v>
      </c>
      <c r="F189" s="30">
        <v>19.399999999999999</v>
      </c>
      <c r="G189" s="30">
        <v>20.8</v>
      </c>
      <c r="H189" s="21">
        <v>1.4000000000000021</v>
      </c>
      <c r="I189" s="557"/>
      <c r="J189" s="557"/>
      <c r="K189" s="29">
        <v>1.8572535072395445E-2</v>
      </c>
      <c r="L189" s="26">
        <f t="shared" si="2"/>
        <v>1.4185725350723977</v>
      </c>
      <c r="M189" s="4" t="s">
        <v>702</v>
      </c>
    </row>
    <row r="190" spans="1:13" x14ac:dyDescent="0.25">
      <c r="A190" s="7">
        <v>174</v>
      </c>
      <c r="B190" s="17" t="s">
        <v>549</v>
      </c>
      <c r="C190" s="17"/>
      <c r="D190" s="11">
        <v>99.3</v>
      </c>
      <c r="E190" s="16" t="s">
        <v>328</v>
      </c>
      <c r="F190" s="30">
        <v>28.9</v>
      </c>
      <c r="G190" s="30">
        <v>30.8</v>
      </c>
      <c r="H190" s="21">
        <v>1.9000000000000021</v>
      </c>
      <c r="I190" s="557"/>
      <c r="J190" s="557"/>
      <c r="K190" s="29">
        <v>2.7201367738773859E-2</v>
      </c>
      <c r="L190" s="26">
        <f t="shared" si="2"/>
        <v>1.927201367738776</v>
      </c>
      <c r="M190" s="4" t="s">
        <v>702</v>
      </c>
    </row>
    <row r="191" spans="1:13" x14ac:dyDescent="0.25">
      <c r="A191" s="7">
        <v>175</v>
      </c>
      <c r="B191" s="17" t="s">
        <v>550</v>
      </c>
      <c r="C191" s="17"/>
      <c r="D191" s="11">
        <v>39.6</v>
      </c>
      <c r="E191" s="16" t="s">
        <v>328</v>
      </c>
      <c r="F191" s="30">
        <v>12.8</v>
      </c>
      <c r="G191" s="30">
        <v>13.2</v>
      </c>
      <c r="H191" s="21">
        <v>0.39999999999999858</v>
      </c>
      <c r="I191" s="557"/>
      <c r="J191" s="557"/>
      <c r="K191" s="29">
        <v>1.0847675352018579E-2</v>
      </c>
      <c r="L191" s="26">
        <f t="shared" si="2"/>
        <v>0.41084767535201716</v>
      </c>
      <c r="M191" s="4" t="s">
        <v>702</v>
      </c>
    </row>
    <row r="192" spans="1:13" x14ac:dyDescent="0.25">
      <c r="A192" s="7">
        <v>176</v>
      </c>
      <c r="B192" s="17" t="s">
        <v>615</v>
      </c>
      <c r="C192" s="17"/>
      <c r="D192" s="11">
        <v>68.099999999999994</v>
      </c>
      <c r="E192" s="16" t="s">
        <v>328</v>
      </c>
      <c r="F192" s="30">
        <v>12.4</v>
      </c>
      <c r="G192" s="30">
        <v>13.5</v>
      </c>
      <c r="H192" s="21">
        <v>1.0999999999999996</v>
      </c>
      <c r="I192" s="557"/>
      <c r="J192" s="557"/>
      <c r="K192" s="29">
        <v>1.8654714431122855E-2</v>
      </c>
      <c r="L192" s="26">
        <f t="shared" si="2"/>
        <v>1.1186547144311225</v>
      </c>
      <c r="M192" s="4" t="s">
        <v>702</v>
      </c>
    </row>
    <row r="193" spans="1:13" x14ac:dyDescent="0.25">
      <c r="A193" s="7">
        <v>177</v>
      </c>
      <c r="B193" s="17" t="s">
        <v>551</v>
      </c>
      <c r="C193" s="17"/>
      <c r="D193" s="11">
        <v>99.4</v>
      </c>
      <c r="E193" s="16" t="s">
        <v>328</v>
      </c>
      <c r="F193" s="30">
        <v>11.2</v>
      </c>
      <c r="G193" s="30">
        <v>12.8</v>
      </c>
      <c r="H193" s="21">
        <v>1.6000000000000014</v>
      </c>
      <c r="I193" s="557"/>
      <c r="J193" s="557"/>
      <c r="K193" s="29">
        <v>2.7228760858349667E-2</v>
      </c>
      <c r="L193" s="26">
        <f t="shared" si="2"/>
        <v>1.6272287608583511</v>
      </c>
      <c r="M193" s="4" t="s">
        <v>702</v>
      </c>
    </row>
    <row r="194" spans="1:13" x14ac:dyDescent="0.25">
      <c r="A194" s="7">
        <v>178</v>
      </c>
      <c r="B194" s="17" t="s">
        <v>413</v>
      </c>
      <c r="C194" s="17"/>
      <c r="D194" s="11">
        <v>42.3</v>
      </c>
      <c r="E194" s="16" t="s">
        <v>328</v>
      </c>
      <c r="F194" s="30">
        <v>1.3</v>
      </c>
      <c r="G194" s="30">
        <v>1.6</v>
      </c>
      <c r="H194" s="21">
        <v>0.30000000000000004</v>
      </c>
      <c r="I194" s="557"/>
      <c r="J194" s="557"/>
      <c r="K194" s="29">
        <v>1.15872895805653E-2</v>
      </c>
      <c r="L194" s="26">
        <f t="shared" si="2"/>
        <v>0.31158728958056536</v>
      </c>
      <c r="M194" s="4" t="s">
        <v>702</v>
      </c>
    </row>
    <row r="195" spans="1:13" x14ac:dyDescent="0.25">
      <c r="A195" s="7">
        <v>179</v>
      </c>
      <c r="B195" s="17" t="s">
        <v>414</v>
      </c>
      <c r="C195" s="17"/>
      <c r="D195" s="11">
        <v>68.900000000000006</v>
      </c>
      <c r="E195" s="16" t="s">
        <v>328</v>
      </c>
      <c r="F195" s="30">
        <v>8.6</v>
      </c>
      <c r="G195" s="30">
        <v>8.6999999999999993</v>
      </c>
      <c r="H195" s="21">
        <v>9.9999999999999645E-2</v>
      </c>
      <c r="I195" s="557"/>
      <c r="J195" s="557"/>
      <c r="K195" s="29">
        <v>1.8873859387729296E-2</v>
      </c>
      <c r="L195" s="26">
        <f t="shared" si="2"/>
        <v>0.11887385938772894</v>
      </c>
      <c r="M195" s="4" t="s">
        <v>702</v>
      </c>
    </row>
    <row r="196" spans="1:13" x14ac:dyDescent="0.25">
      <c r="A196" s="7">
        <v>180</v>
      </c>
      <c r="B196" s="17" t="s">
        <v>415</v>
      </c>
      <c r="C196" s="17"/>
      <c r="D196" s="11">
        <v>99.3</v>
      </c>
      <c r="E196" s="16" t="s">
        <v>328</v>
      </c>
      <c r="F196" s="30">
        <v>32.5</v>
      </c>
      <c r="G196" s="30">
        <v>34.700000000000003</v>
      </c>
      <c r="H196" s="21">
        <v>2.2000000000000028</v>
      </c>
      <c r="I196" s="557"/>
      <c r="J196" s="557"/>
      <c r="K196" s="29">
        <v>2.7201367738773859E-2</v>
      </c>
      <c r="L196" s="26">
        <f t="shared" si="2"/>
        <v>2.2272013677387767</v>
      </c>
      <c r="M196" s="57" t="s">
        <v>702</v>
      </c>
    </row>
    <row r="197" spans="1:13" x14ac:dyDescent="0.25">
      <c r="A197" s="7">
        <v>181</v>
      </c>
      <c r="B197" s="17" t="s">
        <v>416</v>
      </c>
      <c r="C197" s="17"/>
      <c r="D197" s="11">
        <v>42.4</v>
      </c>
      <c r="E197" s="16" t="s">
        <v>328</v>
      </c>
      <c r="F197" s="30">
        <v>12.8</v>
      </c>
      <c r="G197" s="30">
        <v>13.7</v>
      </c>
      <c r="H197" s="21">
        <v>0.89999999999999858</v>
      </c>
      <c r="I197" s="557"/>
      <c r="J197" s="557"/>
      <c r="K197" s="29">
        <v>1.1614682700141104E-2</v>
      </c>
      <c r="L197" s="26">
        <f t="shared" si="2"/>
        <v>0.91161468270013968</v>
      </c>
      <c r="M197" s="57" t="s">
        <v>702</v>
      </c>
    </row>
    <row r="198" spans="1:13" x14ac:dyDescent="0.25">
      <c r="A198" s="7">
        <v>182</v>
      </c>
      <c r="B198" s="17" t="s">
        <v>417</v>
      </c>
      <c r="C198" s="17"/>
      <c r="D198" s="11">
        <v>69.3</v>
      </c>
      <c r="E198" s="16" t="s">
        <v>328</v>
      </c>
      <c r="F198" s="30">
        <v>6.2</v>
      </c>
      <c r="G198" s="30">
        <v>6.7</v>
      </c>
      <c r="H198" s="21">
        <v>0.5</v>
      </c>
      <c r="I198" s="557"/>
      <c r="J198" s="557"/>
      <c r="K198" s="29">
        <v>1.8983431866032512E-2</v>
      </c>
      <c r="L198" s="26">
        <f t="shared" si="2"/>
        <v>0.51898343186603246</v>
      </c>
      <c r="M198" s="57" t="s">
        <v>702</v>
      </c>
    </row>
    <row r="199" spans="1:13" x14ac:dyDescent="0.25">
      <c r="A199" s="7">
        <v>183</v>
      </c>
      <c r="B199" s="17" t="s">
        <v>418</v>
      </c>
      <c r="C199" s="17"/>
      <c r="D199" s="11">
        <v>99.3</v>
      </c>
      <c r="E199" s="16" t="s">
        <v>328</v>
      </c>
      <c r="F199" s="30">
        <v>19.100000000000001</v>
      </c>
      <c r="G199" s="30">
        <v>21</v>
      </c>
      <c r="H199" s="21">
        <v>1.8999999999999986</v>
      </c>
      <c r="I199" s="557"/>
      <c r="J199" s="557"/>
      <c r="K199" s="29">
        <v>2.7201367738773859E-2</v>
      </c>
      <c r="L199" s="26">
        <f t="shared" si="2"/>
        <v>1.9272013677387725</v>
      </c>
      <c r="M199" s="57" t="s">
        <v>702</v>
      </c>
    </row>
    <row r="200" spans="1:13" x14ac:dyDescent="0.25">
      <c r="A200" s="7">
        <v>184</v>
      </c>
      <c r="B200" s="17" t="s">
        <v>419</v>
      </c>
      <c r="C200" s="17"/>
      <c r="D200" s="11">
        <v>42.3</v>
      </c>
      <c r="E200" s="16" t="s">
        <v>328</v>
      </c>
      <c r="F200" s="30">
        <v>6.6</v>
      </c>
      <c r="G200" s="30">
        <v>7.1</v>
      </c>
      <c r="H200" s="21">
        <v>0.5</v>
      </c>
      <c r="I200" s="557"/>
      <c r="J200" s="557"/>
      <c r="K200" s="29">
        <v>1.15872895805653E-2</v>
      </c>
      <c r="L200" s="26">
        <f t="shared" si="2"/>
        <v>0.51158728958056532</v>
      </c>
      <c r="M200" s="57" t="s">
        <v>702</v>
      </c>
    </row>
    <row r="201" spans="1:13" x14ac:dyDescent="0.25">
      <c r="A201" s="7">
        <v>185</v>
      </c>
      <c r="B201" s="17" t="s">
        <v>420</v>
      </c>
      <c r="C201" s="17"/>
      <c r="D201" s="11">
        <v>68.599999999999994</v>
      </c>
      <c r="E201" s="16" t="s">
        <v>328</v>
      </c>
      <c r="F201" s="30">
        <v>9.8000000000000007</v>
      </c>
      <c r="G201" s="30">
        <v>10.1</v>
      </c>
      <c r="H201" s="21">
        <v>0.29999999999999893</v>
      </c>
      <c r="I201" s="557"/>
      <c r="J201" s="557"/>
      <c r="K201" s="29">
        <v>1.8791680029001879E-2</v>
      </c>
      <c r="L201" s="26">
        <f t="shared" si="2"/>
        <v>0.31879168002900082</v>
      </c>
      <c r="M201" s="57" t="s">
        <v>702</v>
      </c>
    </row>
    <row r="202" spans="1:13" x14ac:dyDescent="0.25">
      <c r="A202" s="7">
        <v>186</v>
      </c>
      <c r="B202" s="17" t="s">
        <v>421</v>
      </c>
      <c r="C202" s="17"/>
      <c r="D202" s="11">
        <v>99.4</v>
      </c>
      <c r="E202" s="16" t="s">
        <v>328</v>
      </c>
      <c r="F202" s="30">
        <v>28.7</v>
      </c>
      <c r="G202" s="30">
        <v>30.6</v>
      </c>
      <c r="H202" s="21">
        <v>1.9000000000000021</v>
      </c>
      <c r="I202" s="557"/>
      <c r="J202" s="557"/>
      <c r="K202" s="29">
        <v>2.7228760858349667E-2</v>
      </c>
      <c r="L202" s="26">
        <f t="shared" si="2"/>
        <v>1.9272287608583518</v>
      </c>
      <c r="M202" s="57" t="s">
        <v>702</v>
      </c>
    </row>
    <row r="203" spans="1:13" x14ac:dyDescent="0.25">
      <c r="A203" s="7">
        <v>187</v>
      </c>
      <c r="B203" s="17" t="s">
        <v>422</v>
      </c>
      <c r="C203" s="17"/>
      <c r="D203" s="11">
        <v>42.4</v>
      </c>
      <c r="E203" s="16" t="s">
        <v>328</v>
      </c>
      <c r="F203" s="30">
        <v>10.6</v>
      </c>
      <c r="G203" s="30">
        <v>11.7</v>
      </c>
      <c r="H203" s="21">
        <v>1.0999999999999996</v>
      </c>
      <c r="I203" s="557"/>
      <c r="J203" s="557"/>
      <c r="K203" s="29">
        <v>1.1614682700141104E-2</v>
      </c>
      <c r="L203" s="26">
        <f t="shared" si="2"/>
        <v>1.1116146827001407</v>
      </c>
      <c r="M203" s="57" t="s">
        <v>702</v>
      </c>
    </row>
    <row r="204" spans="1:13" x14ac:dyDescent="0.25">
      <c r="A204" s="7">
        <v>188</v>
      </c>
      <c r="B204" s="17" t="s">
        <v>423</v>
      </c>
      <c r="C204" s="17"/>
      <c r="D204" s="11">
        <v>69.3</v>
      </c>
      <c r="E204" s="16" t="s">
        <v>328</v>
      </c>
      <c r="F204" s="30">
        <v>15.2</v>
      </c>
      <c r="G204" s="30">
        <v>16.600000000000001</v>
      </c>
      <c r="H204" s="21">
        <v>1.4000000000000021</v>
      </c>
      <c r="I204" s="557"/>
      <c r="J204" s="557"/>
      <c r="K204" s="29">
        <v>1.8983431866032512E-2</v>
      </c>
      <c r="L204" s="26">
        <f t="shared" si="2"/>
        <v>1.4189834318660346</v>
      </c>
      <c r="M204" s="57" t="s">
        <v>702</v>
      </c>
    </row>
    <row r="205" spans="1:13" x14ac:dyDescent="0.25">
      <c r="A205" s="7">
        <v>189</v>
      </c>
      <c r="B205" s="17" t="s">
        <v>424</v>
      </c>
      <c r="C205" s="17"/>
      <c r="D205" s="11">
        <v>99.1</v>
      </c>
      <c r="E205" s="16" t="s">
        <v>328</v>
      </c>
      <c r="F205" s="30">
        <v>5.3</v>
      </c>
      <c r="G205" s="30">
        <v>5.5</v>
      </c>
      <c r="H205" s="21">
        <v>0.20000000000000018</v>
      </c>
      <c r="I205" s="557"/>
      <c r="J205" s="557"/>
      <c r="K205" s="29">
        <v>2.7146581499622249E-2</v>
      </c>
      <c r="L205" s="26">
        <f t="shared" si="2"/>
        <v>0.22714658149962241</v>
      </c>
      <c r="M205" s="4" t="s">
        <v>702</v>
      </c>
    </row>
    <row r="206" spans="1:13" x14ac:dyDescent="0.25">
      <c r="A206" s="7">
        <v>190</v>
      </c>
      <c r="B206" s="17" t="s">
        <v>425</v>
      </c>
      <c r="C206" s="17"/>
      <c r="D206" s="11">
        <v>42.6</v>
      </c>
      <c r="E206" s="16" t="s">
        <v>328</v>
      </c>
      <c r="F206" s="30">
        <v>8.8000000000000007</v>
      </c>
      <c r="G206" s="30">
        <v>9</v>
      </c>
      <c r="H206" s="21">
        <v>0.19999999999999929</v>
      </c>
      <c r="I206" s="557"/>
      <c r="J206" s="557"/>
      <c r="K206" s="29">
        <v>1.1669468939292714E-2</v>
      </c>
      <c r="L206" s="26">
        <f t="shared" si="2"/>
        <v>0.211669468939292</v>
      </c>
      <c r="M206" s="57" t="s">
        <v>702</v>
      </c>
    </row>
    <row r="207" spans="1:13" x14ac:dyDescent="0.25">
      <c r="A207" s="7">
        <v>191</v>
      </c>
      <c r="B207" s="17" t="s">
        <v>426</v>
      </c>
      <c r="C207" s="17"/>
      <c r="D207" s="11">
        <v>69.2</v>
      </c>
      <c r="E207" s="16" t="s">
        <v>328</v>
      </c>
      <c r="F207" s="30">
        <v>18.100000000000001</v>
      </c>
      <c r="G207" s="30">
        <v>19.3</v>
      </c>
      <c r="H207" s="21">
        <v>1.1999999999999993</v>
      </c>
      <c r="I207" s="557"/>
      <c r="J207" s="557"/>
      <c r="K207" s="29">
        <v>1.8956038746456707E-2</v>
      </c>
      <c r="L207" s="26">
        <f t="shared" si="2"/>
        <v>1.218956038746456</v>
      </c>
      <c r="M207" s="57" t="s">
        <v>702</v>
      </c>
    </row>
    <row r="208" spans="1:13" x14ac:dyDescent="0.25">
      <c r="A208" s="7">
        <v>192</v>
      </c>
      <c r="B208" s="17" t="s">
        <v>427</v>
      </c>
      <c r="C208" s="17"/>
      <c r="D208" s="11">
        <v>99</v>
      </c>
      <c r="E208" s="16" t="s">
        <v>328</v>
      </c>
      <c r="F208" s="30">
        <v>7.8</v>
      </c>
      <c r="G208" s="30">
        <v>8.1</v>
      </c>
      <c r="H208" s="21">
        <v>0.29999999999999982</v>
      </c>
      <c r="I208" s="557"/>
      <c r="J208" s="557"/>
      <c r="K208" s="29">
        <v>2.7119188380046445E-2</v>
      </c>
      <c r="L208" s="26">
        <f t="shared" si="2"/>
        <v>0.32711918838004628</v>
      </c>
      <c r="M208" s="57" t="s">
        <v>702</v>
      </c>
    </row>
    <row r="209" spans="1:13" x14ac:dyDescent="0.25">
      <c r="A209" s="7">
        <v>193</v>
      </c>
      <c r="B209" s="17" t="s">
        <v>592</v>
      </c>
      <c r="C209" s="17"/>
      <c r="D209" s="11">
        <v>42.4</v>
      </c>
      <c r="E209" s="16" t="s">
        <v>328</v>
      </c>
      <c r="F209" s="30">
        <v>1.2</v>
      </c>
      <c r="G209" s="30">
        <v>1.5</v>
      </c>
      <c r="H209" s="21">
        <v>0.30000000000000004</v>
      </c>
      <c r="I209" s="557"/>
      <c r="J209" s="557"/>
      <c r="K209" s="29">
        <v>1.1614682700141104E-2</v>
      </c>
      <c r="L209" s="26">
        <f t="shared" si="2"/>
        <v>0.31161468270014114</v>
      </c>
      <c r="M209" s="4" t="s">
        <v>702</v>
      </c>
    </row>
    <row r="210" spans="1:13" x14ac:dyDescent="0.25">
      <c r="A210" s="7">
        <v>194</v>
      </c>
      <c r="B210" s="17" t="s">
        <v>593</v>
      </c>
      <c r="C210" s="17"/>
      <c r="D210" s="11">
        <v>68.8</v>
      </c>
      <c r="E210" s="16" t="s">
        <v>328</v>
      </c>
      <c r="F210" s="30">
        <v>11.9</v>
      </c>
      <c r="G210" s="30">
        <v>12.8</v>
      </c>
      <c r="H210" s="21">
        <v>0.90000000000000036</v>
      </c>
      <c r="I210" s="557"/>
      <c r="J210" s="557"/>
      <c r="K210" s="29">
        <v>1.8846466268153488E-2</v>
      </c>
      <c r="L210" s="26">
        <f t="shared" ref="L210:L245" si="3">H210+K210+I210+J210</f>
        <v>0.91884646626815381</v>
      </c>
      <c r="M210" s="4" t="s">
        <v>702</v>
      </c>
    </row>
    <row r="211" spans="1:13" x14ac:dyDescent="0.25">
      <c r="A211" s="7">
        <v>195</v>
      </c>
      <c r="B211" s="17" t="s">
        <v>594</v>
      </c>
      <c r="C211" s="17"/>
      <c r="D211" s="11">
        <v>100.7</v>
      </c>
      <c r="E211" s="16" t="s">
        <v>328</v>
      </c>
      <c r="F211" s="30">
        <v>23.1</v>
      </c>
      <c r="G211" s="30">
        <v>25.3</v>
      </c>
      <c r="H211" s="21">
        <v>2.1999999999999993</v>
      </c>
      <c r="I211" s="557"/>
      <c r="J211" s="557"/>
      <c r="K211" s="29">
        <v>2.7584871412835124E-2</v>
      </c>
      <c r="L211" s="26">
        <f t="shared" si="3"/>
        <v>2.2275848714128346</v>
      </c>
      <c r="M211" s="4" t="s">
        <v>702</v>
      </c>
    </row>
    <row r="212" spans="1:13" x14ac:dyDescent="0.25">
      <c r="A212" s="7">
        <v>196</v>
      </c>
      <c r="B212" s="17" t="s">
        <v>428</v>
      </c>
      <c r="C212" s="17"/>
      <c r="D212" s="11">
        <v>42.6</v>
      </c>
      <c r="E212" s="16" t="s">
        <v>328</v>
      </c>
      <c r="F212" s="30">
        <v>16</v>
      </c>
      <c r="G212" s="30">
        <v>17.100000000000001</v>
      </c>
      <c r="H212" s="21">
        <v>1.1000000000000014</v>
      </c>
      <c r="I212" s="557"/>
      <c r="J212" s="557"/>
      <c r="K212" s="29">
        <v>1.1669468939292714E-2</v>
      </c>
      <c r="L212" s="26">
        <f t="shared" si="3"/>
        <v>1.1116694689392941</v>
      </c>
      <c r="M212" s="57" t="s">
        <v>702</v>
      </c>
    </row>
    <row r="213" spans="1:13" x14ac:dyDescent="0.25">
      <c r="A213" s="7">
        <v>197</v>
      </c>
      <c r="B213" s="17" t="s">
        <v>429</v>
      </c>
      <c r="C213" s="17"/>
      <c r="D213" s="11">
        <v>69.2</v>
      </c>
      <c r="E213" s="16" t="s">
        <v>328</v>
      </c>
      <c r="F213" s="30">
        <v>16.5</v>
      </c>
      <c r="G213" s="30">
        <v>18.2</v>
      </c>
      <c r="H213" s="21">
        <v>1.6999999999999993</v>
      </c>
      <c r="I213" s="557"/>
      <c r="J213" s="557"/>
      <c r="K213" s="29">
        <v>1.8956038746456707E-2</v>
      </c>
      <c r="L213" s="26">
        <f t="shared" si="3"/>
        <v>1.718956038746456</v>
      </c>
      <c r="M213" s="57" t="s">
        <v>702</v>
      </c>
    </row>
    <row r="214" spans="1:13" x14ac:dyDescent="0.25">
      <c r="A214" s="7">
        <v>198</v>
      </c>
      <c r="B214" s="17" t="s">
        <v>430</v>
      </c>
      <c r="C214" s="17"/>
      <c r="D214" s="11">
        <v>99.5</v>
      </c>
      <c r="E214" s="16" t="s">
        <v>328</v>
      </c>
      <c r="F214" s="30">
        <v>21</v>
      </c>
      <c r="G214" s="30">
        <v>22.4</v>
      </c>
      <c r="H214" s="21">
        <v>1.3999999999999986</v>
      </c>
      <c r="I214" s="557"/>
      <c r="J214" s="557"/>
      <c r="K214" s="29">
        <v>2.7256153977925468E-2</v>
      </c>
      <c r="L214" s="26">
        <f t="shared" si="3"/>
        <v>1.427256153977924</v>
      </c>
      <c r="M214" s="57" t="s">
        <v>702</v>
      </c>
    </row>
    <row r="215" spans="1:13" x14ac:dyDescent="0.25">
      <c r="A215" s="7">
        <v>199</v>
      </c>
      <c r="B215" s="17" t="s">
        <v>431</v>
      </c>
      <c r="C215" s="17"/>
      <c r="D215" s="11">
        <v>42.6</v>
      </c>
      <c r="E215" s="16" t="s">
        <v>328</v>
      </c>
      <c r="F215" s="30">
        <v>12.1</v>
      </c>
      <c r="G215" s="30">
        <v>13</v>
      </c>
      <c r="H215" s="21">
        <v>0.90000000000000036</v>
      </c>
      <c r="I215" s="557"/>
      <c r="J215" s="557"/>
      <c r="K215" s="29">
        <v>1.1669468939292714E-2</v>
      </c>
      <c r="L215" s="26">
        <f t="shared" si="3"/>
        <v>0.91166946893929302</v>
      </c>
      <c r="M215" s="57" t="s">
        <v>702</v>
      </c>
    </row>
    <row r="216" spans="1:13" x14ac:dyDescent="0.25">
      <c r="A216" s="7">
        <v>200</v>
      </c>
      <c r="B216" s="17" t="s">
        <v>432</v>
      </c>
      <c r="C216" s="17"/>
      <c r="D216" s="11">
        <v>68.8</v>
      </c>
      <c r="E216" s="16" t="s">
        <v>328</v>
      </c>
      <c r="F216" s="30">
        <v>12.7</v>
      </c>
      <c r="G216" s="30">
        <v>13.9</v>
      </c>
      <c r="H216" s="21">
        <v>1.2000000000000011</v>
      </c>
      <c r="I216" s="557"/>
      <c r="J216" s="557"/>
      <c r="K216" s="29">
        <v>1.8846466268153488E-2</v>
      </c>
      <c r="L216" s="26">
        <f t="shared" si="3"/>
        <v>1.2188464662681546</v>
      </c>
      <c r="M216" s="57" t="s">
        <v>702</v>
      </c>
    </row>
    <row r="217" spans="1:13" x14ac:dyDescent="0.25">
      <c r="A217" s="7">
        <v>201</v>
      </c>
      <c r="B217" s="17" t="s">
        <v>433</v>
      </c>
      <c r="C217" s="17"/>
      <c r="D217" s="11">
        <v>99.3</v>
      </c>
      <c r="E217" s="16" t="s">
        <v>328</v>
      </c>
      <c r="F217" s="30">
        <v>17.3</v>
      </c>
      <c r="G217" s="30">
        <v>19.600000000000001</v>
      </c>
      <c r="H217" s="21">
        <v>2.3000000000000007</v>
      </c>
      <c r="I217" s="557"/>
      <c r="J217" s="557"/>
      <c r="K217" s="29">
        <v>2.7201367738773859E-2</v>
      </c>
      <c r="L217" s="26">
        <f t="shared" si="3"/>
        <v>2.3272013677387746</v>
      </c>
      <c r="M217" s="57" t="s">
        <v>702</v>
      </c>
    </row>
    <row r="218" spans="1:13" x14ac:dyDescent="0.25">
      <c r="A218" s="7">
        <v>202</v>
      </c>
      <c r="B218" s="17" t="s">
        <v>558</v>
      </c>
      <c r="C218" s="17"/>
      <c r="D218" s="11">
        <v>72.8</v>
      </c>
      <c r="E218" s="16" t="s">
        <v>328</v>
      </c>
      <c r="F218" s="30">
        <v>14</v>
      </c>
      <c r="G218" s="30">
        <v>14.8</v>
      </c>
      <c r="H218" s="21">
        <v>0.80000000000000071</v>
      </c>
      <c r="I218" s="557"/>
      <c r="J218" s="557"/>
      <c r="K218" s="29">
        <v>1.9942191051185668E-2</v>
      </c>
      <c r="L218" s="26">
        <f t="shared" si="3"/>
        <v>0.81994219105118638</v>
      </c>
      <c r="M218" s="57" t="s">
        <v>702</v>
      </c>
    </row>
    <row r="219" spans="1:13" x14ac:dyDescent="0.25">
      <c r="A219" s="7">
        <v>203</v>
      </c>
      <c r="B219" s="17" t="s">
        <v>559</v>
      </c>
      <c r="C219" s="17"/>
      <c r="D219" s="11">
        <v>72.2</v>
      </c>
      <c r="E219" s="16" t="s">
        <v>328</v>
      </c>
      <c r="F219" s="30">
        <v>9.4</v>
      </c>
      <c r="G219" s="30">
        <v>9.4</v>
      </c>
      <c r="H219" s="21">
        <v>0</v>
      </c>
      <c r="I219" s="557"/>
      <c r="J219" s="557">
        <v>0.82</v>
      </c>
      <c r="K219" s="29">
        <v>1.9777832333730844E-2</v>
      </c>
      <c r="L219" s="26">
        <f t="shared" si="3"/>
        <v>0.83977783233373082</v>
      </c>
      <c r="M219" s="57" t="s">
        <v>702</v>
      </c>
    </row>
    <row r="220" spans="1:13" x14ac:dyDescent="0.25">
      <c r="A220" s="7">
        <v>204</v>
      </c>
      <c r="B220" s="17" t="s">
        <v>560</v>
      </c>
      <c r="C220" s="17"/>
      <c r="D220" s="11">
        <v>45.9</v>
      </c>
      <c r="E220" s="16" t="s">
        <v>328</v>
      </c>
      <c r="F220" s="30">
        <v>7.1</v>
      </c>
      <c r="G220" s="30">
        <v>8.1</v>
      </c>
      <c r="H220" s="21">
        <v>1</v>
      </c>
      <c r="I220" s="557"/>
      <c r="J220" s="557"/>
      <c r="K220" s="29">
        <v>1.2573441885294261E-2</v>
      </c>
      <c r="L220" s="26">
        <f t="shared" si="3"/>
        <v>1.0125734418852943</v>
      </c>
      <c r="M220" s="57" t="s">
        <v>702</v>
      </c>
    </row>
    <row r="221" spans="1:13" x14ac:dyDescent="0.25">
      <c r="A221" s="7">
        <v>205</v>
      </c>
      <c r="B221" s="17" t="s">
        <v>561</v>
      </c>
      <c r="C221" s="17"/>
      <c r="D221" s="11">
        <v>45.2</v>
      </c>
      <c r="E221" s="16" t="s">
        <v>328</v>
      </c>
      <c r="F221" s="30">
        <v>15.6</v>
      </c>
      <c r="G221" s="30">
        <v>16.7</v>
      </c>
      <c r="H221" s="21">
        <v>1.0999999999999996</v>
      </c>
      <c r="I221" s="557"/>
      <c r="J221" s="557"/>
      <c r="K221" s="29">
        <v>1.238169004826363E-2</v>
      </c>
      <c r="L221" s="26">
        <f t="shared" si="3"/>
        <v>1.1123816900482633</v>
      </c>
      <c r="M221" s="57" t="s">
        <v>702</v>
      </c>
    </row>
    <row r="222" spans="1:13" x14ac:dyDescent="0.25">
      <c r="A222" s="7">
        <v>206</v>
      </c>
      <c r="B222" s="17" t="s">
        <v>562</v>
      </c>
      <c r="C222" s="17"/>
      <c r="D222" s="11">
        <v>72.400000000000006</v>
      </c>
      <c r="E222" s="16" t="s">
        <v>328</v>
      </c>
      <c r="F222" s="30">
        <v>3.2</v>
      </c>
      <c r="G222" s="30">
        <v>3.5</v>
      </c>
      <c r="H222" s="21">
        <v>0.29999999999999982</v>
      </c>
      <c r="I222" s="557"/>
      <c r="J222" s="557"/>
      <c r="K222" s="29">
        <v>1.9832618572882453E-2</v>
      </c>
      <c r="L222" s="26">
        <f t="shared" si="3"/>
        <v>0.31983261857288225</v>
      </c>
      <c r="M222" s="57" t="s">
        <v>702</v>
      </c>
    </row>
    <row r="223" spans="1:13" x14ac:dyDescent="0.25">
      <c r="A223" s="7">
        <v>207</v>
      </c>
      <c r="B223" s="17" t="s">
        <v>563</v>
      </c>
      <c r="C223" s="17"/>
      <c r="D223" s="11">
        <v>72.3</v>
      </c>
      <c r="E223" s="16" t="s">
        <v>328</v>
      </c>
      <c r="F223" s="30">
        <v>20.399999999999999</v>
      </c>
      <c r="G223" s="30">
        <v>22</v>
      </c>
      <c r="H223" s="21">
        <v>1.6000000000000014</v>
      </c>
      <c r="I223" s="557"/>
      <c r="J223" s="557"/>
      <c r="K223" s="29">
        <v>1.9805225453306645E-2</v>
      </c>
      <c r="L223" s="26">
        <f t="shared" si="3"/>
        <v>1.619805225453308</v>
      </c>
      <c r="M223" s="57" t="s">
        <v>702</v>
      </c>
    </row>
    <row r="224" spans="1:13" x14ac:dyDescent="0.25">
      <c r="A224" s="7">
        <v>208</v>
      </c>
      <c r="B224" s="17" t="s">
        <v>564</v>
      </c>
      <c r="C224" s="17"/>
      <c r="D224" s="11">
        <v>45.5</v>
      </c>
      <c r="E224" s="16" t="s">
        <v>328</v>
      </c>
      <c r="F224" s="30">
        <v>11.9</v>
      </c>
      <c r="G224" s="30">
        <v>12.5</v>
      </c>
      <c r="H224" s="21">
        <v>0.59999999999999964</v>
      </c>
      <c r="I224" s="557"/>
      <c r="J224" s="557"/>
      <c r="K224" s="29">
        <v>1.2463869406991044E-2</v>
      </c>
      <c r="L224" s="26">
        <f t="shared" si="3"/>
        <v>0.61246386940699071</v>
      </c>
      <c r="M224" s="57" t="s">
        <v>702</v>
      </c>
    </row>
    <row r="225" spans="1:13" x14ac:dyDescent="0.25">
      <c r="A225" s="7">
        <v>209</v>
      </c>
      <c r="B225" s="17" t="s">
        <v>565</v>
      </c>
      <c r="C225" s="17"/>
      <c r="D225" s="11">
        <v>45.2</v>
      </c>
      <c r="E225" s="16" t="s">
        <v>328</v>
      </c>
      <c r="F225" s="30">
        <v>11.1</v>
      </c>
      <c r="G225" s="30">
        <v>12.2</v>
      </c>
      <c r="H225" s="21">
        <v>1.0999999999999996</v>
      </c>
      <c r="I225" s="557"/>
      <c r="J225" s="557"/>
      <c r="K225" s="29">
        <v>1.238169004826363E-2</v>
      </c>
      <c r="L225" s="26">
        <f t="shared" si="3"/>
        <v>1.1123816900482633</v>
      </c>
      <c r="M225" s="57" t="s">
        <v>702</v>
      </c>
    </row>
    <row r="226" spans="1:13" x14ac:dyDescent="0.25">
      <c r="A226" s="7">
        <v>210</v>
      </c>
      <c r="B226" s="17" t="s">
        <v>566</v>
      </c>
      <c r="C226" s="17"/>
      <c r="D226" s="11">
        <v>72.5</v>
      </c>
      <c r="E226" s="16" t="s">
        <v>328</v>
      </c>
      <c r="F226" s="30">
        <v>6.1</v>
      </c>
      <c r="G226" s="30">
        <v>6.7</v>
      </c>
      <c r="H226" s="21">
        <v>0.60000000000000053</v>
      </c>
      <c r="I226" s="557"/>
      <c r="J226" s="557"/>
      <c r="K226" s="29">
        <v>1.9860011692458254E-2</v>
      </c>
      <c r="L226" s="26">
        <f t="shared" si="3"/>
        <v>0.61986001169245875</v>
      </c>
      <c r="M226" s="4" t="s">
        <v>702</v>
      </c>
    </row>
    <row r="227" spans="1:13" x14ac:dyDescent="0.25">
      <c r="A227" s="7">
        <v>211</v>
      </c>
      <c r="B227" s="17" t="s">
        <v>567</v>
      </c>
      <c r="C227" s="17"/>
      <c r="D227" s="11">
        <v>72.2</v>
      </c>
      <c r="E227" s="16" t="s">
        <v>328</v>
      </c>
      <c r="F227" s="30">
        <v>9.6999999999999993</v>
      </c>
      <c r="G227" s="30">
        <v>10.7</v>
      </c>
      <c r="H227" s="21">
        <v>1</v>
      </c>
      <c r="I227" s="557"/>
      <c r="J227" s="557"/>
      <c r="K227" s="29">
        <v>1.9777832333730844E-2</v>
      </c>
      <c r="L227" s="26">
        <f t="shared" si="3"/>
        <v>1.0197778323337308</v>
      </c>
      <c r="M227" s="4" t="s">
        <v>702</v>
      </c>
    </row>
    <row r="228" spans="1:13" x14ac:dyDescent="0.25">
      <c r="A228" s="7">
        <v>212</v>
      </c>
      <c r="B228" s="17" t="s">
        <v>568</v>
      </c>
      <c r="C228" s="17"/>
      <c r="D228" s="11">
        <v>46</v>
      </c>
      <c r="E228" s="16" t="s">
        <v>328</v>
      </c>
      <c r="F228" s="30">
        <v>3.6</v>
      </c>
      <c r="G228" s="30">
        <v>4.0999999999999996</v>
      </c>
      <c r="H228" s="21">
        <v>0.49999999999999956</v>
      </c>
      <c r="I228" s="557"/>
      <c r="J228" s="557"/>
      <c r="K228" s="29">
        <v>1.2600835004870066E-2</v>
      </c>
      <c r="L228" s="26">
        <f t="shared" si="3"/>
        <v>0.51260083500486964</v>
      </c>
      <c r="M228" s="4" t="s">
        <v>702</v>
      </c>
    </row>
    <row r="229" spans="1:13" x14ac:dyDescent="0.25">
      <c r="A229" s="7">
        <v>213</v>
      </c>
      <c r="B229" s="17" t="s">
        <v>569</v>
      </c>
      <c r="C229" s="17"/>
      <c r="D229" s="11">
        <v>44.8</v>
      </c>
      <c r="E229" s="16" t="s">
        <v>328</v>
      </c>
      <c r="F229" s="30">
        <v>7.3</v>
      </c>
      <c r="G229" s="30">
        <v>8</v>
      </c>
      <c r="H229" s="21">
        <v>0.70000000000000018</v>
      </c>
      <c r="I229" s="557"/>
      <c r="J229" s="557"/>
      <c r="K229" s="29">
        <v>1.2272117569960411E-2</v>
      </c>
      <c r="L229" s="26">
        <f t="shared" si="3"/>
        <v>0.71227211756996056</v>
      </c>
      <c r="M229" s="4" t="s">
        <v>702</v>
      </c>
    </row>
    <row r="230" spans="1:13" x14ac:dyDescent="0.25">
      <c r="A230" s="7">
        <v>214</v>
      </c>
      <c r="B230" s="17" t="s">
        <v>570</v>
      </c>
      <c r="C230" s="17"/>
      <c r="D230" s="11">
        <v>73.099999999999994</v>
      </c>
      <c r="E230" s="16" t="s">
        <v>328</v>
      </c>
      <c r="F230" s="30">
        <v>15.2</v>
      </c>
      <c r="G230" s="30">
        <v>16.100000000000001</v>
      </c>
      <c r="H230" s="21">
        <v>0.90000000000000213</v>
      </c>
      <c r="I230" s="557"/>
      <c r="J230" s="557"/>
      <c r="K230" s="29">
        <v>2.0024370409913082E-2</v>
      </c>
      <c r="L230" s="26">
        <f t="shared" si="3"/>
        <v>0.92002437040991525</v>
      </c>
      <c r="M230" s="4" t="s">
        <v>702</v>
      </c>
    </row>
    <row r="231" spans="1:13" x14ac:dyDescent="0.25">
      <c r="A231" s="7">
        <v>215</v>
      </c>
      <c r="B231" s="17" t="s">
        <v>571</v>
      </c>
      <c r="C231" s="17"/>
      <c r="D231" s="11">
        <v>72.400000000000006</v>
      </c>
      <c r="E231" s="16" t="s">
        <v>328</v>
      </c>
      <c r="F231" s="30">
        <v>2.5</v>
      </c>
      <c r="G231" s="30">
        <v>3.5</v>
      </c>
      <c r="H231" s="21">
        <v>1</v>
      </c>
      <c r="I231" s="557"/>
      <c r="J231" s="557"/>
      <c r="K231" s="29">
        <v>1.9832618572882453E-2</v>
      </c>
      <c r="L231" s="26">
        <f t="shared" si="3"/>
        <v>1.0198326185728825</v>
      </c>
      <c r="M231" s="4" t="s">
        <v>702</v>
      </c>
    </row>
    <row r="232" spans="1:13" x14ac:dyDescent="0.25">
      <c r="A232" s="7">
        <v>216</v>
      </c>
      <c r="B232" s="17" t="s">
        <v>572</v>
      </c>
      <c r="C232" s="17"/>
      <c r="D232" s="11">
        <v>46</v>
      </c>
      <c r="E232" s="16" t="s">
        <v>328</v>
      </c>
      <c r="F232" s="30">
        <v>13.4</v>
      </c>
      <c r="G232" s="30">
        <v>14.6</v>
      </c>
      <c r="H232" s="21">
        <v>1.1999999999999993</v>
      </c>
      <c r="I232" s="557"/>
      <c r="J232" s="557"/>
      <c r="K232" s="29">
        <v>1.2600835004870066E-2</v>
      </c>
      <c r="L232" s="26">
        <f t="shared" si="3"/>
        <v>1.2126008350048694</v>
      </c>
      <c r="M232" s="4" t="s">
        <v>702</v>
      </c>
    </row>
    <row r="233" spans="1:13" x14ac:dyDescent="0.25">
      <c r="A233" s="7">
        <v>217</v>
      </c>
      <c r="B233" s="17" t="s">
        <v>573</v>
      </c>
      <c r="C233" s="17"/>
      <c r="D233" s="11">
        <v>45.4</v>
      </c>
      <c r="E233" s="16" t="s">
        <v>328</v>
      </c>
      <c r="F233" s="30">
        <v>7.5</v>
      </c>
      <c r="G233" s="30">
        <v>8.1</v>
      </c>
      <c r="H233" s="21">
        <v>0.59999999999999964</v>
      </c>
      <c r="I233" s="557"/>
      <c r="J233" s="557"/>
      <c r="K233" s="29">
        <v>1.2436476287415239E-2</v>
      </c>
      <c r="L233" s="26">
        <f t="shared" si="3"/>
        <v>0.61243647628741493</v>
      </c>
      <c r="M233" s="4" t="s">
        <v>702</v>
      </c>
    </row>
    <row r="234" spans="1:13" x14ac:dyDescent="0.25">
      <c r="A234" s="7">
        <v>218</v>
      </c>
      <c r="B234" s="17" t="s">
        <v>574</v>
      </c>
      <c r="C234" s="17"/>
      <c r="D234" s="11">
        <v>73</v>
      </c>
      <c r="E234" s="16" t="s">
        <v>328</v>
      </c>
      <c r="F234" s="30">
        <v>7.3</v>
      </c>
      <c r="G234" s="30">
        <v>7.9</v>
      </c>
      <c r="H234" s="21">
        <v>0.60000000000000053</v>
      </c>
      <c r="I234" s="557"/>
      <c r="J234" s="557"/>
      <c r="K234" s="29">
        <v>1.9996977290337278E-2</v>
      </c>
      <c r="L234" s="26">
        <f t="shared" si="3"/>
        <v>0.61999697729033776</v>
      </c>
      <c r="M234" s="4" t="s">
        <v>702</v>
      </c>
    </row>
    <row r="235" spans="1:13" x14ac:dyDescent="0.25">
      <c r="A235" s="7">
        <v>219</v>
      </c>
      <c r="B235" s="17" t="s">
        <v>575</v>
      </c>
      <c r="C235" s="17"/>
      <c r="D235" s="11">
        <v>72.2</v>
      </c>
      <c r="E235" s="16" t="s">
        <v>328</v>
      </c>
      <c r="F235" s="30">
        <v>13.3</v>
      </c>
      <c r="G235" s="30">
        <v>14.2</v>
      </c>
      <c r="H235" s="21">
        <v>0.89999999999999858</v>
      </c>
      <c r="I235" s="557"/>
      <c r="J235" s="557"/>
      <c r="K235" s="29">
        <v>1.9777832333730844E-2</v>
      </c>
      <c r="L235" s="26">
        <f t="shared" si="3"/>
        <v>0.91977783233372945</v>
      </c>
      <c r="M235" s="4" t="s">
        <v>702</v>
      </c>
    </row>
    <row r="236" spans="1:13" x14ac:dyDescent="0.25">
      <c r="A236" s="7">
        <v>220</v>
      </c>
      <c r="B236" s="17" t="s">
        <v>576</v>
      </c>
      <c r="C236" s="17"/>
      <c r="D236" s="11">
        <v>46.2</v>
      </c>
      <c r="E236" s="16" t="s">
        <v>328</v>
      </c>
      <c r="F236" s="30">
        <v>1.9</v>
      </c>
      <c r="G236" s="30">
        <v>1.9</v>
      </c>
      <c r="H236" s="21">
        <v>0</v>
      </c>
      <c r="I236" s="557">
        <v>1.1880000000000002</v>
      </c>
      <c r="J236" s="557"/>
      <c r="K236" s="29">
        <v>1.2655621244021675E-2</v>
      </c>
      <c r="L236" s="26">
        <f t="shared" si="3"/>
        <v>1.2006556212440218</v>
      </c>
      <c r="M236" s="4" t="s">
        <v>703</v>
      </c>
    </row>
    <row r="237" spans="1:13" x14ac:dyDescent="0.25">
      <c r="A237" s="7">
        <v>221</v>
      </c>
      <c r="B237" s="17" t="s">
        <v>577</v>
      </c>
      <c r="C237" s="17"/>
      <c r="D237" s="11">
        <v>45.4</v>
      </c>
      <c r="E237" s="16" t="s">
        <v>328</v>
      </c>
      <c r="F237" s="30">
        <v>12.2</v>
      </c>
      <c r="G237" s="30">
        <v>13</v>
      </c>
      <c r="H237" s="21">
        <v>0.80000000000000071</v>
      </c>
      <c r="I237" s="557"/>
      <c r="J237" s="557"/>
      <c r="K237" s="29">
        <v>1.2436476287415239E-2</v>
      </c>
      <c r="L237" s="26">
        <f t="shared" si="3"/>
        <v>0.812436476287416</v>
      </c>
      <c r="M237" s="4" t="s">
        <v>702</v>
      </c>
    </row>
    <row r="238" spans="1:13" x14ac:dyDescent="0.25">
      <c r="A238" s="7">
        <v>222</v>
      </c>
      <c r="B238" s="17" t="s">
        <v>578</v>
      </c>
      <c r="C238" s="17"/>
      <c r="D238" s="11">
        <v>72.900000000000006</v>
      </c>
      <c r="E238" s="16" t="s">
        <v>328</v>
      </c>
      <c r="F238" s="30">
        <v>13.9</v>
      </c>
      <c r="G238" s="30">
        <v>15.4</v>
      </c>
      <c r="H238" s="21">
        <v>1.5</v>
      </c>
      <c r="I238" s="557"/>
      <c r="J238" s="557"/>
      <c r="K238" s="29">
        <v>1.9969584170761476E-2</v>
      </c>
      <c r="L238" s="26">
        <f t="shared" si="3"/>
        <v>1.5199695841707614</v>
      </c>
      <c r="M238" s="4" t="s">
        <v>702</v>
      </c>
    </row>
    <row r="239" spans="1:13" x14ac:dyDescent="0.25">
      <c r="A239" s="7">
        <v>223</v>
      </c>
      <c r="B239" s="17" t="s">
        <v>579</v>
      </c>
      <c r="C239" s="17"/>
      <c r="D239" s="11">
        <v>72.400000000000006</v>
      </c>
      <c r="E239" s="16" t="s">
        <v>328</v>
      </c>
      <c r="F239" s="30">
        <v>24</v>
      </c>
      <c r="G239" s="30">
        <v>25.7</v>
      </c>
      <c r="H239" s="21">
        <v>1.6999999999999993</v>
      </c>
      <c r="I239" s="557"/>
      <c r="J239" s="557"/>
      <c r="K239" s="29">
        <v>1.9832618572882453E-2</v>
      </c>
      <c r="L239" s="26">
        <f t="shared" si="3"/>
        <v>1.7198326185728818</v>
      </c>
      <c r="M239" s="4" t="s">
        <v>702</v>
      </c>
    </row>
    <row r="240" spans="1:13" x14ac:dyDescent="0.25">
      <c r="A240" s="7">
        <v>224</v>
      </c>
      <c r="B240" s="17" t="s">
        <v>580</v>
      </c>
      <c r="C240" s="17"/>
      <c r="D240" s="11">
        <v>46.1</v>
      </c>
      <c r="E240" s="16" t="s">
        <v>328</v>
      </c>
      <c r="F240" s="30">
        <v>7.5</v>
      </c>
      <c r="G240" s="30">
        <v>8.1999999999999993</v>
      </c>
      <c r="H240" s="21">
        <v>0.69999999999999929</v>
      </c>
      <c r="I240" s="557"/>
      <c r="J240" s="557"/>
      <c r="K240" s="29">
        <v>1.262822812444587E-2</v>
      </c>
      <c r="L240" s="26">
        <f t="shared" si="3"/>
        <v>0.71262822812444515</v>
      </c>
      <c r="M240" s="4" t="s">
        <v>702</v>
      </c>
    </row>
    <row r="241" spans="1:13" x14ac:dyDescent="0.25">
      <c r="A241" s="7">
        <v>225</v>
      </c>
      <c r="B241" s="17" t="s">
        <v>581</v>
      </c>
      <c r="C241" s="17"/>
      <c r="D241" s="11">
        <v>45.6</v>
      </c>
      <c r="E241" s="16" t="s">
        <v>328</v>
      </c>
      <c r="F241" s="30">
        <v>11.3</v>
      </c>
      <c r="G241" s="30">
        <v>12.3</v>
      </c>
      <c r="H241" s="21">
        <v>1</v>
      </c>
      <c r="I241" s="557"/>
      <c r="J241" s="557"/>
      <c r="K241" s="29">
        <v>1.2491262526566849E-2</v>
      </c>
      <c r="L241" s="26">
        <f t="shared" si="3"/>
        <v>1.012491262526567</v>
      </c>
      <c r="M241" s="4" t="s">
        <v>702</v>
      </c>
    </row>
    <row r="242" spans="1:13" x14ac:dyDescent="0.25">
      <c r="A242" s="7">
        <v>226</v>
      </c>
      <c r="B242" s="17" t="s">
        <v>582</v>
      </c>
      <c r="C242" s="17"/>
      <c r="D242" s="11">
        <v>73.2</v>
      </c>
      <c r="E242" s="16" t="s">
        <v>328</v>
      </c>
      <c r="F242" s="30">
        <v>22.1</v>
      </c>
      <c r="G242" s="30">
        <v>23.3</v>
      </c>
      <c r="H242" s="21">
        <v>1.1999999999999993</v>
      </c>
      <c r="I242" s="557"/>
      <c r="J242" s="557"/>
      <c r="K242" s="29">
        <v>2.0051763529488887E-2</v>
      </c>
      <c r="L242" s="26">
        <f t="shared" si="3"/>
        <v>1.2200517635294881</v>
      </c>
      <c r="M242" s="4" t="s">
        <v>702</v>
      </c>
    </row>
    <row r="243" spans="1:13" x14ac:dyDescent="0.25">
      <c r="A243" s="7">
        <v>227</v>
      </c>
      <c r="B243" s="17" t="s">
        <v>583</v>
      </c>
      <c r="C243" s="17"/>
      <c r="D243" s="11">
        <v>72.400000000000006</v>
      </c>
      <c r="E243" s="16" t="s">
        <v>328</v>
      </c>
      <c r="F243" s="30">
        <v>7.6</v>
      </c>
      <c r="G243" s="30">
        <v>7.7</v>
      </c>
      <c r="H243" s="21">
        <v>0.10000000000000053</v>
      </c>
      <c r="I243" s="557"/>
      <c r="J243" s="557"/>
      <c r="K243" s="29">
        <v>1.9832618572882453E-2</v>
      </c>
      <c r="L243" s="26">
        <f t="shared" si="3"/>
        <v>0.11983261857288299</v>
      </c>
      <c r="M243" s="4" t="s">
        <v>702</v>
      </c>
    </row>
    <row r="244" spans="1:13" x14ac:dyDescent="0.25">
      <c r="A244" s="7">
        <v>228</v>
      </c>
      <c r="B244" s="17" t="s">
        <v>584</v>
      </c>
      <c r="C244" s="17"/>
      <c r="D244" s="11">
        <v>46.4</v>
      </c>
      <c r="E244" s="16" t="s">
        <v>328</v>
      </c>
      <c r="F244" s="30">
        <v>5.0999999999999996</v>
      </c>
      <c r="G244" s="30">
        <v>5.6</v>
      </c>
      <c r="H244" s="21">
        <v>0.5</v>
      </c>
      <c r="I244" s="557"/>
      <c r="J244" s="557"/>
      <c r="K244" s="29">
        <v>1.2710407483173283E-2</v>
      </c>
      <c r="L244" s="26">
        <f t="shared" si="3"/>
        <v>0.51271040748317331</v>
      </c>
      <c r="M244" s="4" t="s">
        <v>702</v>
      </c>
    </row>
    <row r="245" spans="1:13" x14ac:dyDescent="0.25">
      <c r="A245" s="7">
        <v>229</v>
      </c>
      <c r="B245" s="17" t="s">
        <v>585</v>
      </c>
      <c r="C245" s="17"/>
      <c r="D245" s="11">
        <v>45.5</v>
      </c>
      <c r="E245" s="16" t="s">
        <v>328</v>
      </c>
      <c r="F245" s="30">
        <v>16.600000000000001</v>
      </c>
      <c r="G245" s="30">
        <v>17.8</v>
      </c>
      <c r="H245" s="21">
        <v>1.1999999999999993</v>
      </c>
      <c r="I245" s="557"/>
      <c r="J245" s="557"/>
      <c r="K245" s="29">
        <v>1.2463869406991044E-2</v>
      </c>
      <c r="L245" s="26">
        <f t="shared" si="3"/>
        <v>1.2124638694069902</v>
      </c>
      <c r="M245" s="4" t="s">
        <v>702</v>
      </c>
    </row>
    <row r="246" spans="1:13" x14ac:dyDescent="0.25">
      <c r="A246" s="732" t="s">
        <v>3</v>
      </c>
      <c r="B246" s="733"/>
      <c r="C246" s="595"/>
      <c r="D246" s="498">
        <f>SUM(D17:D245)</f>
        <v>14343.799999999996</v>
      </c>
      <c r="E246" s="499"/>
      <c r="F246" s="500"/>
      <c r="G246" s="500"/>
      <c r="H246" s="500">
        <f>SUM(H17:H245)</f>
        <v>213.30000000000004</v>
      </c>
      <c r="I246" s="500">
        <f>SUM(I17:I245)</f>
        <v>14.816785714285713</v>
      </c>
      <c r="J246" s="500">
        <f>SUM(J17:J245)</f>
        <v>6.370000000000001</v>
      </c>
      <c r="K246" s="500">
        <f>SUM(K17:K245)</f>
        <v>3.9292142857142456</v>
      </c>
      <c r="L246" s="500">
        <f>SUM(L17:L245)</f>
        <v>238.41600000000005</v>
      </c>
      <c r="M246" s="4"/>
    </row>
  </sheetData>
  <mergeCells count="24">
    <mergeCell ref="A246:B246"/>
    <mergeCell ref="A11:E11"/>
    <mergeCell ref="F11:G11"/>
    <mergeCell ref="A12:E12"/>
    <mergeCell ref="F12:G12"/>
    <mergeCell ref="A13:B15"/>
    <mergeCell ref="D13:E13"/>
    <mergeCell ref="D14:E14"/>
    <mergeCell ref="D15:E15"/>
    <mergeCell ref="A7:E10"/>
    <mergeCell ref="F7:G7"/>
    <mergeCell ref="F8:G8"/>
    <mergeCell ref="F9:G9"/>
    <mergeCell ref="F10:G10"/>
    <mergeCell ref="A1:M1"/>
    <mergeCell ref="A2:M2"/>
    <mergeCell ref="A3:H3"/>
    <mergeCell ref="L3:M6"/>
    <mergeCell ref="A4:E4"/>
    <mergeCell ref="F4:G4"/>
    <mergeCell ref="A5:E5"/>
    <mergeCell ref="F5:G5"/>
    <mergeCell ref="A6:E6"/>
    <mergeCell ref="F6:G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44"/>
  <sheetViews>
    <sheetView workbookViewId="0">
      <selection activeCell="F9" sqref="F9:G9"/>
    </sheetView>
  </sheetViews>
  <sheetFormatPr defaultRowHeight="15" x14ac:dyDescent="0.25"/>
  <cols>
    <col min="1" max="1" width="6.85546875" style="508" customWidth="1"/>
    <col min="2" max="2" width="12.28515625" style="508" customWidth="1"/>
    <col min="3" max="5" width="9.140625" style="508"/>
    <col min="6" max="7" width="11.85546875" style="508" customWidth="1"/>
    <col min="8" max="8" width="11.140625" style="508" customWidth="1"/>
    <col min="9" max="9" width="11.85546875" style="508" customWidth="1"/>
    <col min="10" max="10" width="12.42578125" style="508" customWidth="1"/>
    <col min="11" max="11" width="10.28515625" style="508" customWidth="1"/>
    <col min="12" max="12" width="10.140625" style="508" customWidth="1"/>
    <col min="13" max="13" width="20.140625" style="508" customWidth="1"/>
    <col min="14" max="16384" width="9.140625" style="508"/>
  </cols>
  <sheetData>
    <row r="1" spans="1:13" ht="20.25" x14ac:dyDescent="0.3">
      <c r="A1" s="744" t="s">
        <v>9</v>
      </c>
      <c r="B1" s="744"/>
      <c r="C1" s="744"/>
      <c r="D1" s="744"/>
      <c r="E1" s="744"/>
      <c r="F1" s="744"/>
      <c r="G1" s="744"/>
      <c r="H1" s="744"/>
      <c r="I1" s="744"/>
      <c r="J1" s="744"/>
      <c r="K1" s="744"/>
      <c r="L1" s="744"/>
      <c r="M1" s="744"/>
    </row>
    <row r="2" spans="1:13" ht="42" customHeight="1" x14ac:dyDescent="0.25">
      <c r="A2" s="685" t="s">
        <v>736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</row>
    <row r="3" spans="1:13" ht="21" customHeight="1" x14ac:dyDescent="0.25">
      <c r="A3" s="742" t="s">
        <v>10</v>
      </c>
      <c r="B3" s="745"/>
      <c r="C3" s="745"/>
      <c r="D3" s="745"/>
      <c r="E3" s="745"/>
      <c r="F3" s="745"/>
      <c r="G3" s="745"/>
      <c r="H3" s="745"/>
      <c r="I3" s="476"/>
      <c r="J3" s="599"/>
      <c r="K3" s="599"/>
      <c r="L3" s="746" t="s">
        <v>12</v>
      </c>
      <c r="M3" s="747"/>
    </row>
    <row r="4" spans="1:13" ht="45" customHeight="1" x14ac:dyDescent="0.25">
      <c r="A4" s="741" t="s">
        <v>4</v>
      </c>
      <c r="B4" s="741"/>
      <c r="C4" s="741"/>
      <c r="D4" s="741"/>
      <c r="E4" s="741"/>
      <c r="F4" s="741" t="s">
        <v>5</v>
      </c>
      <c r="G4" s="741"/>
      <c r="H4" s="535" t="s">
        <v>737</v>
      </c>
      <c r="I4" s="536"/>
      <c r="J4" s="592"/>
      <c r="K4" s="537"/>
      <c r="L4" s="748"/>
      <c r="M4" s="749"/>
    </row>
    <row r="5" spans="1:13" ht="1.5" customHeight="1" thickBot="1" x14ac:dyDescent="0.3">
      <c r="A5" s="761"/>
      <c r="B5" s="761"/>
      <c r="C5" s="761"/>
      <c r="D5" s="761"/>
      <c r="E5" s="761"/>
      <c r="F5" s="798"/>
      <c r="G5" s="798"/>
      <c r="H5" s="538"/>
      <c r="I5" s="539"/>
      <c r="J5" s="593"/>
      <c r="K5" s="540"/>
      <c r="L5" s="748"/>
      <c r="M5" s="749"/>
    </row>
    <row r="6" spans="1:13" x14ac:dyDescent="0.25">
      <c r="A6" s="763" t="s">
        <v>631</v>
      </c>
      <c r="B6" s="764"/>
      <c r="C6" s="764"/>
      <c r="D6" s="764"/>
      <c r="E6" s="765"/>
      <c r="F6" s="792" t="s">
        <v>611</v>
      </c>
      <c r="G6" s="792"/>
      <c r="H6" s="562">
        <f>98.616+90.399</f>
        <v>189.01499999999999</v>
      </c>
      <c r="I6" s="539"/>
      <c r="J6" s="593"/>
      <c r="K6" s="540"/>
      <c r="L6" s="750"/>
      <c r="M6" s="751"/>
    </row>
    <row r="7" spans="1:13" x14ac:dyDescent="0.25">
      <c r="A7" s="752" t="s">
        <v>632</v>
      </c>
      <c r="B7" s="723"/>
      <c r="C7" s="723"/>
      <c r="D7" s="723"/>
      <c r="E7" s="724"/>
      <c r="F7" s="728" t="s">
        <v>691</v>
      </c>
      <c r="G7" s="730"/>
      <c r="H7" s="542">
        <f>H244</f>
        <v>141.6</v>
      </c>
      <c r="I7" s="543"/>
      <c r="J7" s="594"/>
      <c r="K7" s="540"/>
      <c r="L7" s="510"/>
      <c r="M7" s="511"/>
    </row>
    <row r="8" spans="1:13" ht="19.5" customHeight="1" x14ac:dyDescent="0.25">
      <c r="A8" s="753"/>
      <c r="B8" s="754"/>
      <c r="C8" s="754"/>
      <c r="D8" s="754"/>
      <c r="E8" s="755"/>
      <c r="F8" s="728" t="s">
        <v>724</v>
      </c>
      <c r="G8" s="730"/>
      <c r="H8" s="544">
        <f>J244</f>
        <v>8.81</v>
      </c>
      <c r="I8" s="543"/>
      <c r="J8" s="594"/>
      <c r="K8" s="540"/>
      <c r="L8" s="365" t="s">
        <v>599</v>
      </c>
      <c r="M8" s="511"/>
    </row>
    <row r="9" spans="1:13" ht="39" customHeight="1" x14ac:dyDescent="0.25">
      <c r="A9" s="753"/>
      <c r="B9" s="754"/>
      <c r="C9" s="754"/>
      <c r="D9" s="754"/>
      <c r="E9" s="755"/>
      <c r="F9" s="728" t="s">
        <v>735</v>
      </c>
      <c r="G9" s="730"/>
      <c r="H9" s="544">
        <f>I244</f>
        <v>7.8480000000000008</v>
      </c>
      <c r="I9" s="543"/>
      <c r="J9" s="594"/>
      <c r="K9" s="540"/>
      <c r="L9" s="365" t="s">
        <v>600</v>
      </c>
      <c r="M9" s="511"/>
    </row>
    <row r="10" spans="1:13" ht="15.75" thickBot="1" x14ac:dyDescent="0.3">
      <c r="A10" s="756"/>
      <c r="B10" s="757"/>
      <c r="C10" s="757"/>
      <c r="D10" s="757"/>
      <c r="E10" s="758"/>
      <c r="F10" s="796" t="s">
        <v>612</v>
      </c>
      <c r="G10" s="797"/>
      <c r="H10" s="545">
        <f>H6-H7-H9-H8</f>
        <v>30.756999999999991</v>
      </c>
      <c r="I10" s="546"/>
      <c r="J10" s="589"/>
      <c r="K10" s="540"/>
      <c r="L10" s="365" t="s">
        <v>688</v>
      </c>
      <c r="M10" s="365"/>
    </row>
    <row r="11" spans="1:13" ht="20.25" customHeight="1" x14ac:dyDescent="0.25">
      <c r="A11" s="788" t="s">
        <v>693</v>
      </c>
      <c r="B11" s="788"/>
      <c r="C11" s="599"/>
      <c r="D11" s="807" t="s">
        <v>694</v>
      </c>
      <c r="E11" s="808"/>
      <c r="F11" s="571">
        <f>D244</f>
        <v>14343.799999999996</v>
      </c>
      <c r="G11" s="572"/>
      <c r="H11" s="573"/>
      <c r="I11" s="573"/>
      <c r="J11" s="573"/>
      <c r="K11" s="540"/>
      <c r="L11" s="365"/>
      <c r="M11" s="365"/>
    </row>
    <row r="12" spans="1:13" ht="18.75" customHeight="1" x14ac:dyDescent="0.25">
      <c r="A12" s="789"/>
      <c r="B12" s="789"/>
      <c r="C12" s="599"/>
      <c r="D12" s="809" t="s">
        <v>695</v>
      </c>
      <c r="E12" s="810"/>
      <c r="F12" s="575">
        <v>4897</v>
      </c>
      <c r="G12" s="572"/>
      <c r="H12" s="573"/>
      <c r="I12" s="573"/>
      <c r="J12" s="573"/>
      <c r="K12" s="540"/>
      <c r="L12" s="365"/>
      <c r="M12" s="365"/>
    </row>
    <row r="13" spans="1:13" ht="1.5" customHeight="1" thickBot="1" x14ac:dyDescent="0.3">
      <c r="A13" s="790"/>
      <c r="B13" s="790"/>
      <c r="C13" s="599"/>
      <c r="D13" s="817" t="s">
        <v>696</v>
      </c>
      <c r="E13" s="818"/>
      <c r="F13" s="576"/>
      <c r="G13" s="4"/>
      <c r="H13" s="80"/>
      <c r="I13" s="80"/>
      <c r="J13" s="80"/>
      <c r="K13" s="4"/>
      <c r="L13" s="4"/>
      <c r="M13" s="366"/>
    </row>
    <row r="14" spans="1:13" ht="36" x14ac:dyDescent="0.25">
      <c r="A14" s="37" t="s">
        <v>0</v>
      </c>
      <c r="B14" s="38" t="s">
        <v>1</v>
      </c>
      <c r="C14" s="38" t="s">
        <v>717</v>
      </c>
      <c r="D14" s="577" t="s">
        <v>2</v>
      </c>
      <c r="E14" s="577" t="s">
        <v>308</v>
      </c>
      <c r="F14" s="555" t="s">
        <v>734</v>
      </c>
      <c r="G14" s="3" t="s">
        <v>738</v>
      </c>
      <c r="H14" s="20" t="s">
        <v>16</v>
      </c>
      <c r="I14" s="556" t="s">
        <v>727</v>
      </c>
      <c r="J14" s="556" t="s">
        <v>726</v>
      </c>
      <c r="K14" s="84" t="s">
        <v>8</v>
      </c>
      <c r="L14" s="85" t="s">
        <v>17</v>
      </c>
      <c r="M14" s="4"/>
    </row>
    <row r="15" spans="1:13" x14ac:dyDescent="0.25">
      <c r="A15" s="39">
        <v>1</v>
      </c>
      <c r="B15" s="17" t="s">
        <v>332</v>
      </c>
      <c r="C15" s="17" t="s">
        <v>731</v>
      </c>
      <c r="D15" s="11">
        <v>94</v>
      </c>
      <c r="E15" s="16" t="s">
        <v>328</v>
      </c>
      <c r="F15" s="30">
        <v>33.1</v>
      </c>
      <c r="G15" s="30">
        <v>35</v>
      </c>
      <c r="H15" s="26">
        <v>1.8999999999999986</v>
      </c>
      <c r="I15" s="29"/>
      <c r="J15" s="29"/>
      <c r="K15" s="29">
        <v>0.20156151089669402</v>
      </c>
      <c r="L15" s="26">
        <v>2.1015615108966927</v>
      </c>
      <c r="M15" s="4" t="s">
        <v>702</v>
      </c>
    </row>
    <row r="16" spans="1:13" x14ac:dyDescent="0.25">
      <c r="A16" s="39">
        <v>2</v>
      </c>
      <c r="B16" s="17" t="s">
        <v>333</v>
      </c>
      <c r="C16" s="17"/>
      <c r="D16" s="13">
        <v>52.6</v>
      </c>
      <c r="E16" s="16" t="s">
        <v>328</v>
      </c>
      <c r="F16" s="30">
        <v>11</v>
      </c>
      <c r="G16" s="30">
        <v>11.6</v>
      </c>
      <c r="H16" s="26">
        <v>0.59999999999999964</v>
      </c>
      <c r="I16" s="29"/>
      <c r="J16" s="29"/>
      <c r="K16" s="29">
        <v>0.11278867524644794</v>
      </c>
      <c r="L16" s="26">
        <v>0.71278867524644762</v>
      </c>
      <c r="M16" s="4" t="s">
        <v>702</v>
      </c>
    </row>
    <row r="17" spans="1:13" x14ac:dyDescent="0.25">
      <c r="A17" s="39">
        <v>3</v>
      </c>
      <c r="B17" s="17" t="s">
        <v>334</v>
      </c>
      <c r="C17" s="17"/>
      <c r="D17" s="13">
        <v>64.8</v>
      </c>
      <c r="E17" s="16" t="s">
        <v>328</v>
      </c>
      <c r="F17" s="30">
        <v>23.3</v>
      </c>
      <c r="G17" s="30">
        <v>24.2</v>
      </c>
      <c r="H17" s="26">
        <v>0.89999999999999858</v>
      </c>
      <c r="I17" s="29"/>
      <c r="J17" s="29"/>
      <c r="K17" s="29">
        <v>0.13894878623516779</v>
      </c>
      <c r="L17" s="26">
        <v>1.0389487862351663</v>
      </c>
      <c r="M17" s="4" t="s">
        <v>702</v>
      </c>
    </row>
    <row r="18" spans="1:13" x14ac:dyDescent="0.25">
      <c r="A18" s="39">
        <v>4</v>
      </c>
      <c r="B18" s="17" t="s">
        <v>335</v>
      </c>
      <c r="C18" s="17"/>
      <c r="D18" s="13">
        <v>94.3</v>
      </c>
      <c r="E18" s="16" t="s">
        <v>328</v>
      </c>
      <c r="F18" s="30">
        <v>26.3</v>
      </c>
      <c r="G18" s="30">
        <v>27.6</v>
      </c>
      <c r="H18" s="26">
        <v>1.3000000000000007</v>
      </c>
      <c r="I18" s="29"/>
      <c r="J18" s="29"/>
      <c r="K18" s="29">
        <v>0.20220479231444943</v>
      </c>
      <c r="L18" s="26">
        <v>1.5022047923144501</v>
      </c>
      <c r="M18" s="4" t="s">
        <v>702</v>
      </c>
    </row>
    <row r="19" spans="1:13" x14ac:dyDescent="0.25">
      <c r="A19" s="39">
        <v>5</v>
      </c>
      <c r="B19" s="17" t="s">
        <v>336</v>
      </c>
      <c r="C19" s="17"/>
      <c r="D19" s="11">
        <v>52.8</v>
      </c>
      <c r="E19" s="16" t="s">
        <v>328</v>
      </c>
      <c r="F19" s="30">
        <v>0</v>
      </c>
      <c r="G19" s="30">
        <v>0</v>
      </c>
      <c r="H19" s="26">
        <v>0</v>
      </c>
      <c r="I19" s="29">
        <v>0.9052</v>
      </c>
      <c r="J19" s="29"/>
      <c r="K19" s="29">
        <v>0</v>
      </c>
      <c r="L19" s="26">
        <v>0.90521752952495149</v>
      </c>
      <c r="M19" s="4" t="s">
        <v>703</v>
      </c>
    </row>
    <row r="20" spans="1:13" x14ac:dyDescent="0.25">
      <c r="A20" s="39">
        <v>6</v>
      </c>
      <c r="B20" s="17" t="s">
        <v>337</v>
      </c>
      <c r="C20" s="17"/>
      <c r="D20" s="11">
        <v>64.8</v>
      </c>
      <c r="E20" s="16" t="s">
        <v>328</v>
      </c>
      <c r="F20" s="30">
        <v>13.5</v>
      </c>
      <c r="G20" s="30">
        <v>14.1</v>
      </c>
      <c r="H20" s="26">
        <v>0.59999999999999964</v>
      </c>
      <c r="I20" s="29"/>
      <c r="J20" s="29"/>
      <c r="K20" s="29">
        <v>0.13894878623516779</v>
      </c>
      <c r="L20" s="26">
        <v>0.73894878623516747</v>
      </c>
      <c r="M20" s="4" t="s">
        <v>702</v>
      </c>
    </row>
    <row r="21" spans="1:13" x14ac:dyDescent="0.25">
      <c r="A21" s="39">
        <v>7</v>
      </c>
      <c r="B21" s="17" t="s">
        <v>338</v>
      </c>
      <c r="C21" s="17"/>
      <c r="D21" s="11">
        <v>94.1</v>
      </c>
      <c r="E21" s="16" t="s">
        <v>328</v>
      </c>
      <c r="F21" s="30">
        <v>20.5</v>
      </c>
      <c r="G21" s="30">
        <v>21.4</v>
      </c>
      <c r="H21" s="26">
        <v>0.89999999999999858</v>
      </c>
      <c r="I21" s="29"/>
      <c r="J21" s="29"/>
      <c r="K21" s="29">
        <v>0.20177593803594582</v>
      </c>
      <c r="L21" s="26">
        <v>1.1017759380359444</v>
      </c>
      <c r="M21" s="4" t="s">
        <v>702</v>
      </c>
    </row>
    <row r="22" spans="1:13" x14ac:dyDescent="0.25">
      <c r="A22" s="39">
        <v>8</v>
      </c>
      <c r="B22" s="17" t="s">
        <v>339</v>
      </c>
      <c r="C22" s="17"/>
      <c r="D22" s="11">
        <v>52.9</v>
      </c>
      <c r="E22" s="16" t="s">
        <v>328</v>
      </c>
      <c r="F22" s="30">
        <v>11.2</v>
      </c>
      <c r="G22" s="30">
        <v>11.4</v>
      </c>
      <c r="H22" s="26">
        <v>0.20000000000000107</v>
      </c>
      <c r="I22" s="29"/>
      <c r="J22" s="29"/>
      <c r="K22" s="29">
        <v>0.11343195666420335</v>
      </c>
      <c r="L22" s="26">
        <v>0.31343195666420443</v>
      </c>
      <c r="M22" s="4" t="s">
        <v>702</v>
      </c>
    </row>
    <row r="23" spans="1:13" x14ac:dyDescent="0.25">
      <c r="A23" s="39">
        <v>9</v>
      </c>
      <c r="B23" s="17" t="s">
        <v>340</v>
      </c>
      <c r="C23" s="17"/>
      <c r="D23" s="11">
        <v>65.2</v>
      </c>
      <c r="E23" s="16" t="s">
        <v>328</v>
      </c>
      <c r="F23" s="30">
        <v>16.7</v>
      </c>
      <c r="G23" s="30">
        <v>17.3</v>
      </c>
      <c r="H23" s="26">
        <v>0.60000000000000142</v>
      </c>
      <c r="I23" s="29"/>
      <c r="J23" s="29"/>
      <c r="K23" s="29">
        <v>0.13980649479217502</v>
      </c>
      <c r="L23" s="26">
        <v>0.73980649479217642</v>
      </c>
      <c r="M23" s="4" t="s">
        <v>702</v>
      </c>
    </row>
    <row r="24" spans="1:13" x14ac:dyDescent="0.25">
      <c r="A24" s="39">
        <v>10</v>
      </c>
      <c r="B24" s="17" t="s">
        <v>341</v>
      </c>
      <c r="C24" s="17"/>
      <c r="D24" s="11">
        <v>94</v>
      </c>
      <c r="E24" s="16" t="s">
        <v>328</v>
      </c>
      <c r="F24" s="30">
        <v>24.7</v>
      </c>
      <c r="G24" s="30">
        <v>25.7</v>
      </c>
      <c r="H24" s="26">
        <v>1</v>
      </c>
      <c r="I24" s="29"/>
      <c r="J24" s="29"/>
      <c r="K24" s="29">
        <v>0.20156151089669402</v>
      </c>
      <c r="L24" s="26">
        <v>1.2015615108966939</v>
      </c>
      <c r="M24" s="4" t="s">
        <v>702</v>
      </c>
    </row>
    <row r="25" spans="1:13" x14ac:dyDescent="0.25">
      <c r="A25" s="39">
        <v>11</v>
      </c>
      <c r="B25" s="17" t="s">
        <v>342</v>
      </c>
      <c r="C25" s="17"/>
      <c r="D25" s="11">
        <v>52.8</v>
      </c>
      <c r="E25" s="16" t="s">
        <v>328</v>
      </c>
      <c r="F25" s="30">
        <v>7.2</v>
      </c>
      <c r="G25" s="30">
        <v>7.8</v>
      </c>
      <c r="H25" s="26">
        <v>0.59999999999999964</v>
      </c>
      <c r="I25" s="29"/>
      <c r="J25" s="29"/>
      <c r="K25" s="29">
        <v>0.11321752952495154</v>
      </c>
      <c r="L25" s="26">
        <v>0.71321752952495121</v>
      </c>
      <c r="M25" s="4" t="s">
        <v>702</v>
      </c>
    </row>
    <row r="26" spans="1:13" x14ac:dyDescent="0.25">
      <c r="A26" s="39">
        <v>12</v>
      </c>
      <c r="B26" s="17" t="s">
        <v>343</v>
      </c>
      <c r="C26" s="17"/>
      <c r="D26" s="11">
        <v>65.3</v>
      </c>
      <c r="E26" s="16" t="s">
        <v>328</v>
      </c>
      <c r="F26" s="30">
        <v>15.2</v>
      </c>
      <c r="G26" s="30">
        <v>16.2</v>
      </c>
      <c r="H26" s="26">
        <v>1</v>
      </c>
      <c r="I26" s="29"/>
      <c r="J26" s="29"/>
      <c r="K26" s="29">
        <v>0.14002092193142682</v>
      </c>
      <c r="L26" s="26">
        <v>1.1400209219314268</v>
      </c>
      <c r="M26" s="4" t="s">
        <v>702</v>
      </c>
    </row>
    <row r="27" spans="1:13" x14ac:dyDescent="0.25">
      <c r="A27" s="39">
        <v>13</v>
      </c>
      <c r="B27" s="17" t="s">
        <v>344</v>
      </c>
      <c r="C27" s="17"/>
      <c r="D27" s="11">
        <v>94.2</v>
      </c>
      <c r="E27" s="16" t="s">
        <v>328</v>
      </c>
      <c r="F27" s="30">
        <v>22.2</v>
      </c>
      <c r="G27" s="30">
        <v>22.2</v>
      </c>
      <c r="H27" s="26">
        <v>0</v>
      </c>
      <c r="I27" s="29"/>
      <c r="J27" s="29">
        <v>0.66666666666666663</v>
      </c>
      <c r="K27" s="29">
        <v>0.20199036517519764</v>
      </c>
      <c r="L27" s="26">
        <v>0.86865703184186427</v>
      </c>
      <c r="M27" s="4" t="s">
        <v>702</v>
      </c>
    </row>
    <row r="28" spans="1:13" x14ac:dyDescent="0.25">
      <c r="A28" s="39">
        <v>14</v>
      </c>
      <c r="B28" s="17" t="s">
        <v>345</v>
      </c>
      <c r="C28" s="17"/>
      <c r="D28" s="11">
        <v>52.9</v>
      </c>
      <c r="E28" s="16" t="s">
        <v>328</v>
      </c>
      <c r="F28" s="30">
        <v>4.2</v>
      </c>
      <c r="G28" s="30">
        <v>4.2</v>
      </c>
      <c r="H28" s="26">
        <v>0</v>
      </c>
      <c r="I28" s="29">
        <v>0.90690000000000004</v>
      </c>
      <c r="J28" s="29"/>
      <c r="K28" s="29">
        <v>0</v>
      </c>
      <c r="L28" s="26">
        <v>0.90693195666420334</v>
      </c>
      <c r="M28" s="4" t="s">
        <v>703</v>
      </c>
    </row>
    <row r="29" spans="1:13" x14ac:dyDescent="0.25">
      <c r="A29" s="39">
        <v>15</v>
      </c>
      <c r="B29" s="17" t="s">
        <v>346</v>
      </c>
      <c r="C29" s="17"/>
      <c r="D29" s="11">
        <v>64.900000000000006</v>
      </c>
      <c r="E29" s="16" t="s">
        <v>328</v>
      </c>
      <c r="F29" s="30">
        <v>22.2</v>
      </c>
      <c r="G29" s="30">
        <v>22.2</v>
      </c>
      <c r="H29" s="26">
        <v>0</v>
      </c>
      <c r="I29" s="29"/>
      <c r="J29" s="29">
        <v>0.83333333333333337</v>
      </c>
      <c r="K29" s="29">
        <v>0.13916321337441961</v>
      </c>
      <c r="L29" s="26">
        <v>0.97249654670775298</v>
      </c>
      <c r="M29" s="4" t="s">
        <v>702</v>
      </c>
    </row>
    <row r="30" spans="1:13" x14ac:dyDescent="0.25">
      <c r="A30" s="39">
        <v>16</v>
      </c>
      <c r="B30" s="17" t="s">
        <v>347</v>
      </c>
      <c r="C30" s="17"/>
      <c r="D30" s="11">
        <v>93.9</v>
      </c>
      <c r="E30" s="16" t="s">
        <v>328</v>
      </c>
      <c r="F30" s="30">
        <v>17.600000000000001</v>
      </c>
      <c r="G30" s="30">
        <v>17.600000000000001</v>
      </c>
      <c r="H30" s="26">
        <v>0</v>
      </c>
      <c r="I30" s="29"/>
      <c r="J30" s="29">
        <v>0.85</v>
      </c>
      <c r="K30" s="29">
        <v>0.20134708375744226</v>
      </c>
      <c r="L30" s="26">
        <v>1.0513470837574421</v>
      </c>
      <c r="M30" s="4" t="s">
        <v>702</v>
      </c>
    </row>
    <row r="31" spans="1:13" x14ac:dyDescent="0.25">
      <c r="A31" s="39">
        <v>17</v>
      </c>
      <c r="B31" s="17" t="s">
        <v>348</v>
      </c>
      <c r="C31" s="17"/>
      <c r="D31" s="11">
        <v>53</v>
      </c>
      <c r="E31" s="16" t="s">
        <v>328</v>
      </c>
      <c r="F31" s="30">
        <v>10.5</v>
      </c>
      <c r="G31" s="30">
        <v>10.5</v>
      </c>
      <c r="H31" s="26">
        <v>0</v>
      </c>
      <c r="I31" s="29"/>
      <c r="J31" s="29">
        <v>0.57999999999999996</v>
      </c>
      <c r="K31" s="29">
        <v>0.11364638380345515</v>
      </c>
      <c r="L31" s="26">
        <v>0.69364638380345511</v>
      </c>
      <c r="M31" s="4" t="s">
        <v>702</v>
      </c>
    </row>
    <row r="32" spans="1:13" x14ac:dyDescent="0.25">
      <c r="A32" s="39">
        <v>18</v>
      </c>
      <c r="B32" s="17" t="s">
        <v>595</v>
      </c>
      <c r="C32" s="17"/>
      <c r="D32" s="11">
        <v>64.8</v>
      </c>
      <c r="E32" s="16" t="s">
        <v>328</v>
      </c>
      <c r="F32" s="30">
        <v>18.8</v>
      </c>
      <c r="G32" s="30">
        <v>18.8</v>
      </c>
      <c r="H32" s="26">
        <v>0</v>
      </c>
      <c r="I32" s="29"/>
      <c r="J32" s="29">
        <v>0.79999999999999993</v>
      </c>
      <c r="K32" s="29">
        <v>0.13894878623516779</v>
      </c>
      <c r="L32" s="26">
        <v>0.93894878623516775</v>
      </c>
      <c r="M32" s="4" t="s">
        <v>702</v>
      </c>
    </row>
    <row r="33" spans="1:13" x14ac:dyDescent="0.25">
      <c r="A33" s="39">
        <v>19</v>
      </c>
      <c r="B33" s="17" t="s">
        <v>349</v>
      </c>
      <c r="C33" s="17"/>
      <c r="D33" s="11">
        <v>93.9</v>
      </c>
      <c r="E33" s="16" t="s">
        <v>328</v>
      </c>
      <c r="F33" s="30">
        <v>23.5</v>
      </c>
      <c r="G33" s="30">
        <v>24.9</v>
      </c>
      <c r="H33" s="26">
        <v>1.3999999999999986</v>
      </c>
      <c r="I33" s="29"/>
      <c r="J33" s="29"/>
      <c r="K33" s="29">
        <v>0.20134708375744226</v>
      </c>
      <c r="L33" s="26">
        <v>1.6013470837574408</v>
      </c>
      <c r="M33" s="4" t="s">
        <v>702</v>
      </c>
    </row>
    <row r="34" spans="1:13" x14ac:dyDescent="0.25">
      <c r="A34" s="39">
        <v>20</v>
      </c>
      <c r="B34" s="17" t="s">
        <v>350</v>
      </c>
      <c r="C34" s="17"/>
      <c r="D34" s="11">
        <v>52.8</v>
      </c>
      <c r="E34" s="16" t="s">
        <v>328</v>
      </c>
      <c r="F34" s="30">
        <v>11.2</v>
      </c>
      <c r="G34" s="30">
        <v>11.8</v>
      </c>
      <c r="H34" s="26">
        <v>0.60000000000000142</v>
      </c>
      <c r="I34" s="29"/>
      <c r="J34" s="29"/>
      <c r="K34" s="29">
        <v>0.11321752952495154</v>
      </c>
      <c r="L34" s="26">
        <v>0.71321752952495299</v>
      </c>
      <c r="M34" s="4" t="s">
        <v>702</v>
      </c>
    </row>
    <row r="35" spans="1:13" x14ac:dyDescent="0.25">
      <c r="A35" s="39">
        <v>21</v>
      </c>
      <c r="B35" s="17" t="s">
        <v>351</v>
      </c>
      <c r="C35" s="17"/>
      <c r="D35" s="11">
        <v>65</v>
      </c>
      <c r="E35" s="16" t="s">
        <v>328</v>
      </c>
      <c r="F35" s="30">
        <v>9.1</v>
      </c>
      <c r="G35" s="30">
        <v>9.1999999999999993</v>
      </c>
      <c r="H35" s="26">
        <v>9.9999999999999645E-2</v>
      </c>
      <c r="I35" s="29"/>
      <c r="J35" s="29"/>
      <c r="K35" s="29">
        <v>0.13937764051367141</v>
      </c>
      <c r="L35" s="26">
        <v>0.23937764051367105</v>
      </c>
      <c r="M35" s="4" t="s">
        <v>702</v>
      </c>
    </row>
    <row r="36" spans="1:13" x14ac:dyDescent="0.25">
      <c r="A36" s="39">
        <v>22</v>
      </c>
      <c r="B36" s="17" t="s">
        <v>352</v>
      </c>
      <c r="C36" s="17"/>
      <c r="D36" s="11">
        <v>94.3</v>
      </c>
      <c r="E36" s="16" t="s">
        <v>328</v>
      </c>
      <c r="F36" s="30">
        <v>33.5</v>
      </c>
      <c r="G36" s="30">
        <v>35</v>
      </c>
      <c r="H36" s="26">
        <v>1.5</v>
      </c>
      <c r="I36" s="29"/>
      <c r="J36" s="29"/>
      <c r="K36" s="29">
        <v>0.20220479231444943</v>
      </c>
      <c r="L36" s="26">
        <v>1.7022047923144494</v>
      </c>
      <c r="M36" s="4" t="s">
        <v>702</v>
      </c>
    </row>
    <row r="37" spans="1:13" x14ac:dyDescent="0.25">
      <c r="A37" s="39">
        <v>23</v>
      </c>
      <c r="B37" s="17" t="s">
        <v>353</v>
      </c>
      <c r="C37" s="17"/>
      <c r="D37" s="11">
        <v>52.9</v>
      </c>
      <c r="E37" s="16" t="s">
        <v>328</v>
      </c>
      <c r="F37" s="30">
        <v>4.8</v>
      </c>
      <c r="G37" s="30">
        <v>4.9000000000000004</v>
      </c>
      <c r="H37" s="26">
        <v>0.10000000000000053</v>
      </c>
      <c r="I37" s="29"/>
      <c r="J37" s="29"/>
      <c r="K37" s="29">
        <v>0.11343195666420335</v>
      </c>
      <c r="L37" s="26">
        <v>0.21343195666420389</v>
      </c>
      <c r="M37" s="4" t="s">
        <v>702</v>
      </c>
    </row>
    <row r="38" spans="1:13" x14ac:dyDescent="0.25">
      <c r="A38" s="39">
        <v>24</v>
      </c>
      <c r="B38" s="17" t="s">
        <v>354</v>
      </c>
      <c r="C38" s="17"/>
      <c r="D38" s="11">
        <v>65.3</v>
      </c>
      <c r="E38" s="16" t="s">
        <v>328</v>
      </c>
      <c r="F38" s="30">
        <v>7.1</v>
      </c>
      <c r="G38" s="30">
        <v>7.5</v>
      </c>
      <c r="H38" s="26">
        <v>0.40000000000000036</v>
      </c>
      <c r="I38" s="29"/>
      <c r="J38" s="29"/>
      <c r="K38" s="29">
        <v>0.14002092193142682</v>
      </c>
      <c r="L38" s="26">
        <v>0.54002092193142714</v>
      </c>
      <c r="M38" s="4" t="s">
        <v>702</v>
      </c>
    </row>
    <row r="39" spans="1:13" x14ac:dyDescent="0.25">
      <c r="A39" s="39">
        <v>25</v>
      </c>
      <c r="B39" s="17" t="s">
        <v>355</v>
      </c>
      <c r="C39" s="17"/>
      <c r="D39" s="11">
        <v>94.1</v>
      </c>
      <c r="E39" s="16" t="s">
        <v>328</v>
      </c>
      <c r="F39" s="30">
        <v>7.2</v>
      </c>
      <c r="G39" s="30">
        <v>7.3</v>
      </c>
      <c r="H39" s="26">
        <v>9.9999999999999645E-2</v>
      </c>
      <c r="I39" s="29"/>
      <c r="J39" s="29"/>
      <c r="K39" s="29">
        <v>0.20177593803594582</v>
      </c>
      <c r="L39" s="26">
        <v>0.30177593803594549</v>
      </c>
      <c r="M39" s="4" t="s">
        <v>702</v>
      </c>
    </row>
    <row r="40" spans="1:13" x14ac:dyDescent="0.25">
      <c r="A40" s="39">
        <v>26</v>
      </c>
      <c r="B40" s="17" t="s">
        <v>356</v>
      </c>
      <c r="C40" s="17"/>
      <c r="D40" s="11">
        <v>53</v>
      </c>
      <c r="E40" s="16" t="s">
        <v>328</v>
      </c>
      <c r="F40" s="30">
        <v>12.2</v>
      </c>
      <c r="G40" s="30">
        <v>12.9</v>
      </c>
      <c r="H40" s="26">
        <v>0.70000000000000107</v>
      </c>
      <c r="I40" s="29"/>
      <c r="J40" s="29"/>
      <c r="K40" s="29">
        <v>0.11364638380345515</v>
      </c>
      <c r="L40" s="26">
        <v>0.81364638380345622</v>
      </c>
      <c r="M40" s="4" t="s">
        <v>702</v>
      </c>
    </row>
    <row r="41" spans="1:13" x14ac:dyDescent="0.25">
      <c r="A41" s="39">
        <v>27</v>
      </c>
      <c r="B41" s="17" t="s">
        <v>357</v>
      </c>
      <c r="C41" s="17"/>
      <c r="D41" s="11">
        <v>65.3</v>
      </c>
      <c r="E41" s="16" t="s">
        <v>328</v>
      </c>
      <c r="F41" s="30">
        <v>14.8</v>
      </c>
      <c r="G41" s="30">
        <v>15.8</v>
      </c>
      <c r="H41" s="26">
        <v>1</v>
      </c>
      <c r="I41" s="29"/>
      <c r="J41" s="29"/>
      <c r="K41" s="29">
        <v>0.14002092193142682</v>
      </c>
      <c r="L41" s="26">
        <v>1.1400209219314268</v>
      </c>
      <c r="M41" s="4" t="s">
        <v>702</v>
      </c>
    </row>
    <row r="42" spans="1:13" x14ac:dyDescent="0.25">
      <c r="A42" s="39">
        <v>28</v>
      </c>
      <c r="B42" s="17" t="s">
        <v>358</v>
      </c>
      <c r="C42" s="17"/>
      <c r="D42" s="11">
        <v>93.5</v>
      </c>
      <c r="E42" s="16" t="s">
        <v>328</v>
      </c>
      <c r="F42" s="30">
        <v>25.9</v>
      </c>
      <c r="G42" s="30">
        <v>27.6</v>
      </c>
      <c r="H42" s="26">
        <v>1.7000000000000028</v>
      </c>
      <c r="I42" s="29"/>
      <c r="J42" s="29"/>
      <c r="K42" s="29">
        <v>0.20048937520043503</v>
      </c>
      <c r="L42" s="26">
        <v>1.9004893752004379</v>
      </c>
      <c r="M42" s="4" t="s">
        <v>702</v>
      </c>
    </row>
    <row r="43" spans="1:13" x14ac:dyDescent="0.25">
      <c r="A43" s="39">
        <v>29</v>
      </c>
      <c r="B43" s="17" t="s">
        <v>359</v>
      </c>
      <c r="C43" s="17"/>
      <c r="D43" s="11">
        <v>52.8</v>
      </c>
      <c r="E43" s="16" t="s">
        <v>328</v>
      </c>
      <c r="F43" s="30">
        <v>14</v>
      </c>
      <c r="G43" s="30">
        <v>14.6</v>
      </c>
      <c r="H43" s="26">
        <v>0.59999999999999964</v>
      </c>
      <c r="I43" s="29"/>
      <c r="J43" s="29"/>
      <c r="K43" s="29">
        <v>0.11321752952495154</v>
      </c>
      <c r="L43" s="26">
        <v>0.71321752952495121</v>
      </c>
      <c r="M43" s="4" t="s">
        <v>702</v>
      </c>
    </row>
    <row r="44" spans="1:13" x14ac:dyDescent="0.25">
      <c r="A44" s="39">
        <v>30</v>
      </c>
      <c r="B44" s="17" t="s">
        <v>360</v>
      </c>
      <c r="C44" s="17"/>
      <c r="D44" s="11">
        <v>65.400000000000006</v>
      </c>
      <c r="E44" s="16" t="s">
        <v>328</v>
      </c>
      <c r="F44" s="30">
        <v>5.2</v>
      </c>
      <c r="G44" s="30">
        <v>5.5</v>
      </c>
      <c r="H44" s="26">
        <v>0.29999999999999982</v>
      </c>
      <c r="I44" s="29"/>
      <c r="J44" s="29"/>
      <c r="K44" s="29">
        <v>0.14023534907067864</v>
      </c>
      <c r="L44" s="26">
        <v>0.44023534907067846</v>
      </c>
      <c r="M44" s="4" t="s">
        <v>702</v>
      </c>
    </row>
    <row r="45" spans="1:13" x14ac:dyDescent="0.25">
      <c r="A45" s="39">
        <v>31</v>
      </c>
      <c r="B45" s="17" t="s">
        <v>361</v>
      </c>
      <c r="C45" s="17"/>
      <c r="D45" s="11">
        <v>93.9</v>
      </c>
      <c r="E45" s="16" t="s">
        <v>328</v>
      </c>
      <c r="F45" s="30">
        <v>8.1999999999999993</v>
      </c>
      <c r="G45" s="30">
        <v>8.6</v>
      </c>
      <c r="H45" s="26">
        <v>0.40000000000000036</v>
      </c>
      <c r="I45" s="29"/>
      <c r="J45" s="29"/>
      <c r="K45" s="29">
        <v>0.20134708375744226</v>
      </c>
      <c r="L45" s="26">
        <v>0.60134708375744261</v>
      </c>
      <c r="M45" s="4" t="s">
        <v>702</v>
      </c>
    </row>
    <row r="46" spans="1:13" x14ac:dyDescent="0.25">
      <c r="A46" s="39">
        <v>32</v>
      </c>
      <c r="B46" s="17" t="s">
        <v>363</v>
      </c>
      <c r="C46" s="17"/>
      <c r="D46" s="11">
        <v>53</v>
      </c>
      <c r="E46" s="16" t="s">
        <v>328</v>
      </c>
      <c r="F46" s="30">
        <v>15.2</v>
      </c>
      <c r="G46" s="30">
        <v>15.8</v>
      </c>
      <c r="H46" s="26">
        <v>0.60000000000000142</v>
      </c>
      <c r="I46" s="29"/>
      <c r="J46" s="29"/>
      <c r="K46" s="29">
        <v>0.11364638380345515</v>
      </c>
      <c r="L46" s="26">
        <v>0.71364638380345657</v>
      </c>
      <c r="M46" s="4" t="s">
        <v>702</v>
      </c>
    </row>
    <row r="47" spans="1:13" x14ac:dyDescent="0.25">
      <c r="A47" s="39">
        <v>33</v>
      </c>
      <c r="B47" s="17" t="s">
        <v>364</v>
      </c>
      <c r="C47" s="17"/>
      <c r="D47" s="11">
        <v>65.3</v>
      </c>
      <c r="E47" s="16" t="s">
        <v>328</v>
      </c>
      <c r="F47" s="30">
        <v>19.8</v>
      </c>
      <c r="G47" s="30">
        <v>20.8</v>
      </c>
      <c r="H47" s="26">
        <v>1</v>
      </c>
      <c r="I47" s="29"/>
      <c r="J47" s="29"/>
      <c r="K47" s="29">
        <v>0.14002092193142682</v>
      </c>
      <c r="L47" s="26">
        <v>1.1400209219314268</v>
      </c>
      <c r="M47" s="4" t="s">
        <v>702</v>
      </c>
    </row>
    <row r="48" spans="1:13" x14ac:dyDescent="0.25">
      <c r="A48" s="39">
        <v>34</v>
      </c>
      <c r="B48" s="17" t="s">
        <v>362</v>
      </c>
      <c r="C48" s="17"/>
      <c r="D48" s="11">
        <v>94</v>
      </c>
      <c r="E48" s="16" t="s">
        <v>328</v>
      </c>
      <c r="F48" s="30">
        <v>27.4</v>
      </c>
      <c r="G48" s="30">
        <v>28.4</v>
      </c>
      <c r="H48" s="26">
        <v>1</v>
      </c>
      <c r="I48" s="29"/>
      <c r="J48" s="29"/>
      <c r="K48" s="29">
        <v>0.20156151089669402</v>
      </c>
      <c r="L48" s="26">
        <v>1.2015615108966939</v>
      </c>
      <c r="M48" s="4" t="s">
        <v>702</v>
      </c>
    </row>
    <row r="49" spans="1:13" x14ac:dyDescent="0.25">
      <c r="A49" s="39">
        <v>35</v>
      </c>
      <c r="B49" s="17" t="s">
        <v>365</v>
      </c>
      <c r="C49" s="17"/>
      <c r="D49" s="11">
        <v>52.8</v>
      </c>
      <c r="E49" s="16" t="s">
        <v>328</v>
      </c>
      <c r="F49" s="30">
        <v>12.4</v>
      </c>
      <c r="G49" s="30">
        <v>12.7</v>
      </c>
      <c r="H49" s="26">
        <v>0.29999999999999893</v>
      </c>
      <c r="I49" s="29"/>
      <c r="J49" s="29"/>
      <c r="K49" s="29">
        <v>0.11321752952495154</v>
      </c>
      <c r="L49" s="26">
        <v>0.4132175295249505</v>
      </c>
      <c r="M49" s="4" t="s">
        <v>702</v>
      </c>
    </row>
    <row r="50" spans="1:13" x14ac:dyDescent="0.25">
      <c r="A50" s="39">
        <v>36</v>
      </c>
      <c r="B50" s="17" t="s">
        <v>366</v>
      </c>
      <c r="C50" s="17"/>
      <c r="D50" s="11">
        <v>64.900000000000006</v>
      </c>
      <c r="E50" s="16" t="s">
        <v>328</v>
      </c>
      <c r="F50" s="30">
        <v>11.9</v>
      </c>
      <c r="G50" s="30">
        <v>12.7</v>
      </c>
      <c r="H50" s="26">
        <v>0.79999999999999893</v>
      </c>
      <c r="I50" s="29"/>
      <c r="J50" s="29"/>
      <c r="K50" s="29">
        <v>0.13916321337441961</v>
      </c>
      <c r="L50" s="26">
        <v>0.93916321337441855</v>
      </c>
      <c r="M50" s="4" t="s">
        <v>702</v>
      </c>
    </row>
    <row r="51" spans="1:13" x14ac:dyDescent="0.25">
      <c r="A51" s="39">
        <v>37</v>
      </c>
      <c r="B51" s="17" t="s">
        <v>367</v>
      </c>
      <c r="C51" s="17"/>
      <c r="D51" s="11">
        <v>94.1</v>
      </c>
      <c r="E51" s="16" t="s">
        <v>328</v>
      </c>
      <c r="F51" s="30">
        <v>11.3</v>
      </c>
      <c r="G51" s="30">
        <v>12.5</v>
      </c>
      <c r="H51" s="26">
        <v>1.1999999999999993</v>
      </c>
      <c r="I51" s="29"/>
      <c r="J51" s="29"/>
      <c r="K51" s="29">
        <v>0.20177593803594582</v>
      </c>
      <c r="L51" s="26">
        <v>1.4017759380359451</v>
      </c>
      <c r="M51" s="4" t="s">
        <v>702</v>
      </c>
    </row>
    <row r="52" spans="1:13" x14ac:dyDescent="0.25">
      <c r="A52" s="39">
        <v>38</v>
      </c>
      <c r="B52" s="17" t="s">
        <v>368</v>
      </c>
      <c r="C52" s="17"/>
      <c r="D52" s="11">
        <v>52.7</v>
      </c>
      <c r="E52" s="16" t="s">
        <v>328</v>
      </c>
      <c r="F52" s="30">
        <v>8.8000000000000007</v>
      </c>
      <c r="G52" s="30">
        <v>9.4</v>
      </c>
      <c r="H52" s="26">
        <v>0.59999999999999964</v>
      </c>
      <c r="I52" s="29"/>
      <c r="J52" s="29"/>
      <c r="K52" s="29">
        <v>0.11300310238569974</v>
      </c>
      <c r="L52" s="26">
        <v>0.71300310238569942</v>
      </c>
      <c r="M52" s="4" t="s">
        <v>702</v>
      </c>
    </row>
    <row r="53" spans="1:13" x14ac:dyDescent="0.25">
      <c r="A53" s="39">
        <v>39</v>
      </c>
      <c r="B53" s="17" t="s">
        <v>369</v>
      </c>
      <c r="C53" s="17"/>
      <c r="D53" s="11">
        <v>65.2</v>
      </c>
      <c r="E53" s="16" t="s">
        <v>328</v>
      </c>
      <c r="F53" s="30">
        <v>10</v>
      </c>
      <c r="G53" s="30">
        <v>10.5</v>
      </c>
      <c r="H53" s="26">
        <v>0.5</v>
      </c>
      <c r="I53" s="29"/>
      <c r="J53" s="29"/>
      <c r="K53" s="29">
        <v>0.13980649479217502</v>
      </c>
      <c r="L53" s="26">
        <v>0.639806494792175</v>
      </c>
      <c r="M53" s="4" t="s">
        <v>702</v>
      </c>
    </row>
    <row r="54" spans="1:13" x14ac:dyDescent="0.25">
      <c r="A54" s="39">
        <v>40</v>
      </c>
      <c r="B54" s="17" t="s">
        <v>370</v>
      </c>
      <c r="C54" s="17"/>
      <c r="D54" s="11">
        <v>94</v>
      </c>
      <c r="E54" s="16" t="s">
        <v>328</v>
      </c>
      <c r="F54" s="30">
        <v>22.8</v>
      </c>
      <c r="G54" s="30">
        <v>23.7</v>
      </c>
      <c r="H54" s="26">
        <v>0.89999999999999858</v>
      </c>
      <c r="I54" s="29"/>
      <c r="J54" s="29"/>
      <c r="K54" s="29">
        <v>0.20156151089669402</v>
      </c>
      <c r="L54" s="26">
        <v>1.1015615108966925</v>
      </c>
      <c r="M54" s="4" t="s">
        <v>702</v>
      </c>
    </row>
    <row r="55" spans="1:13" x14ac:dyDescent="0.25">
      <c r="A55" s="39">
        <v>41</v>
      </c>
      <c r="B55" s="17" t="s">
        <v>371</v>
      </c>
      <c r="C55" s="17"/>
      <c r="D55" s="11">
        <v>52.8</v>
      </c>
      <c r="E55" s="16" t="s">
        <v>328</v>
      </c>
      <c r="F55" s="30">
        <v>5</v>
      </c>
      <c r="G55" s="30">
        <v>5.3</v>
      </c>
      <c r="H55" s="26">
        <v>0.29999999999999982</v>
      </c>
      <c r="I55" s="29"/>
      <c r="J55" s="29"/>
      <c r="K55" s="29">
        <v>0.11321752952495154</v>
      </c>
      <c r="L55" s="26">
        <v>0.41321752952495139</v>
      </c>
      <c r="M55" s="4" t="s">
        <v>702</v>
      </c>
    </row>
    <row r="56" spans="1:13" x14ac:dyDescent="0.25">
      <c r="A56" s="39">
        <v>42</v>
      </c>
      <c r="B56" s="17" t="s">
        <v>372</v>
      </c>
      <c r="C56" s="17"/>
      <c r="D56" s="11">
        <v>65.3</v>
      </c>
      <c r="E56" s="16" t="s">
        <v>328</v>
      </c>
      <c r="F56" s="30">
        <v>16.8</v>
      </c>
      <c r="G56" s="30">
        <v>17.5</v>
      </c>
      <c r="H56" s="26">
        <v>0.69999999999999929</v>
      </c>
      <c r="I56" s="29"/>
      <c r="J56" s="29"/>
      <c r="K56" s="29">
        <v>0.14002092193142682</v>
      </c>
      <c r="L56" s="26">
        <v>0.84002092193142608</v>
      </c>
      <c r="M56" s="4" t="s">
        <v>702</v>
      </c>
    </row>
    <row r="57" spans="1:13" x14ac:dyDescent="0.25">
      <c r="A57" s="39">
        <v>43</v>
      </c>
      <c r="B57" s="17" t="s">
        <v>455</v>
      </c>
      <c r="C57" s="17"/>
      <c r="D57" s="11">
        <v>69.099999999999994</v>
      </c>
      <c r="E57" s="16" t="s">
        <v>328</v>
      </c>
      <c r="F57" s="30">
        <v>21.3</v>
      </c>
      <c r="G57" s="30">
        <v>22.5</v>
      </c>
      <c r="H57" s="26">
        <v>1.1999999999999993</v>
      </c>
      <c r="I57" s="29"/>
      <c r="J57" s="29"/>
      <c r="K57" s="29">
        <v>0.14816915322299529</v>
      </c>
      <c r="L57" s="26">
        <v>1.3481691532229947</v>
      </c>
      <c r="M57" s="4" t="s">
        <v>702</v>
      </c>
    </row>
    <row r="58" spans="1:13" x14ac:dyDescent="0.25">
      <c r="A58" s="39">
        <v>44</v>
      </c>
      <c r="B58" s="17" t="s">
        <v>456</v>
      </c>
      <c r="C58" s="17"/>
      <c r="D58" s="11">
        <v>42.6</v>
      </c>
      <c r="E58" s="16" t="s">
        <v>328</v>
      </c>
      <c r="F58" s="30">
        <v>17.399999999999999</v>
      </c>
      <c r="G58" s="30">
        <v>18.2</v>
      </c>
      <c r="H58" s="26">
        <v>0.80000000000000071</v>
      </c>
      <c r="I58" s="29"/>
      <c r="J58" s="29"/>
      <c r="K58" s="29">
        <v>9.1345961321267724E-2</v>
      </c>
      <c r="L58" s="26">
        <v>0.89134596132126842</v>
      </c>
      <c r="M58" s="4" t="s">
        <v>702</v>
      </c>
    </row>
    <row r="59" spans="1:13" x14ac:dyDescent="0.25">
      <c r="A59" s="39">
        <v>45</v>
      </c>
      <c r="B59" s="17" t="s">
        <v>457</v>
      </c>
      <c r="C59" s="17"/>
      <c r="D59" s="11">
        <v>55.5</v>
      </c>
      <c r="E59" s="16" t="s">
        <v>328</v>
      </c>
      <c r="F59" s="30">
        <v>18.600000000000001</v>
      </c>
      <c r="G59" s="30">
        <v>19.600000000000001</v>
      </c>
      <c r="H59" s="26">
        <v>1</v>
      </c>
      <c r="I59" s="29"/>
      <c r="J59" s="29"/>
      <c r="K59" s="29">
        <v>0.11900706228475021</v>
      </c>
      <c r="L59" s="26">
        <v>1.1190070622847501</v>
      </c>
      <c r="M59" s="4" t="s">
        <v>702</v>
      </c>
    </row>
    <row r="60" spans="1:13" x14ac:dyDescent="0.25">
      <c r="A60" s="39">
        <v>46</v>
      </c>
      <c r="B60" s="17" t="s">
        <v>458</v>
      </c>
      <c r="C60" s="17"/>
      <c r="D60" s="11">
        <v>58.9</v>
      </c>
      <c r="E60" s="16" t="s">
        <v>328</v>
      </c>
      <c r="F60" s="30">
        <v>24.6</v>
      </c>
      <c r="G60" s="30">
        <v>25.3</v>
      </c>
      <c r="H60" s="26">
        <v>0.69999999999999929</v>
      </c>
      <c r="I60" s="29"/>
      <c r="J60" s="29"/>
      <c r="K60" s="29">
        <v>0.12629758501931149</v>
      </c>
      <c r="L60" s="26">
        <v>0.82629758501931083</v>
      </c>
      <c r="M60" s="4" t="s">
        <v>702</v>
      </c>
    </row>
    <row r="61" spans="1:13" x14ac:dyDescent="0.25">
      <c r="A61" s="39">
        <v>47</v>
      </c>
      <c r="B61" s="17" t="s">
        <v>459</v>
      </c>
      <c r="C61" s="17"/>
      <c r="D61" s="11">
        <v>62.3</v>
      </c>
      <c r="E61" s="16" t="s">
        <v>328</v>
      </c>
      <c r="F61" s="30">
        <v>23.6</v>
      </c>
      <c r="G61" s="30">
        <v>24.5</v>
      </c>
      <c r="H61" s="26">
        <v>0.89999999999999858</v>
      </c>
      <c r="I61" s="29"/>
      <c r="J61" s="29"/>
      <c r="K61" s="29">
        <v>0.13358810775387275</v>
      </c>
      <c r="L61" s="26">
        <v>1.0335881077538713</v>
      </c>
      <c r="M61" s="4" t="s">
        <v>702</v>
      </c>
    </row>
    <row r="62" spans="1:13" x14ac:dyDescent="0.25">
      <c r="A62" s="39">
        <v>48</v>
      </c>
      <c r="B62" s="17" t="s">
        <v>460</v>
      </c>
      <c r="C62" s="17"/>
      <c r="D62" s="11">
        <v>68.7</v>
      </c>
      <c r="E62" s="16" t="s">
        <v>328</v>
      </c>
      <c r="F62" s="30">
        <v>17.5</v>
      </c>
      <c r="G62" s="30">
        <v>18.5</v>
      </c>
      <c r="H62" s="26">
        <v>1</v>
      </c>
      <c r="I62" s="29"/>
      <c r="J62" s="29"/>
      <c r="K62" s="29">
        <v>0.14731144466598808</v>
      </c>
      <c r="L62" s="26">
        <v>1.147311444665988</v>
      </c>
      <c r="M62" s="4" t="s">
        <v>702</v>
      </c>
    </row>
    <row r="63" spans="1:13" x14ac:dyDescent="0.25">
      <c r="A63" s="39">
        <v>49</v>
      </c>
      <c r="B63" s="17" t="s">
        <v>461</v>
      </c>
      <c r="C63" s="17"/>
      <c r="D63" s="11">
        <v>42.7</v>
      </c>
      <c r="E63" s="16" t="s">
        <v>328</v>
      </c>
      <c r="F63" s="30">
        <v>5</v>
      </c>
      <c r="G63" s="30">
        <v>5.7</v>
      </c>
      <c r="H63" s="26">
        <v>0.70000000000000018</v>
      </c>
      <c r="I63" s="29"/>
      <c r="J63" s="29"/>
      <c r="K63" s="29">
        <v>9.1560388460519532E-2</v>
      </c>
      <c r="L63" s="26">
        <v>0.79156038846051968</v>
      </c>
      <c r="M63" s="4" t="s">
        <v>702</v>
      </c>
    </row>
    <row r="64" spans="1:13" x14ac:dyDescent="0.25">
      <c r="A64" s="39">
        <v>50</v>
      </c>
      <c r="B64" s="17" t="s">
        <v>462</v>
      </c>
      <c r="C64" s="17"/>
      <c r="D64" s="11">
        <v>55</v>
      </c>
      <c r="E64" s="16" t="s">
        <v>328</v>
      </c>
      <c r="F64" s="30">
        <v>17.7</v>
      </c>
      <c r="G64" s="30">
        <v>18.600000000000001</v>
      </c>
      <c r="H64" s="26">
        <v>0.90000000000000213</v>
      </c>
      <c r="I64" s="29"/>
      <c r="J64" s="29"/>
      <c r="K64" s="29">
        <v>0.1179349265884912</v>
      </c>
      <c r="L64" s="26">
        <v>1.0179349265884934</v>
      </c>
      <c r="M64" s="4" t="s">
        <v>702</v>
      </c>
    </row>
    <row r="65" spans="1:13" x14ac:dyDescent="0.25">
      <c r="A65" s="39">
        <v>51</v>
      </c>
      <c r="B65" s="17" t="s">
        <v>463</v>
      </c>
      <c r="C65" s="17"/>
      <c r="D65" s="11">
        <v>59</v>
      </c>
      <c r="E65" s="16" t="s">
        <v>328</v>
      </c>
      <c r="F65" s="30">
        <v>10.8</v>
      </c>
      <c r="G65" s="30">
        <v>11.4</v>
      </c>
      <c r="H65" s="26">
        <v>0.59999999999999964</v>
      </c>
      <c r="I65" s="29"/>
      <c r="J65" s="29"/>
      <c r="K65" s="29">
        <v>0.12651201215856328</v>
      </c>
      <c r="L65" s="26">
        <v>0.72651201215856287</v>
      </c>
      <c r="M65" s="4" t="s">
        <v>702</v>
      </c>
    </row>
    <row r="66" spans="1:13" x14ac:dyDescent="0.25">
      <c r="A66" s="39">
        <v>52</v>
      </c>
      <c r="B66" s="17" t="s">
        <v>464</v>
      </c>
      <c r="C66" s="17"/>
      <c r="D66" s="11">
        <v>62</v>
      </c>
      <c r="E66" s="16" t="s">
        <v>328</v>
      </c>
      <c r="F66" s="30">
        <v>21.8</v>
      </c>
      <c r="G66" s="30">
        <v>22.8</v>
      </c>
      <c r="H66" s="26">
        <v>1</v>
      </c>
      <c r="I66" s="29"/>
      <c r="J66" s="29"/>
      <c r="K66" s="29">
        <v>0.13294482633611734</v>
      </c>
      <c r="L66" s="26">
        <v>1.1329448263361173</v>
      </c>
      <c r="M66" s="4" t="s">
        <v>702</v>
      </c>
    </row>
    <row r="67" spans="1:13" x14ac:dyDescent="0.25">
      <c r="A67" s="39">
        <v>53</v>
      </c>
      <c r="B67" s="17" t="s">
        <v>465</v>
      </c>
      <c r="C67" s="17"/>
      <c r="D67" s="11">
        <v>68.900000000000006</v>
      </c>
      <c r="E67" s="16" t="s">
        <v>328</v>
      </c>
      <c r="F67" s="30">
        <v>3.9</v>
      </c>
      <c r="G67" s="30">
        <v>4</v>
      </c>
      <c r="H67" s="26">
        <v>0.10000000000000009</v>
      </c>
      <c r="I67" s="29"/>
      <c r="J67" s="29"/>
      <c r="K67" s="29">
        <v>0.1477402989444917</v>
      </c>
      <c r="L67" s="26">
        <v>0.24774029894449179</v>
      </c>
      <c r="M67" s="4" t="s">
        <v>702</v>
      </c>
    </row>
    <row r="68" spans="1:13" x14ac:dyDescent="0.25">
      <c r="A68" s="39">
        <v>54</v>
      </c>
      <c r="B68" s="17" t="s">
        <v>466</v>
      </c>
      <c r="C68" s="17"/>
      <c r="D68" s="11">
        <v>42.8</v>
      </c>
      <c r="E68" s="16" t="s">
        <v>328</v>
      </c>
      <c r="F68" s="30">
        <v>14.8</v>
      </c>
      <c r="G68" s="30">
        <v>15.5</v>
      </c>
      <c r="H68" s="26">
        <v>0.69999999999999929</v>
      </c>
      <c r="I68" s="29"/>
      <c r="J68" s="29"/>
      <c r="K68" s="29">
        <v>9.1774815599771326E-2</v>
      </c>
      <c r="L68" s="26">
        <v>0.79177481559977059</v>
      </c>
      <c r="M68" s="4" t="s">
        <v>702</v>
      </c>
    </row>
    <row r="69" spans="1:13" x14ac:dyDescent="0.25">
      <c r="A69" s="39">
        <v>55</v>
      </c>
      <c r="B69" s="17" t="s">
        <v>467</v>
      </c>
      <c r="C69" s="17"/>
      <c r="D69" s="11">
        <v>55.2</v>
      </c>
      <c r="E69" s="16" t="s">
        <v>328</v>
      </c>
      <c r="F69" s="30">
        <v>3.9</v>
      </c>
      <c r="G69" s="30">
        <v>3.9</v>
      </c>
      <c r="H69" s="26">
        <v>0</v>
      </c>
      <c r="I69" s="29">
        <v>0.94640000000000002</v>
      </c>
      <c r="J69" s="29"/>
      <c r="K69" s="29">
        <v>0</v>
      </c>
      <c r="L69" s="26">
        <v>0.9463637808669948</v>
      </c>
      <c r="M69" s="4" t="s">
        <v>703</v>
      </c>
    </row>
    <row r="70" spans="1:13" x14ac:dyDescent="0.25">
      <c r="A70" s="39">
        <v>56</v>
      </c>
      <c r="B70" s="17" t="s">
        <v>468</v>
      </c>
      <c r="C70" s="17"/>
      <c r="D70" s="11">
        <v>59.3</v>
      </c>
      <c r="E70" s="16" t="s">
        <v>328</v>
      </c>
      <c r="F70" s="30">
        <v>14.2</v>
      </c>
      <c r="G70" s="30">
        <v>14.5</v>
      </c>
      <c r="H70" s="26">
        <v>0.30000000000000071</v>
      </c>
      <c r="I70" s="29"/>
      <c r="J70" s="29"/>
      <c r="K70" s="29">
        <v>0.12715529357631869</v>
      </c>
      <c r="L70" s="26">
        <v>0.42715529357631943</v>
      </c>
      <c r="M70" s="4" t="s">
        <v>702</v>
      </c>
    </row>
    <row r="71" spans="1:13" x14ac:dyDescent="0.25">
      <c r="A71" s="39">
        <v>57</v>
      </c>
      <c r="B71" s="17" t="s">
        <v>469</v>
      </c>
      <c r="C71" s="17"/>
      <c r="D71" s="11">
        <v>62.2</v>
      </c>
      <c r="E71" s="16" t="s">
        <v>328</v>
      </c>
      <c r="F71" s="30">
        <v>22.9</v>
      </c>
      <c r="G71" s="30">
        <v>23.9</v>
      </c>
      <c r="H71" s="26">
        <v>1</v>
      </c>
      <c r="I71" s="29"/>
      <c r="J71" s="29"/>
      <c r="K71" s="29">
        <v>0.13337368061462096</v>
      </c>
      <c r="L71" s="26">
        <v>1.1333736806146208</v>
      </c>
      <c r="M71" s="4" t="s">
        <v>702</v>
      </c>
    </row>
    <row r="72" spans="1:13" x14ac:dyDescent="0.25">
      <c r="A72" s="39">
        <v>58</v>
      </c>
      <c r="B72" s="17" t="s">
        <v>470</v>
      </c>
      <c r="C72" s="17"/>
      <c r="D72" s="11">
        <v>69.099999999999994</v>
      </c>
      <c r="E72" s="16" t="s">
        <v>328</v>
      </c>
      <c r="F72" s="30">
        <v>9.1999999999999993</v>
      </c>
      <c r="G72" s="30">
        <v>10</v>
      </c>
      <c r="H72" s="26">
        <v>0.80000000000000071</v>
      </c>
      <c r="I72" s="29"/>
      <c r="J72" s="29"/>
      <c r="K72" s="29">
        <v>0.14816915322299529</v>
      </c>
      <c r="L72" s="26">
        <v>0.948169153222996</v>
      </c>
      <c r="M72" s="4" t="s">
        <v>702</v>
      </c>
    </row>
    <row r="73" spans="1:13" x14ac:dyDescent="0.25">
      <c r="A73" s="39">
        <v>59</v>
      </c>
      <c r="B73" s="17" t="s">
        <v>471</v>
      </c>
      <c r="C73" s="17"/>
      <c r="D73" s="11">
        <v>42.5</v>
      </c>
      <c r="E73" s="16" t="s">
        <v>328</v>
      </c>
      <c r="F73" s="30">
        <v>16.7</v>
      </c>
      <c r="G73" s="30">
        <v>17.5</v>
      </c>
      <c r="H73" s="26">
        <v>0.80000000000000071</v>
      </c>
      <c r="I73" s="29"/>
      <c r="J73" s="29"/>
      <c r="K73" s="29">
        <v>9.1131534182015916E-2</v>
      </c>
      <c r="L73" s="26">
        <v>0.89113153418201663</v>
      </c>
      <c r="M73" s="4" t="s">
        <v>702</v>
      </c>
    </row>
    <row r="74" spans="1:13" x14ac:dyDescent="0.25">
      <c r="A74" s="39">
        <v>60</v>
      </c>
      <c r="B74" s="17" t="s">
        <v>472</v>
      </c>
      <c r="C74" s="17"/>
      <c r="D74" s="11">
        <v>55.4</v>
      </c>
      <c r="E74" s="16" t="s">
        <v>328</v>
      </c>
      <c r="F74" s="30">
        <v>13.8</v>
      </c>
      <c r="G74" s="30">
        <v>14.2</v>
      </c>
      <c r="H74" s="26">
        <v>0.39999999999999858</v>
      </c>
      <c r="I74" s="29"/>
      <c r="J74" s="29"/>
      <c r="K74" s="29">
        <v>0.1187926351454984</v>
      </c>
      <c r="L74" s="26">
        <v>0.51879263514549701</v>
      </c>
      <c r="M74" s="4" t="s">
        <v>702</v>
      </c>
    </row>
    <row r="75" spans="1:13" x14ac:dyDescent="0.25">
      <c r="A75" s="39">
        <v>61</v>
      </c>
      <c r="B75" s="17" t="s">
        <v>473</v>
      </c>
      <c r="C75" s="17"/>
      <c r="D75" s="11">
        <v>58.8</v>
      </c>
      <c r="E75" s="16" t="s">
        <v>328</v>
      </c>
      <c r="F75" s="30">
        <v>5.9</v>
      </c>
      <c r="G75" s="30">
        <v>6.2</v>
      </c>
      <c r="H75" s="26">
        <v>0.29999999999999982</v>
      </c>
      <c r="I75" s="29"/>
      <c r="J75" s="29"/>
      <c r="K75" s="29">
        <v>0.12608315788005967</v>
      </c>
      <c r="L75" s="26">
        <v>0.42608315788005946</v>
      </c>
      <c r="M75" s="4" t="s">
        <v>702</v>
      </c>
    </row>
    <row r="76" spans="1:13" x14ac:dyDescent="0.25">
      <c r="A76" s="39">
        <v>62</v>
      </c>
      <c r="B76" s="17" t="s">
        <v>474</v>
      </c>
      <c r="C76" s="17"/>
      <c r="D76" s="11">
        <v>62.1</v>
      </c>
      <c r="E76" s="16" t="s">
        <v>328</v>
      </c>
      <c r="F76" s="30">
        <v>8.1999999999999993</v>
      </c>
      <c r="G76" s="30">
        <v>8.1999999999999993</v>
      </c>
      <c r="H76" s="26">
        <v>0</v>
      </c>
      <c r="I76" s="29"/>
      <c r="J76" s="29">
        <v>0.3</v>
      </c>
      <c r="K76" s="29">
        <v>0.13315925347536914</v>
      </c>
      <c r="L76" s="26">
        <v>0.4331592534753691</v>
      </c>
      <c r="M76" s="4" t="s">
        <v>702</v>
      </c>
    </row>
    <row r="77" spans="1:13" x14ac:dyDescent="0.25">
      <c r="A77" s="39">
        <v>63</v>
      </c>
      <c r="B77" s="17" t="s">
        <v>475</v>
      </c>
      <c r="C77" s="17"/>
      <c r="D77" s="11">
        <v>69</v>
      </c>
      <c r="E77" s="16" t="s">
        <v>328</v>
      </c>
      <c r="F77" s="30">
        <v>23.6</v>
      </c>
      <c r="G77" s="30">
        <v>24.7</v>
      </c>
      <c r="H77" s="26">
        <v>1.0999999999999979</v>
      </c>
      <c r="I77" s="29"/>
      <c r="J77" s="29"/>
      <c r="K77" s="29">
        <v>0.14795472608374349</v>
      </c>
      <c r="L77" s="26">
        <v>1.2479547260837414</v>
      </c>
      <c r="M77" s="4" t="s">
        <v>702</v>
      </c>
    </row>
    <row r="78" spans="1:13" x14ac:dyDescent="0.25">
      <c r="A78" s="39">
        <v>64</v>
      </c>
      <c r="B78" s="17" t="s">
        <v>476</v>
      </c>
      <c r="C78" s="17"/>
      <c r="D78" s="11">
        <v>42.2</v>
      </c>
      <c r="E78" s="16" t="s">
        <v>328</v>
      </c>
      <c r="F78" s="30">
        <v>9.4</v>
      </c>
      <c r="G78" s="30">
        <v>9.8000000000000007</v>
      </c>
      <c r="H78" s="26">
        <v>0.40000000000000036</v>
      </c>
      <c r="I78" s="29"/>
      <c r="J78" s="29"/>
      <c r="K78" s="29">
        <v>9.0488252764260521E-2</v>
      </c>
      <c r="L78" s="26">
        <v>0.49048825276426089</v>
      </c>
      <c r="M78" s="4" t="s">
        <v>702</v>
      </c>
    </row>
    <row r="79" spans="1:13" x14ac:dyDescent="0.25">
      <c r="A79" s="39">
        <v>65</v>
      </c>
      <c r="B79" s="17" t="s">
        <v>477</v>
      </c>
      <c r="C79" s="17"/>
      <c r="D79" s="11">
        <v>55.5</v>
      </c>
      <c r="E79" s="16" t="s">
        <v>328</v>
      </c>
      <c r="F79" s="30">
        <v>12.6</v>
      </c>
      <c r="G79" s="30">
        <v>13.4</v>
      </c>
      <c r="H79" s="26">
        <v>0.80000000000000071</v>
      </c>
      <c r="I79" s="29"/>
      <c r="J79" s="29"/>
      <c r="K79" s="29">
        <v>0.11900706228475021</v>
      </c>
      <c r="L79" s="26">
        <v>0.91900706228475093</v>
      </c>
      <c r="M79" s="4" t="s">
        <v>702</v>
      </c>
    </row>
    <row r="80" spans="1:13" x14ac:dyDescent="0.25">
      <c r="A80" s="39">
        <v>66</v>
      </c>
      <c r="B80" s="17" t="s">
        <v>478</v>
      </c>
      <c r="C80" s="17"/>
      <c r="D80" s="11">
        <v>59.3</v>
      </c>
      <c r="E80" s="16" t="s">
        <v>328</v>
      </c>
      <c r="F80" s="30">
        <v>18.100000000000001</v>
      </c>
      <c r="G80" s="30">
        <v>18.8</v>
      </c>
      <c r="H80" s="26">
        <v>0.69999999999999929</v>
      </c>
      <c r="I80" s="29"/>
      <c r="J80" s="29"/>
      <c r="K80" s="29">
        <v>0.12715529357631869</v>
      </c>
      <c r="L80" s="26">
        <v>0.82715529357631801</v>
      </c>
      <c r="M80" s="4" t="s">
        <v>702</v>
      </c>
    </row>
    <row r="81" spans="1:13" x14ac:dyDescent="0.25">
      <c r="A81" s="39">
        <v>67</v>
      </c>
      <c r="B81" s="17" t="s">
        <v>479</v>
      </c>
      <c r="C81" s="17"/>
      <c r="D81" s="11">
        <v>62.6</v>
      </c>
      <c r="E81" s="16" t="s">
        <v>328</v>
      </c>
      <c r="F81" s="30">
        <v>29.9</v>
      </c>
      <c r="G81" s="30">
        <v>31.3</v>
      </c>
      <c r="H81" s="26">
        <v>1.4000000000000021</v>
      </c>
      <c r="I81" s="29"/>
      <c r="J81" s="29"/>
      <c r="K81" s="29">
        <v>0.13423138917162816</v>
      </c>
      <c r="L81" s="26">
        <v>1.5342313891716304</v>
      </c>
      <c r="M81" s="4" t="s">
        <v>702</v>
      </c>
    </row>
    <row r="82" spans="1:13" x14ac:dyDescent="0.25">
      <c r="A82" s="39">
        <v>68</v>
      </c>
      <c r="B82" s="17" t="s">
        <v>480</v>
      </c>
      <c r="C82" s="17"/>
      <c r="D82" s="11">
        <v>69.2</v>
      </c>
      <c r="E82" s="16" t="s">
        <v>328</v>
      </c>
      <c r="F82" s="30">
        <v>18.2</v>
      </c>
      <c r="G82" s="30">
        <v>19.100000000000001</v>
      </c>
      <c r="H82" s="26">
        <v>0.90000000000000213</v>
      </c>
      <c r="I82" s="29"/>
      <c r="J82" s="29"/>
      <c r="K82" s="29">
        <v>0.14838358036224711</v>
      </c>
      <c r="L82" s="26">
        <v>1.0483835803622492</v>
      </c>
      <c r="M82" s="4" t="s">
        <v>702</v>
      </c>
    </row>
    <row r="83" spans="1:13" x14ac:dyDescent="0.25">
      <c r="A83" s="39">
        <v>69</v>
      </c>
      <c r="B83" s="17" t="s">
        <v>481</v>
      </c>
      <c r="C83" s="17"/>
      <c r="D83" s="11">
        <v>42.3</v>
      </c>
      <c r="E83" s="16" t="s">
        <v>328</v>
      </c>
      <c r="F83" s="30">
        <v>13.4</v>
      </c>
      <c r="G83" s="30">
        <v>14.2</v>
      </c>
      <c r="H83" s="26">
        <v>0.79999999999999893</v>
      </c>
      <c r="I83" s="29"/>
      <c r="J83" s="29"/>
      <c r="K83" s="29">
        <v>9.0702679903512315E-2</v>
      </c>
      <c r="L83" s="26">
        <v>0.89070267990351126</v>
      </c>
      <c r="M83" s="4" t="s">
        <v>702</v>
      </c>
    </row>
    <row r="84" spans="1:13" x14ac:dyDescent="0.25">
      <c r="A84" s="39">
        <v>70</v>
      </c>
      <c r="B84" s="17" t="s">
        <v>482</v>
      </c>
      <c r="C84" s="17"/>
      <c r="D84" s="11">
        <v>54.9</v>
      </c>
      <c r="E84" s="16" t="s">
        <v>328</v>
      </c>
      <c r="F84" s="30">
        <v>20.2</v>
      </c>
      <c r="G84" s="30">
        <v>21.1</v>
      </c>
      <c r="H84" s="26">
        <v>0.90000000000000213</v>
      </c>
      <c r="I84" s="29"/>
      <c r="J84" s="29"/>
      <c r="K84" s="29">
        <v>0.11772049944923939</v>
      </c>
      <c r="L84" s="26">
        <v>1.0177204994492415</v>
      </c>
      <c r="M84" s="4" t="s">
        <v>702</v>
      </c>
    </row>
    <row r="85" spans="1:13" x14ac:dyDescent="0.25">
      <c r="A85" s="39">
        <v>71</v>
      </c>
      <c r="B85" s="17" t="s">
        <v>483</v>
      </c>
      <c r="C85" s="17"/>
      <c r="D85" s="11">
        <v>58.9</v>
      </c>
      <c r="E85" s="16" t="s">
        <v>328</v>
      </c>
      <c r="F85" s="30">
        <v>6.8</v>
      </c>
      <c r="G85" s="30">
        <v>6.9</v>
      </c>
      <c r="H85" s="26">
        <v>0.10000000000000053</v>
      </c>
      <c r="I85" s="29"/>
      <c r="J85" s="29"/>
      <c r="K85" s="29">
        <v>0.12629758501931149</v>
      </c>
      <c r="L85" s="26">
        <v>0.22629758501931202</v>
      </c>
      <c r="M85" s="4" t="s">
        <v>702</v>
      </c>
    </row>
    <row r="86" spans="1:13" x14ac:dyDescent="0.25">
      <c r="A86" s="39">
        <v>72</v>
      </c>
      <c r="B86" s="17" t="s">
        <v>484</v>
      </c>
      <c r="C86" s="17"/>
      <c r="D86" s="11">
        <v>62.2</v>
      </c>
      <c r="E86" s="16" t="s">
        <v>328</v>
      </c>
      <c r="F86" s="30">
        <v>11.7</v>
      </c>
      <c r="G86" s="30">
        <v>11.9</v>
      </c>
      <c r="H86" s="26">
        <v>0.20000000000000107</v>
      </c>
      <c r="I86" s="29"/>
      <c r="J86" s="29"/>
      <c r="K86" s="29">
        <v>0.13337368061462096</v>
      </c>
      <c r="L86" s="26">
        <v>0.33337368061462203</v>
      </c>
      <c r="M86" s="4" t="s">
        <v>702</v>
      </c>
    </row>
    <row r="87" spans="1:13" x14ac:dyDescent="0.25">
      <c r="A87" s="39">
        <v>73</v>
      </c>
      <c r="B87" s="17" t="s">
        <v>485</v>
      </c>
      <c r="C87" s="17"/>
      <c r="D87" s="11">
        <v>68.8</v>
      </c>
      <c r="E87" s="16" t="s">
        <v>328</v>
      </c>
      <c r="F87" s="30">
        <v>21.1</v>
      </c>
      <c r="G87" s="30">
        <v>22.1</v>
      </c>
      <c r="H87" s="26">
        <v>1</v>
      </c>
      <c r="I87" s="29"/>
      <c r="J87" s="29"/>
      <c r="K87" s="29">
        <v>0.14752587180523988</v>
      </c>
      <c r="L87" s="26">
        <v>1.1475258718052399</v>
      </c>
      <c r="M87" s="4" t="s">
        <v>702</v>
      </c>
    </row>
    <row r="88" spans="1:13" x14ac:dyDescent="0.25">
      <c r="A88" s="39">
        <v>74</v>
      </c>
      <c r="B88" s="17" t="s">
        <v>486</v>
      </c>
      <c r="C88" s="17"/>
      <c r="D88" s="11">
        <v>42.7</v>
      </c>
      <c r="E88" s="16" t="s">
        <v>328</v>
      </c>
      <c r="F88" s="30">
        <v>12.9</v>
      </c>
      <c r="G88" s="30">
        <v>13.4</v>
      </c>
      <c r="H88" s="26">
        <v>0.5</v>
      </c>
      <c r="I88" s="29"/>
      <c r="J88" s="29"/>
      <c r="K88" s="29">
        <v>9.1560388460519532E-2</v>
      </c>
      <c r="L88" s="26">
        <v>0.5915603884605195</v>
      </c>
      <c r="M88" s="4" t="s">
        <v>702</v>
      </c>
    </row>
    <row r="89" spans="1:13" x14ac:dyDescent="0.25">
      <c r="A89" s="39">
        <v>75</v>
      </c>
      <c r="B89" s="17" t="s">
        <v>487</v>
      </c>
      <c r="C89" s="17"/>
      <c r="D89" s="11">
        <v>54.7</v>
      </c>
      <c r="E89" s="16" t="s">
        <v>328</v>
      </c>
      <c r="F89" s="30">
        <v>14</v>
      </c>
      <c r="G89" s="30">
        <v>14.8</v>
      </c>
      <c r="H89" s="26">
        <v>0.80000000000000071</v>
      </c>
      <c r="I89" s="29"/>
      <c r="J89" s="29"/>
      <c r="K89" s="29">
        <v>0.11729164517073579</v>
      </c>
      <c r="L89" s="26">
        <v>0.91729164517073647</v>
      </c>
      <c r="M89" s="4" t="s">
        <v>702</v>
      </c>
    </row>
    <row r="90" spans="1:13" x14ac:dyDescent="0.25">
      <c r="A90" s="39">
        <v>76</v>
      </c>
      <c r="B90" s="17" t="s">
        <v>488</v>
      </c>
      <c r="C90" s="17"/>
      <c r="D90" s="11">
        <v>59.4</v>
      </c>
      <c r="E90" s="16" t="s">
        <v>328</v>
      </c>
      <c r="F90" s="30">
        <v>11.7</v>
      </c>
      <c r="G90" s="30">
        <v>12.5</v>
      </c>
      <c r="H90" s="26">
        <v>0.80000000000000071</v>
      </c>
      <c r="I90" s="29"/>
      <c r="J90" s="29"/>
      <c r="K90" s="29">
        <v>0.12736972071557048</v>
      </c>
      <c r="L90" s="26">
        <v>0.92736972071557122</v>
      </c>
      <c r="M90" s="4" t="s">
        <v>702</v>
      </c>
    </row>
    <row r="91" spans="1:13" x14ac:dyDescent="0.25">
      <c r="A91" s="39">
        <v>77</v>
      </c>
      <c r="B91" s="17" t="s">
        <v>489</v>
      </c>
      <c r="C91" s="17"/>
      <c r="D91" s="11">
        <v>62.1</v>
      </c>
      <c r="E91" s="16" t="s">
        <v>328</v>
      </c>
      <c r="F91" s="30">
        <v>22.5</v>
      </c>
      <c r="G91" s="30">
        <v>23.3</v>
      </c>
      <c r="H91" s="26">
        <v>0.80000000000000071</v>
      </c>
      <c r="I91" s="29"/>
      <c r="J91" s="29"/>
      <c r="K91" s="29">
        <v>0.13315925347536914</v>
      </c>
      <c r="L91" s="26">
        <v>0.93315925347536988</v>
      </c>
      <c r="M91" s="4" t="s">
        <v>702</v>
      </c>
    </row>
    <row r="92" spans="1:13" x14ac:dyDescent="0.25">
      <c r="A92" s="39">
        <v>78</v>
      </c>
      <c r="B92" s="17" t="s">
        <v>490</v>
      </c>
      <c r="C92" s="17"/>
      <c r="D92" s="11">
        <v>69.099999999999994</v>
      </c>
      <c r="E92" s="16" t="s">
        <v>328</v>
      </c>
      <c r="F92" s="30">
        <v>8.5</v>
      </c>
      <c r="G92" s="30">
        <v>9.1</v>
      </c>
      <c r="H92" s="26">
        <v>0.59999999999999964</v>
      </c>
      <c r="I92" s="29"/>
      <c r="J92" s="29"/>
      <c r="K92" s="29">
        <v>0.14816915322299529</v>
      </c>
      <c r="L92" s="26">
        <v>0.74816915322299493</v>
      </c>
      <c r="M92" s="4" t="s">
        <v>702</v>
      </c>
    </row>
    <row r="93" spans="1:13" x14ac:dyDescent="0.25">
      <c r="A93" s="39">
        <v>79</v>
      </c>
      <c r="B93" s="17" t="s">
        <v>491</v>
      </c>
      <c r="C93" s="17"/>
      <c r="D93" s="11">
        <v>42.1</v>
      </c>
      <c r="E93" s="16" t="s">
        <v>328</v>
      </c>
      <c r="F93" s="30">
        <v>4.0999999999999996</v>
      </c>
      <c r="G93" s="30">
        <v>4.5</v>
      </c>
      <c r="H93" s="26">
        <v>0.40000000000000036</v>
      </c>
      <c r="I93" s="29"/>
      <c r="J93" s="29"/>
      <c r="K93" s="29">
        <v>9.0273825625008713E-2</v>
      </c>
      <c r="L93" s="26">
        <v>0.4902738256250091</v>
      </c>
      <c r="M93" s="4" t="s">
        <v>702</v>
      </c>
    </row>
    <row r="94" spans="1:13" x14ac:dyDescent="0.25">
      <c r="A94" s="39">
        <v>80</v>
      </c>
      <c r="B94" s="17" t="s">
        <v>492</v>
      </c>
      <c r="C94" s="17"/>
      <c r="D94" s="11">
        <v>55</v>
      </c>
      <c r="E94" s="16" t="s">
        <v>328</v>
      </c>
      <c r="F94" s="30">
        <v>12</v>
      </c>
      <c r="G94" s="30">
        <v>12.1</v>
      </c>
      <c r="H94" s="26">
        <v>9.9999999999999645E-2</v>
      </c>
      <c r="I94" s="29"/>
      <c r="J94" s="29"/>
      <c r="K94" s="29">
        <v>0.1179349265884912</v>
      </c>
      <c r="L94" s="26">
        <v>0.21793492658849084</v>
      </c>
      <c r="M94" s="4" t="s">
        <v>702</v>
      </c>
    </row>
    <row r="95" spans="1:13" x14ac:dyDescent="0.25">
      <c r="A95" s="39">
        <v>81</v>
      </c>
      <c r="B95" s="17" t="s">
        <v>493</v>
      </c>
      <c r="C95" s="17"/>
      <c r="D95" s="11">
        <v>59.3</v>
      </c>
      <c r="E95" s="16" t="s">
        <v>328</v>
      </c>
      <c r="F95" s="30">
        <v>4.5</v>
      </c>
      <c r="G95" s="30">
        <v>4.5999999999999996</v>
      </c>
      <c r="H95" s="26">
        <v>9.9999999999999645E-2</v>
      </c>
      <c r="I95" s="29"/>
      <c r="J95" s="29"/>
      <c r="K95" s="29">
        <v>0.12715529357631869</v>
      </c>
      <c r="L95" s="26">
        <v>0.22715529357631833</v>
      </c>
      <c r="M95" s="4" t="s">
        <v>702</v>
      </c>
    </row>
    <row r="96" spans="1:13" x14ac:dyDescent="0.25">
      <c r="A96" s="39">
        <v>82</v>
      </c>
      <c r="B96" s="17" t="s">
        <v>494</v>
      </c>
      <c r="C96" s="17"/>
      <c r="D96" s="11">
        <v>62.6</v>
      </c>
      <c r="E96" s="16" t="s">
        <v>328</v>
      </c>
      <c r="F96" s="30">
        <v>18.100000000000001</v>
      </c>
      <c r="G96" s="30">
        <v>18.899999999999999</v>
      </c>
      <c r="H96" s="26">
        <v>0.79999999999999716</v>
      </c>
      <c r="I96" s="29"/>
      <c r="J96" s="29"/>
      <c r="K96" s="29">
        <v>0.13423138917162816</v>
      </c>
      <c r="L96" s="26">
        <v>0.93423138917162529</v>
      </c>
      <c r="M96" s="4" t="s">
        <v>702</v>
      </c>
    </row>
    <row r="97" spans="1:13" x14ac:dyDescent="0.25">
      <c r="A97" s="39">
        <v>83</v>
      </c>
      <c r="B97" s="17" t="s">
        <v>495</v>
      </c>
      <c r="C97" s="17"/>
      <c r="D97" s="11">
        <v>68.5</v>
      </c>
      <c r="E97" s="16" t="s">
        <v>328</v>
      </c>
      <c r="F97" s="30">
        <v>4.7</v>
      </c>
      <c r="G97" s="30">
        <v>5.0999999999999996</v>
      </c>
      <c r="H97" s="26">
        <v>0.39999999999999947</v>
      </c>
      <c r="I97" s="29"/>
      <c r="J97" s="29"/>
      <c r="K97" s="29">
        <v>0.1468825903874845</v>
      </c>
      <c r="L97" s="26">
        <v>0.54688259038748399</v>
      </c>
      <c r="M97" s="4" t="s">
        <v>702</v>
      </c>
    </row>
    <row r="98" spans="1:13" x14ac:dyDescent="0.25">
      <c r="A98" s="39">
        <v>84</v>
      </c>
      <c r="B98" s="17" t="s">
        <v>496</v>
      </c>
      <c r="C98" s="17"/>
      <c r="D98" s="11">
        <v>42.2</v>
      </c>
      <c r="E98" s="16" t="s">
        <v>328</v>
      </c>
      <c r="F98" s="30">
        <v>8.8000000000000007</v>
      </c>
      <c r="G98" s="30">
        <v>9.3000000000000007</v>
      </c>
      <c r="H98" s="26">
        <v>0.5</v>
      </c>
      <c r="I98" s="29"/>
      <c r="J98" s="29"/>
      <c r="K98" s="29">
        <v>9.0488252764260521E-2</v>
      </c>
      <c r="L98" s="26">
        <v>0.59048825276426053</v>
      </c>
      <c r="M98" s="4" t="s">
        <v>702</v>
      </c>
    </row>
    <row r="99" spans="1:13" x14ac:dyDescent="0.25">
      <c r="A99" s="39">
        <v>85</v>
      </c>
      <c r="B99" s="109" t="s">
        <v>497</v>
      </c>
      <c r="C99" s="109"/>
      <c r="D99" s="11">
        <v>54.9</v>
      </c>
      <c r="E99" s="16" t="s">
        <v>328</v>
      </c>
      <c r="F99" s="30">
        <v>13.1</v>
      </c>
      <c r="G99" s="30">
        <v>13.7</v>
      </c>
      <c r="H99" s="26">
        <v>0.59999999999999964</v>
      </c>
      <c r="I99" s="29"/>
      <c r="J99" s="29"/>
      <c r="K99" s="29">
        <v>0.11772049944923939</v>
      </c>
      <c r="L99" s="26">
        <v>0.71772049944923899</v>
      </c>
      <c r="M99" s="4" t="s">
        <v>702</v>
      </c>
    </row>
    <row r="100" spans="1:13" x14ac:dyDescent="0.25">
      <c r="A100" s="39">
        <v>86</v>
      </c>
      <c r="B100" s="17" t="s">
        <v>498</v>
      </c>
      <c r="C100" s="17"/>
      <c r="D100" s="11">
        <v>59.2</v>
      </c>
      <c r="E100" s="16" t="s">
        <v>328</v>
      </c>
      <c r="F100" s="30">
        <v>5.2</v>
      </c>
      <c r="G100" s="30">
        <v>5.5</v>
      </c>
      <c r="H100" s="26">
        <v>0.29999999999999982</v>
      </c>
      <c r="I100" s="29"/>
      <c r="J100" s="29"/>
      <c r="K100" s="29">
        <v>0.1269408664370669</v>
      </c>
      <c r="L100" s="26">
        <v>0.42694086643706675</v>
      </c>
      <c r="M100" s="4" t="s">
        <v>702</v>
      </c>
    </row>
    <row r="101" spans="1:13" x14ac:dyDescent="0.25">
      <c r="A101" s="39">
        <v>87</v>
      </c>
      <c r="B101" s="17" t="s">
        <v>499</v>
      </c>
      <c r="C101" s="17"/>
      <c r="D101" s="11">
        <v>62.9</v>
      </c>
      <c r="E101" s="16" t="s">
        <v>328</v>
      </c>
      <c r="F101" s="30">
        <v>23.4</v>
      </c>
      <c r="G101" s="30">
        <v>24.5</v>
      </c>
      <c r="H101" s="26">
        <v>1.1000000000000014</v>
      </c>
      <c r="I101" s="29"/>
      <c r="J101" s="29"/>
      <c r="K101" s="29">
        <v>0.13487467058938357</v>
      </c>
      <c r="L101" s="26">
        <v>1.2348746705893849</v>
      </c>
      <c r="M101" s="4" t="s">
        <v>702</v>
      </c>
    </row>
    <row r="102" spans="1:13" x14ac:dyDescent="0.25">
      <c r="A102" s="39">
        <v>88</v>
      </c>
      <c r="B102" s="17" t="s">
        <v>500</v>
      </c>
      <c r="C102" s="17"/>
      <c r="D102" s="11">
        <v>68.900000000000006</v>
      </c>
      <c r="E102" s="16" t="s">
        <v>328</v>
      </c>
      <c r="F102" s="30">
        <v>20.7</v>
      </c>
      <c r="G102" s="30">
        <v>21.5</v>
      </c>
      <c r="H102" s="26">
        <v>0.80000000000000071</v>
      </c>
      <c r="I102" s="29"/>
      <c r="J102" s="29"/>
      <c r="K102" s="29">
        <v>0.1477402989444917</v>
      </c>
      <c r="L102" s="26">
        <v>0.94774029894449241</v>
      </c>
      <c r="M102" s="4" t="s">
        <v>702</v>
      </c>
    </row>
    <row r="103" spans="1:13" x14ac:dyDescent="0.25">
      <c r="A103" s="39">
        <v>89</v>
      </c>
      <c r="B103" s="17" t="s">
        <v>501</v>
      </c>
      <c r="C103" s="17"/>
      <c r="D103" s="11">
        <v>42.3</v>
      </c>
      <c r="E103" s="16" t="s">
        <v>328</v>
      </c>
      <c r="F103" s="30">
        <v>13.1</v>
      </c>
      <c r="G103" s="30">
        <v>13.7</v>
      </c>
      <c r="H103" s="26">
        <v>0.59999999999999964</v>
      </c>
      <c r="I103" s="29"/>
      <c r="J103" s="29"/>
      <c r="K103" s="29">
        <v>9.0702679903512315E-2</v>
      </c>
      <c r="L103" s="26">
        <v>0.69070267990351197</v>
      </c>
      <c r="M103" s="4" t="s">
        <v>702</v>
      </c>
    </row>
    <row r="104" spans="1:13" x14ac:dyDescent="0.25">
      <c r="A104" s="39">
        <v>90</v>
      </c>
      <c r="B104" s="17" t="s">
        <v>502</v>
      </c>
      <c r="C104" s="17"/>
      <c r="D104" s="11">
        <v>55.4</v>
      </c>
      <c r="E104" s="16" t="s">
        <v>328</v>
      </c>
      <c r="F104" s="30">
        <v>13.7</v>
      </c>
      <c r="G104" s="30">
        <v>14.5</v>
      </c>
      <c r="H104" s="26">
        <v>0.80000000000000071</v>
      </c>
      <c r="I104" s="29"/>
      <c r="J104" s="29"/>
      <c r="K104" s="29">
        <v>0.1187926351454984</v>
      </c>
      <c r="L104" s="26">
        <v>0.91879263514549914</v>
      </c>
      <c r="M104" s="4" t="s">
        <v>702</v>
      </c>
    </row>
    <row r="105" spans="1:13" x14ac:dyDescent="0.25">
      <c r="A105" s="39">
        <v>91</v>
      </c>
      <c r="B105" s="17" t="s">
        <v>503</v>
      </c>
      <c r="C105" s="17"/>
      <c r="D105" s="11">
        <v>59.2</v>
      </c>
      <c r="E105" s="16" t="s">
        <v>328</v>
      </c>
      <c r="F105" s="30">
        <v>9.8000000000000007</v>
      </c>
      <c r="G105" s="30">
        <v>10</v>
      </c>
      <c r="H105" s="26">
        <v>0.19999999999999929</v>
      </c>
      <c r="I105" s="29"/>
      <c r="J105" s="29"/>
      <c r="K105" s="29">
        <v>0.1269408664370669</v>
      </c>
      <c r="L105" s="26">
        <v>0.32694086643706621</v>
      </c>
      <c r="M105" s="4" t="s">
        <v>702</v>
      </c>
    </row>
    <row r="106" spans="1:13" x14ac:dyDescent="0.25">
      <c r="A106" s="39">
        <v>92</v>
      </c>
      <c r="B106" s="17" t="s">
        <v>504</v>
      </c>
      <c r="C106" s="17"/>
      <c r="D106" s="11">
        <v>62.6</v>
      </c>
      <c r="E106" s="16" t="s">
        <v>328</v>
      </c>
      <c r="F106" s="30">
        <v>10.199999999999999</v>
      </c>
      <c r="G106" s="30">
        <v>10.7</v>
      </c>
      <c r="H106" s="26">
        <v>0.5</v>
      </c>
      <c r="I106" s="29"/>
      <c r="J106" s="29"/>
      <c r="K106" s="29">
        <v>0.13423138917162816</v>
      </c>
      <c r="L106" s="26">
        <v>0.63423138917162813</v>
      </c>
      <c r="M106" s="4" t="s">
        <v>702</v>
      </c>
    </row>
    <row r="107" spans="1:13" x14ac:dyDescent="0.25">
      <c r="A107" s="39">
        <v>93</v>
      </c>
      <c r="B107" s="17" t="s">
        <v>505</v>
      </c>
      <c r="C107" s="17"/>
      <c r="D107" s="11">
        <v>69.099999999999994</v>
      </c>
      <c r="E107" s="16" t="s">
        <v>328</v>
      </c>
      <c r="F107" s="30">
        <v>10.3</v>
      </c>
      <c r="G107" s="30">
        <v>10.6</v>
      </c>
      <c r="H107" s="26">
        <v>0.29999999999999893</v>
      </c>
      <c r="I107" s="29"/>
      <c r="J107" s="29"/>
      <c r="K107" s="29">
        <v>0.14816915322299529</v>
      </c>
      <c r="L107" s="26">
        <v>0.44816915322299422</v>
      </c>
      <c r="M107" s="4" t="s">
        <v>702</v>
      </c>
    </row>
    <row r="108" spans="1:13" x14ac:dyDescent="0.25">
      <c r="A108" s="39">
        <v>94</v>
      </c>
      <c r="B108" s="17" t="s">
        <v>506</v>
      </c>
      <c r="C108" s="17"/>
      <c r="D108" s="11">
        <v>42.4</v>
      </c>
      <c r="E108" s="16" t="s">
        <v>328</v>
      </c>
      <c r="F108" s="30">
        <v>3.4</v>
      </c>
      <c r="G108" s="30">
        <v>3.4</v>
      </c>
      <c r="H108" s="26">
        <v>0</v>
      </c>
      <c r="I108" s="29"/>
      <c r="J108" s="29">
        <v>0.2</v>
      </c>
      <c r="K108" s="29">
        <v>9.0917107042764123E-2</v>
      </c>
      <c r="L108" s="26">
        <v>0.29091710704276413</v>
      </c>
      <c r="M108" s="4" t="s">
        <v>702</v>
      </c>
    </row>
    <row r="109" spans="1:13" x14ac:dyDescent="0.25">
      <c r="A109" s="39">
        <v>95</v>
      </c>
      <c r="B109" s="17" t="s">
        <v>507</v>
      </c>
      <c r="C109" s="17"/>
      <c r="D109" s="11">
        <v>55.1</v>
      </c>
      <c r="E109" s="16" t="s">
        <v>328</v>
      </c>
      <c r="F109" s="30">
        <v>9.8000000000000007</v>
      </c>
      <c r="G109" s="30">
        <v>9.9</v>
      </c>
      <c r="H109" s="26">
        <v>9.9999999999999645E-2</v>
      </c>
      <c r="I109" s="29"/>
      <c r="J109" s="29"/>
      <c r="K109" s="29">
        <v>0.118149353727743</v>
      </c>
      <c r="L109" s="26">
        <v>0.21814935372774263</v>
      </c>
      <c r="M109" s="4" t="s">
        <v>702</v>
      </c>
    </row>
    <row r="110" spans="1:13" x14ac:dyDescent="0.25">
      <c r="A110" s="39">
        <v>96</v>
      </c>
      <c r="B110" s="17" t="s">
        <v>508</v>
      </c>
      <c r="C110" s="17"/>
      <c r="D110" s="11">
        <v>59.5</v>
      </c>
      <c r="E110" s="16" t="s">
        <v>328</v>
      </c>
      <c r="F110" s="30">
        <v>2.1</v>
      </c>
      <c r="G110" s="30">
        <v>2.1</v>
      </c>
      <c r="H110" s="26">
        <v>0</v>
      </c>
      <c r="I110" s="29">
        <v>1.0201</v>
      </c>
      <c r="J110" s="29"/>
      <c r="K110" s="29">
        <v>0</v>
      </c>
      <c r="L110" s="26">
        <v>1.0200841478548222</v>
      </c>
      <c r="M110" s="4" t="s">
        <v>703</v>
      </c>
    </row>
    <row r="111" spans="1:13" x14ac:dyDescent="0.25">
      <c r="A111" s="39">
        <v>97</v>
      </c>
      <c r="B111" s="17" t="s">
        <v>509</v>
      </c>
      <c r="C111" s="17"/>
      <c r="D111" s="11">
        <v>62.8</v>
      </c>
      <c r="E111" s="16" t="s">
        <v>328</v>
      </c>
      <c r="F111" s="30">
        <v>18.3</v>
      </c>
      <c r="G111" s="30">
        <v>19.399999999999999</v>
      </c>
      <c r="H111" s="26">
        <v>1.0999999999999979</v>
      </c>
      <c r="I111" s="29"/>
      <c r="J111" s="29"/>
      <c r="K111" s="29">
        <v>0.13466024345013175</v>
      </c>
      <c r="L111" s="26">
        <v>1.2346602434501297</v>
      </c>
      <c r="M111" s="4" t="s">
        <v>702</v>
      </c>
    </row>
    <row r="112" spans="1:13" x14ac:dyDescent="0.25">
      <c r="A112" s="39">
        <v>98</v>
      </c>
      <c r="B112" s="17" t="s">
        <v>510</v>
      </c>
      <c r="C112" s="17"/>
      <c r="D112" s="11">
        <v>68.8</v>
      </c>
      <c r="E112" s="16" t="s">
        <v>328</v>
      </c>
      <c r="F112" s="30">
        <v>13.5</v>
      </c>
      <c r="G112" s="30">
        <v>14</v>
      </c>
      <c r="H112" s="26">
        <v>0.5</v>
      </c>
      <c r="I112" s="29"/>
      <c r="J112" s="29"/>
      <c r="K112" s="29">
        <v>0.14752587180523988</v>
      </c>
      <c r="L112" s="26">
        <v>0.64752587180523991</v>
      </c>
      <c r="M112" s="4" t="s">
        <v>702</v>
      </c>
    </row>
    <row r="113" spans="1:13" x14ac:dyDescent="0.25">
      <c r="A113" s="39">
        <v>99</v>
      </c>
      <c r="B113" s="17" t="s">
        <v>511</v>
      </c>
      <c r="C113" s="17"/>
      <c r="D113" s="11">
        <v>42.2</v>
      </c>
      <c r="E113" s="16" t="s">
        <v>328</v>
      </c>
      <c r="F113" s="30">
        <v>11.3</v>
      </c>
      <c r="G113" s="30">
        <v>12.1</v>
      </c>
      <c r="H113" s="26">
        <v>0.79999999999999893</v>
      </c>
      <c r="I113" s="29"/>
      <c r="J113" s="29"/>
      <c r="K113" s="29">
        <v>9.0488252764260521E-2</v>
      </c>
      <c r="L113" s="26">
        <v>0.89048825276425947</v>
      </c>
      <c r="M113" s="4" t="s">
        <v>702</v>
      </c>
    </row>
    <row r="114" spans="1:13" x14ac:dyDescent="0.25">
      <c r="A114" s="39">
        <v>100</v>
      </c>
      <c r="B114" s="17" t="s">
        <v>512</v>
      </c>
      <c r="C114" s="17"/>
      <c r="D114" s="11">
        <v>55.2</v>
      </c>
      <c r="E114" s="16" t="s">
        <v>328</v>
      </c>
      <c r="F114" s="30">
        <v>11.3</v>
      </c>
      <c r="G114" s="30">
        <v>12</v>
      </c>
      <c r="H114" s="26">
        <v>0.69999999999999929</v>
      </c>
      <c r="I114" s="29"/>
      <c r="J114" s="29"/>
      <c r="K114" s="29">
        <v>0.1183637808669948</v>
      </c>
      <c r="L114" s="26">
        <v>0.81836378086699413</v>
      </c>
      <c r="M114" s="4" t="s">
        <v>702</v>
      </c>
    </row>
    <row r="115" spans="1:13" x14ac:dyDescent="0.25">
      <c r="A115" s="39">
        <v>101</v>
      </c>
      <c r="B115" s="17" t="s">
        <v>513</v>
      </c>
      <c r="C115" s="17"/>
      <c r="D115" s="11">
        <v>58.1</v>
      </c>
      <c r="E115" s="16" t="s">
        <v>328</v>
      </c>
      <c r="F115" s="30">
        <v>9</v>
      </c>
      <c r="G115" s="30">
        <v>9.3000000000000007</v>
      </c>
      <c r="H115" s="26">
        <v>0.30000000000000071</v>
      </c>
      <c r="I115" s="29"/>
      <c r="J115" s="29"/>
      <c r="K115" s="29">
        <v>0.12458216790529707</v>
      </c>
      <c r="L115" s="26">
        <v>0.42458216790529779</v>
      </c>
      <c r="M115" s="4" t="s">
        <v>702</v>
      </c>
    </row>
    <row r="116" spans="1:13" x14ac:dyDescent="0.25">
      <c r="A116" s="39">
        <v>102</v>
      </c>
      <c r="B116" s="17" t="s">
        <v>514</v>
      </c>
      <c r="C116" s="17"/>
      <c r="D116" s="11">
        <v>61.9</v>
      </c>
      <c r="E116" s="16" t="s">
        <v>328</v>
      </c>
      <c r="F116" s="30">
        <v>15.3</v>
      </c>
      <c r="G116" s="30">
        <v>15.5</v>
      </c>
      <c r="H116" s="26">
        <v>0.19999999999999929</v>
      </c>
      <c r="I116" s="29"/>
      <c r="J116" s="29"/>
      <c r="K116" s="29">
        <v>0.13273039919686555</v>
      </c>
      <c r="L116" s="26">
        <v>0.33273039919686487</v>
      </c>
      <c r="M116" s="4" t="s">
        <v>702</v>
      </c>
    </row>
    <row r="117" spans="1:13" x14ac:dyDescent="0.25">
      <c r="A117" s="39">
        <v>103</v>
      </c>
      <c r="B117" s="17" t="s">
        <v>515</v>
      </c>
      <c r="C117" s="17"/>
      <c r="D117" s="11">
        <v>69.3</v>
      </c>
      <c r="E117" s="16" t="s">
        <v>328</v>
      </c>
      <c r="F117" s="30">
        <v>9.1999999999999993</v>
      </c>
      <c r="G117" s="30">
        <v>10.199999999999999</v>
      </c>
      <c r="H117" s="26">
        <v>1</v>
      </c>
      <c r="I117" s="29"/>
      <c r="J117" s="29"/>
      <c r="K117" s="29">
        <v>0.1485980075014989</v>
      </c>
      <c r="L117" s="26">
        <v>1.148598007501499</v>
      </c>
      <c r="M117" s="4" t="s">
        <v>702</v>
      </c>
    </row>
    <row r="118" spans="1:13" x14ac:dyDescent="0.25">
      <c r="A118" s="39">
        <v>104</v>
      </c>
      <c r="B118" s="17" t="s">
        <v>516</v>
      </c>
      <c r="C118" s="17"/>
      <c r="D118" s="11">
        <v>42.4</v>
      </c>
      <c r="E118" s="16" t="s">
        <v>328</v>
      </c>
      <c r="F118" s="30">
        <v>0</v>
      </c>
      <c r="G118" s="30">
        <v>0</v>
      </c>
      <c r="H118" s="26">
        <v>0</v>
      </c>
      <c r="I118" s="29">
        <v>0.72689999999999999</v>
      </c>
      <c r="J118" s="29"/>
      <c r="K118" s="29">
        <v>0</v>
      </c>
      <c r="L118" s="26">
        <v>0.72691710704276413</v>
      </c>
      <c r="M118" s="4" t="s">
        <v>703</v>
      </c>
    </row>
    <row r="119" spans="1:13" x14ac:dyDescent="0.25">
      <c r="A119" s="39">
        <v>105</v>
      </c>
      <c r="B119" s="17" t="s">
        <v>517</v>
      </c>
      <c r="C119" s="17"/>
      <c r="D119" s="11">
        <v>55</v>
      </c>
      <c r="E119" s="16" t="s">
        <v>328</v>
      </c>
      <c r="F119" s="30">
        <v>8.1</v>
      </c>
      <c r="G119" s="30">
        <v>8.4</v>
      </c>
      <c r="H119" s="26">
        <v>0.30000000000000071</v>
      </c>
      <c r="I119" s="29"/>
      <c r="J119" s="29"/>
      <c r="K119" s="29">
        <v>0.1179349265884912</v>
      </c>
      <c r="L119" s="26">
        <v>0.41793492658849191</v>
      </c>
      <c r="M119" s="4" t="s">
        <v>702</v>
      </c>
    </row>
    <row r="120" spans="1:13" x14ac:dyDescent="0.25">
      <c r="A120" s="39">
        <v>106</v>
      </c>
      <c r="B120" s="17" t="s">
        <v>518</v>
      </c>
      <c r="C120" s="17"/>
      <c r="D120" s="11">
        <v>59.2</v>
      </c>
      <c r="E120" s="16" t="s">
        <v>328</v>
      </c>
      <c r="F120" s="30">
        <v>24.1</v>
      </c>
      <c r="G120" s="30">
        <v>25</v>
      </c>
      <c r="H120" s="26">
        <v>0.89999999999999858</v>
      </c>
      <c r="I120" s="29"/>
      <c r="J120" s="29"/>
      <c r="K120" s="29">
        <v>0.1269408664370669</v>
      </c>
      <c r="L120" s="26">
        <v>1.0269408664370654</v>
      </c>
      <c r="M120" s="4" t="s">
        <v>702</v>
      </c>
    </row>
    <row r="121" spans="1:13" x14ac:dyDescent="0.25">
      <c r="A121" s="39">
        <v>107</v>
      </c>
      <c r="B121" s="17" t="s">
        <v>519</v>
      </c>
      <c r="C121" s="17"/>
      <c r="D121" s="11">
        <v>62.8</v>
      </c>
      <c r="E121" s="16" t="s">
        <v>328</v>
      </c>
      <c r="F121" s="30">
        <v>23</v>
      </c>
      <c r="G121" s="30">
        <v>24.3</v>
      </c>
      <c r="H121" s="26">
        <v>1.3000000000000007</v>
      </c>
      <c r="I121" s="29"/>
      <c r="J121" s="29"/>
      <c r="K121" s="29">
        <v>0.13466024345013175</v>
      </c>
      <c r="L121" s="26">
        <v>1.4346602434501325</v>
      </c>
      <c r="M121" s="4" t="s">
        <v>702</v>
      </c>
    </row>
    <row r="122" spans="1:13" x14ac:dyDescent="0.25">
      <c r="A122" s="39">
        <v>108</v>
      </c>
      <c r="B122" s="17" t="s">
        <v>514</v>
      </c>
      <c r="C122" s="17"/>
      <c r="D122" s="11">
        <v>68.599999999999994</v>
      </c>
      <c r="E122" s="16" t="s">
        <v>328</v>
      </c>
      <c r="F122" s="30">
        <v>17.3</v>
      </c>
      <c r="G122" s="30">
        <v>17.3</v>
      </c>
      <c r="H122" s="26">
        <v>0</v>
      </c>
      <c r="I122" s="29"/>
      <c r="J122" s="29">
        <v>0.75</v>
      </c>
      <c r="K122" s="29">
        <v>0.14709701752673626</v>
      </c>
      <c r="L122" s="26">
        <v>0.89709701752673632</v>
      </c>
      <c r="M122" s="4" t="s">
        <v>702</v>
      </c>
    </row>
    <row r="123" spans="1:13" x14ac:dyDescent="0.25">
      <c r="A123" s="39">
        <v>109</v>
      </c>
      <c r="B123" s="17" t="s">
        <v>520</v>
      </c>
      <c r="C123" s="17"/>
      <c r="D123" s="11">
        <v>42.5</v>
      </c>
      <c r="E123" s="16" t="s">
        <v>328</v>
      </c>
      <c r="F123" s="30">
        <v>4.5999999999999996</v>
      </c>
      <c r="G123" s="30">
        <v>4.5999999999999996</v>
      </c>
      <c r="H123" s="26">
        <v>0</v>
      </c>
      <c r="I123" s="29">
        <v>0.72860000000000003</v>
      </c>
      <c r="J123" s="29"/>
      <c r="K123" s="29">
        <v>0</v>
      </c>
      <c r="L123" s="26">
        <v>0.72863153418201587</v>
      </c>
      <c r="M123" s="4" t="s">
        <v>703</v>
      </c>
    </row>
    <row r="124" spans="1:13" x14ac:dyDescent="0.25">
      <c r="A124" s="39">
        <v>110</v>
      </c>
      <c r="B124" s="17" t="s">
        <v>521</v>
      </c>
      <c r="C124" s="17"/>
      <c r="D124" s="11">
        <v>54.1</v>
      </c>
      <c r="E124" s="16" t="s">
        <v>328</v>
      </c>
      <c r="F124" s="30">
        <v>22.3</v>
      </c>
      <c r="G124" s="30">
        <v>22.3</v>
      </c>
      <c r="H124" s="26">
        <v>0</v>
      </c>
      <c r="I124" s="29"/>
      <c r="J124" s="29">
        <v>0.93333333333333357</v>
      </c>
      <c r="K124" s="29">
        <v>0.11600508233522498</v>
      </c>
      <c r="L124" s="26">
        <v>1.0493384156685586</v>
      </c>
      <c r="M124" s="4" t="s">
        <v>702</v>
      </c>
    </row>
    <row r="125" spans="1:13" x14ac:dyDescent="0.25">
      <c r="A125" s="39">
        <v>111</v>
      </c>
      <c r="B125" s="17" t="s">
        <v>373</v>
      </c>
      <c r="C125" s="17"/>
      <c r="D125" s="11">
        <v>54.3</v>
      </c>
      <c r="E125" s="16" t="s">
        <v>328</v>
      </c>
      <c r="F125" s="30">
        <v>15</v>
      </c>
      <c r="G125" s="30">
        <v>15.8</v>
      </c>
      <c r="H125" s="26">
        <v>0.80000000000000071</v>
      </c>
      <c r="I125" s="29"/>
      <c r="J125" s="29"/>
      <c r="K125" s="29">
        <v>0.11643393661372857</v>
      </c>
      <c r="L125" s="26">
        <v>0.91643393661372929</v>
      </c>
      <c r="M125" s="4" t="s">
        <v>702</v>
      </c>
    </row>
    <row r="126" spans="1:13" x14ac:dyDescent="0.25">
      <c r="A126" s="39">
        <v>112</v>
      </c>
      <c r="B126" s="17" t="s">
        <v>374</v>
      </c>
      <c r="C126" s="17"/>
      <c r="D126" s="11">
        <v>52</v>
      </c>
      <c r="E126" s="16" t="s">
        <v>328</v>
      </c>
      <c r="F126" s="30">
        <v>15.3</v>
      </c>
      <c r="G126" s="30">
        <v>16</v>
      </c>
      <c r="H126" s="26">
        <v>0.69999999999999929</v>
      </c>
      <c r="I126" s="29"/>
      <c r="J126" s="29"/>
      <c r="K126" s="29">
        <v>0.11150211241093713</v>
      </c>
      <c r="L126" s="26">
        <v>0.81150211241093639</v>
      </c>
      <c r="M126" s="4" t="s">
        <v>702</v>
      </c>
    </row>
    <row r="127" spans="1:13" x14ac:dyDescent="0.25">
      <c r="A127" s="39">
        <v>113</v>
      </c>
      <c r="B127" s="17" t="s">
        <v>375</v>
      </c>
      <c r="C127" s="17"/>
      <c r="D127" s="11">
        <v>46.8</v>
      </c>
      <c r="E127" s="16" t="s">
        <v>328</v>
      </c>
      <c r="F127" s="30">
        <v>19.2</v>
      </c>
      <c r="G127" s="30">
        <v>19.899999999999999</v>
      </c>
      <c r="H127" s="26">
        <v>0.69999999999999929</v>
      </c>
      <c r="I127" s="29"/>
      <c r="J127" s="29"/>
      <c r="K127" s="29">
        <v>0.10035190116984341</v>
      </c>
      <c r="L127" s="26">
        <v>0.80035190116984267</v>
      </c>
      <c r="M127" s="4" t="s">
        <v>702</v>
      </c>
    </row>
    <row r="128" spans="1:13" x14ac:dyDescent="0.25">
      <c r="A128" s="39">
        <v>114</v>
      </c>
      <c r="B128" s="17" t="s">
        <v>376</v>
      </c>
      <c r="C128" s="17"/>
      <c r="D128" s="11">
        <v>73.3</v>
      </c>
      <c r="E128" s="16" t="s">
        <v>328</v>
      </c>
      <c r="F128" s="30">
        <v>13.2</v>
      </c>
      <c r="G128" s="30">
        <v>13.6</v>
      </c>
      <c r="H128" s="26">
        <v>0.40000000000000036</v>
      </c>
      <c r="I128" s="29"/>
      <c r="J128" s="29"/>
      <c r="K128" s="29">
        <v>0.15717509307157099</v>
      </c>
      <c r="L128" s="26">
        <v>0.55717509307157131</v>
      </c>
      <c r="M128" s="4" t="s">
        <v>702</v>
      </c>
    </row>
    <row r="129" spans="1:13" x14ac:dyDescent="0.25">
      <c r="A129" s="39">
        <v>115</v>
      </c>
      <c r="B129" s="17" t="s">
        <v>377</v>
      </c>
      <c r="C129" s="17"/>
      <c r="D129" s="11">
        <v>54.3</v>
      </c>
      <c r="E129" s="16" t="s">
        <v>328</v>
      </c>
      <c r="F129" s="30">
        <v>16.7</v>
      </c>
      <c r="G129" s="30">
        <v>17.399999999999999</v>
      </c>
      <c r="H129" s="26">
        <v>0.69999999999999929</v>
      </c>
      <c r="I129" s="29"/>
      <c r="J129" s="29"/>
      <c r="K129" s="29">
        <v>0.11643393661372857</v>
      </c>
      <c r="L129" s="26">
        <v>0.81643393661372787</v>
      </c>
      <c r="M129" s="4" t="s">
        <v>702</v>
      </c>
    </row>
    <row r="130" spans="1:13" x14ac:dyDescent="0.25">
      <c r="A130" s="39">
        <v>116</v>
      </c>
      <c r="B130" s="17" t="s">
        <v>378</v>
      </c>
      <c r="C130" s="17"/>
      <c r="D130" s="11">
        <v>51.8</v>
      </c>
      <c r="E130" s="16" t="s">
        <v>328</v>
      </c>
      <c r="F130" s="30">
        <v>14.1</v>
      </c>
      <c r="G130" s="30">
        <v>14.8</v>
      </c>
      <c r="H130" s="26">
        <v>0.70000000000000107</v>
      </c>
      <c r="I130" s="29"/>
      <c r="J130" s="29"/>
      <c r="K130" s="29">
        <v>0.11107325813243352</v>
      </c>
      <c r="L130" s="26">
        <v>0.81107325813243458</v>
      </c>
      <c r="M130" s="4" t="s">
        <v>702</v>
      </c>
    </row>
    <row r="131" spans="1:13" x14ac:dyDescent="0.25">
      <c r="A131" s="39">
        <v>117</v>
      </c>
      <c r="B131" s="17" t="s">
        <v>379</v>
      </c>
      <c r="C131" s="17"/>
      <c r="D131" s="11">
        <v>47.2</v>
      </c>
      <c r="E131" s="16" t="s">
        <v>328</v>
      </c>
      <c r="F131" s="30">
        <v>20.3</v>
      </c>
      <c r="G131" s="30">
        <v>21.2</v>
      </c>
      <c r="H131" s="26">
        <v>0.89999999999999858</v>
      </c>
      <c r="I131" s="29"/>
      <c r="J131" s="29"/>
      <c r="K131" s="29">
        <v>0.10120960972685063</v>
      </c>
      <c r="L131" s="26">
        <v>1.0012096097268492</v>
      </c>
      <c r="M131" s="4" t="s">
        <v>702</v>
      </c>
    </row>
    <row r="132" spans="1:13" x14ac:dyDescent="0.25">
      <c r="A132" s="39">
        <v>118</v>
      </c>
      <c r="B132" s="17" t="s">
        <v>380</v>
      </c>
      <c r="C132" s="17"/>
      <c r="D132" s="11">
        <v>72.8</v>
      </c>
      <c r="E132" s="16" t="s">
        <v>328</v>
      </c>
      <c r="F132" s="30">
        <v>20.100000000000001</v>
      </c>
      <c r="G132" s="30">
        <v>20.7</v>
      </c>
      <c r="H132" s="26">
        <v>0.59999999999999787</v>
      </c>
      <c r="I132" s="29"/>
      <c r="J132" s="29"/>
      <c r="K132" s="29">
        <v>0.15610295737531196</v>
      </c>
      <c r="L132" s="26">
        <v>0.75610295737530986</v>
      </c>
      <c r="M132" s="4" t="s">
        <v>702</v>
      </c>
    </row>
    <row r="133" spans="1:13" x14ac:dyDescent="0.25">
      <c r="A133" s="39">
        <v>119</v>
      </c>
      <c r="B133" s="17" t="s">
        <v>381</v>
      </c>
      <c r="C133" s="17"/>
      <c r="D133" s="11">
        <v>54.2</v>
      </c>
      <c r="E133" s="16" t="s">
        <v>328</v>
      </c>
      <c r="F133" s="30">
        <v>23.1</v>
      </c>
      <c r="G133" s="30">
        <v>24.2</v>
      </c>
      <c r="H133" s="26">
        <v>1.0999999999999979</v>
      </c>
      <c r="I133" s="29"/>
      <c r="J133" s="29"/>
      <c r="K133" s="29">
        <v>0.11621950947447678</v>
      </c>
      <c r="L133" s="26">
        <v>1.2162195094744745</v>
      </c>
      <c r="M133" s="4" t="s">
        <v>702</v>
      </c>
    </row>
    <row r="134" spans="1:13" x14ac:dyDescent="0.25">
      <c r="A134" s="39">
        <v>120</v>
      </c>
      <c r="B134" s="17" t="s">
        <v>382</v>
      </c>
      <c r="C134" s="17"/>
      <c r="D134" s="11">
        <v>51.9</v>
      </c>
      <c r="E134" s="16" t="s">
        <v>328</v>
      </c>
      <c r="F134" s="30">
        <v>5.0999999999999996</v>
      </c>
      <c r="G134" s="30">
        <v>5.0999999999999996</v>
      </c>
      <c r="H134" s="26">
        <v>0</v>
      </c>
      <c r="I134" s="29">
        <v>0.88980000000000004</v>
      </c>
      <c r="J134" s="29"/>
      <c r="K134" s="29">
        <v>0</v>
      </c>
      <c r="L134" s="26">
        <v>0.88978768527168517</v>
      </c>
      <c r="M134" s="4" t="s">
        <v>703</v>
      </c>
    </row>
    <row r="135" spans="1:13" x14ac:dyDescent="0.25">
      <c r="A135" s="39">
        <v>121</v>
      </c>
      <c r="B135" s="17" t="s">
        <v>383</v>
      </c>
      <c r="C135" s="17"/>
      <c r="D135" s="11">
        <v>47.2</v>
      </c>
      <c r="E135" s="16" t="s">
        <v>328</v>
      </c>
      <c r="F135" s="30">
        <v>7.1</v>
      </c>
      <c r="G135" s="30">
        <v>7.1</v>
      </c>
      <c r="H135" s="26">
        <v>0</v>
      </c>
      <c r="I135" s="29"/>
      <c r="J135" s="29">
        <v>0.3</v>
      </c>
      <c r="K135" s="29">
        <v>0.10120960972685063</v>
      </c>
      <c r="L135" s="26">
        <v>0.4012096097268506</v>
      </c>
      <c r="M135" s="4" t="s">
        <v>702</v>
      </c>
    </row>
    <row r="136" spans="1:13" x14ac:dyDescent="0.25">
      <c r="A136" s="39">
        <v>122</v>
      </c>
      <c r="B136" s="17" t="s">
        <v>384</v>
      </c>
      <c r="C136" s="17"/>
      <c r="D136" s="11">
        <v>72.7</v>
      </c>
      <c r="E136" s="16" t="s">
        <v>328</v>
      </c>
      <c r="F136" s="30">
        <v>4.3</v>
      </c>
      <c r="G136" s="30">
        <v>4.8</v>
      </c>
      <c r="H136" s="26">
        <v>0.5</v>
      </c>
      <c r="I136" s="29"/>
      <c r="J136" s="29"/>
      <c r="K136" s="29">
        <v>0.15588853023606017</v>
      </c>
      <c r="L136" s="26">
        <v>0.6558885302360602</v>
      </c>
      <c r="M136" s="4" t="s">
        <v>702</v>
      </c>
    </row>
    <row r="137" spans="1:13" x14ac:dyDescent="0.25">
      <c r="A137" s="39">
        <v>123</v>
      </c>
      <c r="B137" s="17" t="s">
        <v>385</v>
      </c>
      <c r="C137" s="17"/>
      <c r="D137" s="11">
        <v>54.3</v>
      </c>
      <c r="E137" s="16" t="s">
        <v>328</v>
      </c>
      <c r="F137" s="30">
        <v>5.5</v>
      </c>
      <c r="G137" s="30">
        <v>5.7</v>
      </c>
      <c r="H137" s="26">
        <v>0.20000000000000018</v>
      </c>
      <c r="I137" s="29"/>
      <c r="J137" s="29"/>
      <c r="K137" s="29">
        <v>0.11643393661372857</v>
      </c>
      <c r="L137" s="26">
        <v>0.31643393661372876</v>
      </c>
      <c r="M137" s="4" t="s">
        <v>702</v>
      </c>
    </row>
    <row r="138" spans="1:13" x14ac:dyDescent="0.25">
      <c r="A138" s="39">
        <v>124</v>
      </c>
      <c r="B138" s="17" t="s">
        <v>386</v>
      </c>
      <c r="C138" s="17"/>
      <c r="D138" s="11">
        <v>52.1</v>
      </c>
      <c r="E138" s="16" t="s">
        <v>328</v>
      </c>
      <c r="F138" s="30">
        <v>12.1</v>
      </c>
      <c r="G138" s="30">
        <v>12.7</v>
      </c>
      <c r="H138" s="26">
        <v>0.59999999999999964</v>
      </c>
      <c r="I138" s="29"/>
      <c r="J138" s="29"/>
      <c r="K138" s="29">
        <v>0.11171653955018893</v>
      </c>
      <c r="L138" s="26">
        <v>0.71171653955018854</v>
      </c>
      <c r="M138" s="4" t="s">
        <v>702</v>
      </c>
    </row>
    <row r="139" spans="1:13" x14ac:dyDescent="0.25">
      <c r="A139" s="39">
        <v>125</v>
      </c>
      <c r="B139" s="17" t="s">
        <v>387</v>
      </c>
      <c r="C139" s="17"/>
      <c r="D139" s="11">
        <v>47.2</v>
      </c>
      <c r="E139" s="16" t="s">
        <v>328</v>
      </c>
      <c r="F139" s="30">
        <v>17.7</v>
      </c>
      <c r="G139" s="30">
        <v>18.5</v>
      </c>
      <c r="H139" s="26">
        <v>0.80000000000000071</v>
      </c>
      <c r="I139" s="29"/>
      <c r="J139" s="29"/>
      <c r="K139" s="29">
        <v>0.10120960972685063</v>
      </c>
      <c r="L139" s="26">
        <v>0.90120960972685138</v>
      </c>
      <c r="M139" s="4" t="s">
        <v>702</v>
      </c>
    </row>
    <row r="140" spans="1:13" x14ac:dyDescent="0.25">
      <c r="A140" s="39">
        <v>126</v>
      </c>
      <c r="B140" s="17" t="s">
        <v>388</v>
      </c>
      <c r="C140" s="17"/>
      <c r="D140" s="11">
        <v>72.400000000000006</v>
      </c>
      <c r="E140" s="16" t="s">
        <v>328</v>
      </c>
      <c r="F140" s="30">
        <v>11.6</v>
      </c>
      <c r="G140" s="30">
        <v>11.8</v>
      </c>
      <c r="H140" s="26">
        <v>0.20000000000000107</v>
      </c>
      <c r="I140" s="29"/>
      <c r="J140" s="29"/>
      <c r="K140" s="29">
        <v>0.15524524881830479</v>
      </c>
      <c r="L140" s="26">
        <v>0.35524524881830588</v>
      </c>
      <c r="M140" s="4" t="s">
        <v>702</v>
      </c>
    </row>
    <row r="141" spans="1:13" x14ac:dyDescent="0.25">
      <c r="A141" s="39">
        <v>127</v>
      </c>
      <c r="B141" s="17" t="s">
        <v>389</v>
      </c>
      <c r="C141" s="17"/>
      <c r="D141" s="11">
        <v>54.3</v>
      </c>
      <c r="E141" s="16" t="s">
        <v>328</v>
      </c>
      <c r="F141" s="30">
        <v>12.8</v>
      </c>
      <c r="G141" s="30">
        <v>14</v>
      </c>
      <c r="H141" s="26">
        <v>0.76669999999999927</v>
      </c>
      <c r="I141" s="29"/>
      <c r="J141" s="29"/>
      <c r="K141" s="29">
        <v>0.11643393661372857</v>
      </c>
      <c r="L141" s="26">
        <v>0.88313393661372785</v>
      </c>
      <c r="M141" s="4" t="s">
        <v>702</v>
      </c>
    </row>
    <row r="142" spans="1:13" x14ac:dyDescent="0.25">
      <c r="A142" s="39">
        <v>128</v>
      </c>
      <c r="B142" s="17" t="s">
        <v>390</v>
      </c>
      <c r="C142" s="17"/>
      <c r="D142" s="11">
        <v>51.8</v>
      </c>
      <c r="E142" s="16" t="s">
        <v>328</v>
      </c>
      <c r="F142" s="30">
        <v>3.8</v>
      </c>
      <c r="G142" s="30">
        <v>3.9</v>
      </c>
      <c r="H142" s="26">
        <v>0.10000000000000009</v>
      </c>
      <c r="I142" s="29"/>
      <c r="J142" s="29"/>
      <c r="K142" s="29">
        <v>0.11107325813243352</v>
      </c>
      <c r="L142" s="26">
        <v>0.21107325813243361</v>
      </c>
      <c r="M142" s="4" t="s">
        <v>702</v>
      </c>
    </row>
    <row r="143" spans="1:13" x14ac:dyDescent="0.25">
      <c r="A143" s="39">
        <v>129</v>
      </c>
      <c r="B143" s="17" t="s">
        <v>391</v>
      </c>
      <c r="C143" s="17"/>
      <c r="D143" s="11">
        <v>48</v>
      </c>
      <c r="E143" s="16" t="s">
        <v>328</v>
      </c>
      <c r="F143" s="30">
        <v>5.7</v>
      </c>
      <c r="G143" s="30">
        <v>7.4</v>
      </c>
      <c r="H143" s="26">
        <v>1.2000000000000002</v>
      </c>
      <c r="I143" s="29"/>
      <c r="J143" s="29"/>
      <c r="K143" s="29">
        <v>0.10292502684086505</v>
      </c>
      <c r="L143" s="26">
        <v>1.3029250268408652</v>
      </c>
      <c r="M143" s="4" t="s">
        <v>702</v>
      </c>
    </row>
    <row r="144" spans="1:13" x14ac:dyDescent="0.25">
      <c r="A144" s="39">
        <v>130</v>
      </c>
      <c r="B144" s="17" t="s">
        <v>392</v>
      </c>
      <c r="C144" s="17"/>
      <c r="D144" s="11">
        <v>73</v>
      </c>
      <c r="E144" s="16" t="s">
        <v>328</v>
      </c>
      <c r="F144" s="30">
        <v>16.899999999999999</v>
      </c>
      <c r="G144" s="30">
        <v>19.100000000000001</v>
      </c>
      <c r="H144" s="26">
        <v>1.4333000000000027</v>
      </c>
      <c r="I144" s="29"/>
      <c r="J144" s="29"/>
      <c r="K144" s="29">
        <v>0.15653181165381558</v>
      </c>
      <c r="L144" s="26">
        <v>1.5898318116538181</v>
      </c>
      <c r="M144" s="4" t="s">
        <v>702</v>
      </c>
    </row>
    <row r="145" spans="1:13" x14ac:dyDescent="0.25">
      <c r="A145" s="39">
        <v>131</v>
      </c>
      <c r="B145" s="17" t="s">
        <v>393</v>
      </c>
      <c r="C145" s="17"/>
      <c r="D145" s="11">
        <v>54.8</v>
      </c>
      <c r="E145" s="16" t="s">
        <v>328</v>
      </c>
      <c r="F145" s="30">
        <v>10.6</v>
      </c>
      <c r="G145" s="30">
        <v>11.3</v>
      </c>
      <c r="H145" s="26">
        <v>0.70000000000000107</v>
      </c>
      <c r="I145" s="29"/>
      <c r="J145" s="29"/>
      <c r="K145" s="29">
        <v>0.11750607230998758</v>
      </c>
      <c r="L145" s="26">
        <v>0.81750607230998862</v>
      </c>
      <c r="M145" s="4" t="s">
        <v>702</v>
      </c>
    </row>
    <row r="146" spans="1:13" x14ac:dyDescent="0.25">
      <c r="A146" s="39">
        <v>132</v>
      </c>
      <c r="B146" s="17" t="s">
        <v>394</v>
      </c>
      <c r="C146" s="17"/>
      <c r="D146" s="11">
        <v>52.6</v>
      </c>
      <c r="E146" s="16" t="s">
        <v>328</v>
      </c>
      <c r="F146" s="30">
        <v>2.1</v>
      </c>
      <c r="G146" s="30">
        <v>2.1</v>
      </c>
      <c r="H146" s="26">
        <v>0</v>
      </c>
      <c r="I146" s="29">
        <v>0.90180000000000005</v>
      </c>
      <c r="J146" s="29"/>
      <c r="K146" s="29">
        <v>0</v>
      </c>
      <c r="L146" s="26">
        <v>0.90178867524644801</v>
      </c>
      <c r="M146" s="4" t="s">
        <v>703</v>
      </c>
    </row>
    <row r="147" spans="1:13" x14ac:dyDescent="0.25">
      <c r="A147" s="39">
        <v>133</v>
      </c>
      <c r="B147" s="17" t="s">
        <v>395</v>
      </c>
      <c r="C147" s="17"/>
      <c r="D147" s="11">
        <v>47.6</v>
      </c>
      <c r="E147" s="16" t="s">
        <v>328</v>
      </c>
      <c r="F147" s="30">
        <v>11.6</v>
      </c>
      <c r="G147" s="30">
        <v>12.2</v>
      </c>
      <c r="H147" s="26">
        <v>0.59999999999999964</v>
      </c>
      <c r="I147" s="29"/>
      <c r="J147" s="29"/>
      <c r="K147" s="29">
        <v>0.10206731828385783</v>
      </c>
      <c r="L147" s="26">
        <v>0.70206731828385749</v>
      </c>
      <c r="M147" s="57" t="s">
        <v>702</v>
      </c>
    </row>
    <row r="148" spans="1:13" x14ac:dyDescent="0.25">
      <c r="A148" s="39">
        <v>134</v>
      </c>
      <c r="B148" s="17" t="s">
        <v>396</v>
      </c>
      <c r="C148" s="17"/>
      <c r="D148" s="11">
        <v>73</v>
      </c>
      <c r="E148" s="16" t="s">
        <v>328</v>
      </c>
      <c r="F148" s="30">
        <v>12.4</v>
      </c>
      <c r="G148" s="30">
        <v>13.6</v>
      </c>
      <c r="H148" s="26">
        <v>1.1999999999999993</v>
      </c>
      <c r="I148" s="29"/>
      <c r="J148" s="29"/>
      <c r="K148" s="29">
        <v>0.15653181165381558</v>
      </c>
      <c r="L148" s="26">
        <v>1.3565318116538148</v>
      </c>
      <c r="M148" s="57" t="s">
        <v>702</v>
      </c>
    </row>
    <row r="149" spans="1:13" x14ac:dyDescent="0.25">
      <c r="A149" s="39">
        <v>135</v>
      </c>
      <c r="B149" s="17" t="s">
        <v>397</v>
      </c>
      <c r="C149" s="17"/>
      <c r="D149" s="11">
        <v>54.9</v>
      </c>
      <c r="E149" s="16" t="s">
        <v>328</v>
      </c>
      <c r="F149" s="30">
        <v>15.7</v>
      </c>
      <c r="G149" s="30">
        <v>16.2</v>
      </c>
      <c r="H149" s="26">
        <v>0.5</v>
      </c>
      <c r="I149" s="29"/>
      <c r="J149" s="29"/>
      <c r="K149" s="29">
        <v>0.11772049944923939</v>
      </c>
      <c r="L149" s="26">
        <v>0.61772049944923935</v>
      </c>
      <c r="M149" s="57" t="s">
        <v>702</v>
      </c>
    </row>
    <row r="150" spans="1:13" x14ac:dyDescent="0.25">
      <c r="A150" s="39">
        <v>136</v>
      </c>
      <c r="B150" s="17" t="s">
        <v>398</v>
      </c>
      <c r="C150" s="17"/>
      <c r="D150" s="11">
        <v>52.3</v>
      </c>
      <c r="E150" s="16" t="s">
        <v>328</v>
      </c>
      <c r="F150" s="30">
        <v>9.3000000000000007</v>
      </c>
      <c r="G150" s="30">
        <v>9.6999999999999993</v>
      </c>
      <c r="H150" s="26">
        <v>0.39999999999999858</v>
      </c>
      <c r="I150" s="29"/>
      <c r="J150" s="29"/>
      <c r="K150" s="29">
        <v>0.11214539382869253</v>
      </c>
      <c r="L150" s="26">
        <v>0.51214539382869106</v>
      </c>
      <c r="M150" s="57" t="s">
        <v>702</v>
      </c>
    </row>
    <row r="151" spans="1:13" x14ac:dyDescent="0.25">
      <c r="A151" s="39">
        <v>137</v>
      </c>
      <c r="B151" s="17" t="s">
        <v>399</v>
      </c>
      <c r="C151" s="17"/>
      <c r="D151" s="11">
        <v>47.6</v>
      </c>
      <c r="E151" s="16" t="s">
        <v>328</v>
      </c>
      <c r="F151" s="30">
        <v>20.3</v>
      </c>
      <c r="G151" s="30">
        <v>21.3</v>
      </c>
      <c r="H151" s="26">
        <v>1</v>
      </c>
      <c r="I151" s="29"/>
      <c r="J151" s="29"/>
      <c r="K151" s="29">
        <v>0.10206731828385783</v>
      </c>
      <c r="L151" s="26">
        <v>1.1020673182838578</v>
      </c>
      <c r="M151" s="57" t="s">
        <v>702</v>
      </c>
    </row>
    <row r="152" spans="1:13" x14ac:dyDescent="0.25">
      <c r="A152" s="39">
        <v>138</v>
      </c>
      <c r="B152" s="17" t="s">
        <v>400</v>
      </c>
      <c r="C152" s="17"/>
      <c r="D152" s="11">
        <v>72.8</v>
      </c>
      <c r="E152" s="16" t="s">
        <v>328</v>
      </c>
      <c r="F152" s="30">
        <v>19.2</v>
      </c>
      <c r="G152" s="30">
        <v>20.100000000000001</v>
      </c>
      <c r="H152" s="26">
        <v>0.90000000000000213</v>
      </c>
      <c r="I152" s="29"/>
      <c r="J152" s="29"/>
      <c r="K152" s="29">
        <v>0.15610295737531196</v>
      </c>
      <c r="L152" s="26">
        <v>1.056102957375314</v>
      </c>
      <c r="M152" s="57" t="s">
        <v>702</v>
      </c>
    </row>
    <row r="153" spans="1:13" x14ac:dyDescent="0.25">
      <c r="A153" s="39">
        <v>139</v>
      </c>
      <c r="B153" s="17" t="s">
        <v>401</v>
      </c>
      <c r="C153" s="17"/>
      <c r="D153" s="11">
        <v>54.9</v>
      </c>
      <c r="E153" s="16" t="s">
        <v>328</v>
      </c>
      <c r="F153" s="30">
        <v>10.8</v>
      </c>
      <c r="G153" s="30">
        <v>11.4</v>
      </c>
      <c r="H153" s="26">
        <v>0.59999999999999964</v>
      </c>
      <c r="I153" s="29"/>
      <c r="J153" s="29"/>
      <c r="K153" s="29">
        <v>0.11772049944923939</v>
      </c>
      <c r="L153" s="26">
        <v>0.71772049944923899</v>
      </c>
      <c r="M153" s="4" t="s">
        <v>702</v>
      </c>
    </row>
    <row r="154" spans="1:13" x14ac:dyDescent="0.25">
      <c r="A154" s="39">
        <v>140</v>
      </c>
      <c r="B154" s="17" t="s">
        <v>402</v>
      </c>
      <c r="C154" s="17"/>
      <c r="D154" s="11">
        <v>52.4</v>
      </c>
      <c r="E154" s="16" t="s">
        <v>328</v>
      </c>
      <c r="F154" s="30">
        <v>7.6</v>
      </c>
      <c r="G154" s="30">
        <v>8.1999999999999993</v>
      </c>
      <c r="H154" s="26">
        <v>0.59999999999999964</v>
      </c>
      <c r="I154" s="29"/>
      <c r="J154" s="29"/>
      <c r="K154" s="29">
        <v>0.11235982096794433</v>
      </c>
      <c r="L154" s="26">
        <v>0.71235982096794404</v>
      </c>
      <c r="M154" s="4" t="s">
        <v>702</v>
      </c>
    </row>
    <row r="155" spans="1:13" x14ac:dyDescent="0.25">
      <c r="A155" s="39">
        <v>141</v>
      </c>
      <c r="B155" s="17" t="s">
        <v>403</v>
      </c>
      <c r="C155" s="17"/>
      <c r="D155" s="11">
        <v>47.2</v>
      </c>
      <c r="E155" s="16" t="s">
        <v>328</v>
      </c>
      <c r="F155" s="30">
        <v>10.6</v>
      </c>
      <c r="G155" s="30">
        <v>11.1</v>
      </c>
      <c r="H155" s="26">
        <v>0.5</v>
      </c>
      <c r="I155" s="29"/>
      <c r="J155" s="29"/>
      <c r="K155" s="29">
        <v>0.10120960972685063</v>
      </c>
      <c r="L155" s="26">
        <v>0.60120960972685067</v>
      </c>
      <c r="M155" s="4" t="s">
        <v>702</v>
      </c>
    </row>
    <row r="156" spans="1:13" x14ac:dyDescent="0.25">
      <c r="A156" s="39">
        <v>142</v>
      </c>
      <c r="B156" s="17" t="s">
        <v>404</v>
      </c>
      <c r="C156" s="17"/>
      <c r="D156" s="11">
        <v>72.5</v>
      </c>
      <c r="E156" s="16" t="s">
        <v>328</v>
      </c>
      <c r="F156" s="30">
        <v>13.6</v>
      </c>
      <c r="G156" s="30">
        <v>13.9</v>
      </c>
      <c r="H156" s="26">
        <v>0.30000000000000071</v>
      </c>
      <c r="I156" s="29"/>
      <c r="J156" s="29"/>
      <c r="K156" s="29">
        <v>0.15545967595755658</v>
      </c>
      <c r="L156" s="26">
        <v>0.45545967595755732</v>
      </c>
      <c r="M156" s="4" t="s">
        <v>702</v>
      </c>
    </row>
    <row r="157" spans="1:13" x14ac:dyDescent="0.25">
      <c r="A157" s="39">
        <v>143</v>
      </c>
      <c r="B157" s="17" t="s">
        <v>405</v>
      </c>
      <c r="C157" s="17"/>
      <c r="D157" s="11">
        <v>54.8</v>
      </c>
      <c r="E157" s="16" t="s">
        <v>328</v>
      </c>
      <c r="F157" s="30">
        <v>10.3</v>
      </c>
      <c r="G157" s="30">
        <v>11.1</v>
      </c>
      <c r="H157" s="26">
        <v>0.79999999999999893</v>
      </c>
      <c r="I157" s="29"/>
      <c r="J157" s="29"/>
      <c r="K157" s="29">
        <v>0.11750607230998758</v>
      </c>
      <c r="L157" s="26">
        <v>0.91750607230998649</v>
      </c>
      <c r="M157" s="4" t="s">
        <v>702</v>
      </c>
    </row>
    <row r="158" spans="1:13" x14ac:dyDescent="0.25">
      <c r="A158" s="39">
        <v>144</v>
      </c>
      <c r="B158" s="17" t="s">
        <v>406</v>
      </c>
      <c r="C158" s="17"/>
      <c r="D158" s="11">
        <v>51.9</v>
      </c>
      <c r="E158" s="16" t="s">
        <v>328</v>
      </c>
      <c r="F158" s="30">
        <v>8.4</v>
      </c>
      <c r="G158" s="30">
        <v>8.9</v>
      </c>
      <c r="H158" s="26">
        <v>0.5</v>
      </c>
      <c r="I158" s="29"/>
      <c r="J158" s="29"/>
      <c r="K158" s="29">
        <v>0.11128768527168532</v>
      </c>
      <c r="L158" s="26">
        <v>0.61128768527168531</v>
      </c>
      <c r="M158" s="4" t="s">
        <v>702</v>
      </c>
    </row>
    <row r="159" spans="1:13" x14ac:dyDescent="0.25">
      <c r="A159" s="39">
        <v>145</v>
      </c>
      <c r="B159" s="17" t="s">
        <v>407</v>
      </c>
      <c r="C159" s="17"/>
      <c r="D159" s="11">
        <v>47</v>
      </c>
      <c r="E159" s="16" t="s">
        <v>328</v>
      </c>
      <c r="F159" s="30">
        <v>14.5</v>
      </c>
      <c r="G159" s="30">
        <v>15.1</v>
      </c>
      <c r="H159" s="26">
        <v>0.59999999999999964</v>
      </c>
      <c r="I159" s="29"/>
      <c r="J159" s="29"/>
      <c r="K159" s="29">
        <v>0.10078075544834701</v>
      </c>
      <c r="L159" s="26">
        <v>0.70078075544834662</v>
      </c>
      <c r="M159" s="4" t="s">
        <v>702</v>
      </c>
    </row>
    <row r="160" spans="1:13" x14ac:dyDescent="0.25">
      <c r="A160" s="39">
        <v>146</v>
      </c>
      <c r="B160" s="17" t="s">
        <v>408</v>
      </c>
      <c r="C160" s="17"/>
      <c r="D160" s="11">
        <v>73.2</v>
      </c>
      <c r="E160" s="16" t="s">
        <v>328</v>
      </c>
      <c r="F160" s="30">
        <v>3</v>
      </c>
      <c r="G160" s="30">
        <v>3.3</v>
      </c>
      <c r="H160" s="26">
        <v>0.29999999999999982</v>
      </c>
      <c r="I160" s="29"/>
      <c r="J160" s="29"/>
      <c r="K160" s="29">
        <v>0.15696066593231919</v>
      </c>
      <c r="L160" s="26">
        <v>0.45696066593231899</v>
      </c>
      <c r="M160" s="4" t="s">
        <v>702</v>
      </c>
    </row>
    <row r="161" spans="1:13" x14ac:dyDescent="0.25">
      <c r="A161" s="39">
        <v>147</v>
      </c>
      <c r="B161" s="17" t="s">
        <v>409</v>
      </c>
      <c r="C161" s="17"/>
      <c r="D161" s="11">
        <v>54.7</v>
      </c>
      <c r="E161" s="16" t="s">
        <v>328</v>
      </c>
      <c r="F161" s="30">
        <v>20.2</v>
      </c>
      <c r="G161" s="30">
        <v>21</v>
      </c>
      <c r="H161" s="26">
        <v>0.80000000000000071</v>
      </c>
      <c r="I161" s="29"/>
      <c r="J161" s="29"/>
      <c r="K161" s="29">
        <v>0.11729164517073579</v>
      </c>
      <c r="L161" s="26">
        <v>0.91729164517073647</v>
      </c>
      <c r="M161" s="4" t="s">
        <v>702</v>
      </c>
    </row>
    <row r="162" spans="1:13" x14ac:dyDescent="0.25">
      <c r="A162" s="39">
        <v>148</v>
      </c>
      <c r="B162" s="17" t="s">
        <v>410</v>
      </c>
      <c r="C162" s="17"/>
      <c r="D162" s="11">
        <v>52.4</v>
      </c>
      <c r="E162" s="16" t="s">
        <v>328</v>
      </c>
      <c r="F162" s="30">
        <v>9.4</v>
      </c>
      <c r="G162" s="30">
        <v>9.6999999999999993</v>
      </c>
      <c r="H162" s="26">
        <v>0.29999999999999893</v>
      </c>
      <c r="I162" s="29"/>
      <c r="J162" s="29"/>
      <c r="K162" s="29">
        <v>0.11235982096794433</v>
      </c>
      <c r="L162" s="26">
        <v>0.41235982096794327</v>
      </c>
      <c r="M162" s="4" t="s">
        <v>702</v>
      </c>
    </row>
    <row r="163" spans="1:13" x14ac:dyDescent="0.25">
      <c r="A163" s="39">
        <v>149</v>
      </c>
      <c r="B163" s="17" t="s">
        <v>411</v>
      </c>
      <c r="C163" s="17"/>
      <c r="D163" s="11">
        <v>47.4</v>
      </c>
      <c r="E163" s="16" t="s">
        <v>328</v>
      </c>
      <c r="F163" s="30">
        <v>12.9</v>
      </c>
      <c r="G163" s="30">
        <v>13.6</v>
      </c>
      <c r="H163" s="26">
        <v>0.69999999999999929</v>
      </c>
      <c r="I163" s="29"/>
      <c r="J163" s="29"/>
      <c r="K163" s="29">
        <v>0.10163846400535423</v>
      </c>
      <c r="L163" s="26">
        <v>0.80163846400535355</v>
      </c>
      <c r="M163" s="4" t="s">
        <v>702</v>
      </c>
    </row>
    <row r="164" spans="1:13" x14ac:dyDescent="0.25">
      <c r="A164" s="39">
        <v>150</v>
      </c>
      <c r="B164" s="17" t="s">
        <v>412</v>
      </c>
      <c r="C164" s="17"/>
      <c r="D164" s="11">
        <v>73.2</v>
      </c>
      <c r="E164" s="16" t="s">
        <v>328</v>
      </c>
      <c r="F164" s="30">
        <v>24.3</v>
      </c>
      <c r="G164" s="30">
        <v>25.7</v>
      </c>
      <c r="H164" s="26">
        <v>1.3999999999999986</v>
      </c>
      <c r="I164" s="29"/>
      <c r="J164" s="29"/>
      <c r="K164" s="29">
        <v>0.15696066593231919</v>
      </c>
      <c r="L164" s="26">
        <v>1.5569606659323179</v>
      </c>
      <c r="M164" s="4" t="s">
        <v>702</v>
      </c>
    </row>
    <row r="165" spans="1:13" x14ac:dyDescent="0.25">
      <c r="A165" s="39">
        <v>151</v>
      </c>
      <c r="B165" s="17" t="s">
        <v>526</v>
      </c>
      <c r="C165" s="17"/>
      <c r="D165" s="11">
        <v>39.299999999999997</v>
      </c>
      <c r="E165" s="16" t="s">
        <v>328</v>
      </c>
      <c r="F165" s="30">
        <v>15.4</v>
      </c>
      <c r="G165" s="30">
        <v>16</v>
      </c>
      <c r="H165" s="26">
        <v>0.59999999999999964</v>
      </c>
      <c r="I165" s="29"/>
      <c r="J165" s="29"/>
      <c r="K165" s="29">
        <v>8.4269865725958251E-2</v>
      </c>
      <c r="L165" s="26">
        <v>0.68426986572595794</v>
      </c>
      <c r="M165" s="4" t="s">
        <v>702</v>
      </c>
    </row>
    <row r="166" spans="1:13" x14ac:dyDescent="0.25">
      <c r="A166" s="39">
        <v>152</v>
      </c>
      <c r="B166" s="17" t="s">
        <v>527</v>
      </c>
      <c r="C166" s="17"/>
      <c r="D166" s="11">
        <v>67.099999999999994</v>
      </c>
      <c r="E166" s="16" t="s">
        <v>328</v>
      </c>
      <c r="F166" s="30">
        <v>14</v>
      </c>
      <c r="G166" s="30">
        <v>14</v>
      </c>
      <c r="H166" s="26">
        <v>0</v>
      </c>
      <c r="I166" s="29"/>
      <c r="J166" s="29">
        <v>0.66666666666666663</v>
      </c>
      <c r="K166" s="29">
        <v>0.14388061043795924</v>
      </c>
      <c r="L166" s="26">
        <v>0.81054727710462582</v>
      </c>
      <c r="M166" s="4" t="s">
        <v>702</v>
      </c>
    </row>
    <row r="167" spans="1:13" x14ac:dyDescent="0.25">
      <c r="A167" s="39">
        <v>153</v>
      </c>
      <c r="B167" s="17" t="s">
        <v>528</v>
      </c>
      <c r="C167" s="17"/>
      <c r="D167" s="11">
        <v>99.4</v>
      </c>
      <c r="E167" s="16" t="s">
        <v>328</v>
      </c>
      <c r="F167" s="30">
        <v>37.4</v>
      </c>
      <c r="G167" s="30">
        <v>39.1</v>
      </c>
      <c r="H167" s="26">
        <v>1.7000000000000028</v>
      </c>
      <c r="I167" s="29"/>
      <c r="J167" s="29"/>
      <c r="K167" s="29">
        <v>0.21314057641629136</v>
      </c>
      <c r="L167" s="26">
        <v>1.9131405764162941</v>
      </c>
      <c r="M167" s="4" t="s">
        <v>702</v>
      </c>
    </row>
    <row r="168" spans="1:13" x14ac:dyDescent="0.25">
      <c r="A168" s="39">
        <v>154</v>
      </c>
      <c r="B168" s="17" t="s">
        <v>529</v>
      </c>
      <c r="C168" s="17"/>
      <c r="D168" s="11">
        <v>39.6</v>
      </c>
      <c r="E168" s="16" t="s">
        <v>328</v>
      </c>
      <c r="F168" s="30">
        <v>3.1</v>
      </c>
      <c r="G168" s="30">
        <v>3.5</v>
      </c>
      <c r="H168" s="26">
        <v>0.39999999999999991</v>
      </c>
      <c r="I168" s="29"/>
      <c r="J168" s="29"/>
      <c r="K168" s="29">
        <v>8.491314714371366E-2</v>
      </c>
      <c r="L168" s="26">
        <v>0.48491314714371359</v>
      </c>
      <c r="M168" s="4" t="s">
        <v>702</v>
      </c>
    </row>
    <row r="169" spans="1:13" x14ac:dyDescent="0.25">
      <c r="A169" s="39">
        <v>155</v>
      </c>
      <c r="B169" s="17" t="s">
        <v>530</v>
      </c>
      <c r="C169" s="17"/>
      <c r="D169" s="11">
        <v>67</v>
      </c>
      <c r="E169" s="16" t="s">
        <v>328</v>
      </c>
      <c r="F169" s="30">
        <v>19.600000000000001</v>
      </c>
      <c r="G169" s="30">
        <v>20.5</v>
      </c>
      <c r="H169" s="26">
        <v>0.89999999999999858</v>
      </c>
      <c r="I169" s="29"/>
      <c r="J169" s="29"/>
      <c r="K169" s="29">
        <v>0.14366618329870745</v>
      </c>
      <c r="L169" s="26">
        <v>1.043666183298706</v>
      </c>
      <c r="M169" s="4" t="s">
        <v>702</v>
      </c>
    </row>
    <row r="170" spans="1:13" x14ac:dyDescent="0.25">
      <c r="A170" s="39">
        <v>156</v>
      </c>
      <c r="B170" s="17" t="s">
        <v>531</v>
      </c>
      <c r="C170" s="17"/>
      <c r="D170" s="11">
        <v>98.8</v>
      </c>
      <c r="E170" s="16" t="s">
        <v>328</v>
      </c>
      <c r="F170" s="30">
        <v>16.600000000000001</v>
      </c>
      <c r="G170" s="30">
        <v>17.3</v>
      </c>
      <c r="H170" s="26">
        <v>0.69999999999999929</v>
      </c>
      <c r="I170" s="29"/>
      <c r="J170" s="29"/>
      <c r="K170" s="29">
        <v>0.21185401358078054</v>
      </c>
      <c r="L170" s="26">
        <v>0.91185401358077978</v>
      </c>
      <c r="M170" s="4" t="s">
        <v>702</v>
      </c>
    </row>
    <row r="171" spans="1:13" x14ac:dyDescent="0.25">
      <c r="A171" s="39">
        <v>157</v>
      </c>
      <c r="B171" s="17" t="s">
        <v>532</v>
      </c>
      <c r="C171" s="17"/>
      <c r="D171" s="11">
        <v>39.4</v>
      </c>
      <c r="E171" s="16" t="s">
        <v>328</v>
      </c>
      <c r="F171" s="30">
        <v>8.8000000000000007</v>
      </c>
      <c r="G171" s="30">
        <v>9.1999999999999993</v>
      </c>
      <c r="H171" s="26">
        <v>0.39999999999999858</v>
      </c>
      <c r="I171" s="29"/>
      <c r="J171" s="29"/>
      <c r="K171" s="29">
        <v>8.4484292865210045E-2</v>
      </c>
      <c r="L171" s="26">
        <v>0.48448429286520861</v>
      </c>
      <c r="M171" s="4" t="s">
        <v>702</v>
      </c>
    </row>
    <row r="172" spans="1:13" x14ac:dyDescent="0.25">
      <c r="A172" s="39">
        <v>158</v>
      </c>
      <c r="B172" s="17" t="s">
        <v>533</v>
      </c>
      <c r="C172" s="17"/>
      <c r="D172" s="11">
        <v>67.5</v>
      </c>
      <c r="E172" s="16" t="s">
        <v>328</v>
      </c>
      <c r="F172" s="30">
        <v>9.5</v>
      </c>
      <c r="G172" s="30">
        <v>9.8000000000000007</v>
      </c>
      <c r="H172" s="26">
        <v>0.30000000000000071</v>
      </c>
      <c r="I172" s="29"/>
      <c r="J172" s="29"/>
      <c r="K172" s="29">
        <v>0.14473831899496648</v>
      </c>
      <c r="L172" s="26">
        <v>0.44473831899496719</v>
      </c>
      <c r="M172" s="4" t="s">
        <v>702</v>
      </c>
    </row>
    <row r="173" spans="1:13" x14ac:dyDescent="0.25">
      <c r="A173" s="39">
        <v>159</v>
      </c>
      <c r="B173" s="17" t="s">
        <v>534</v>
      </c>
      <c r="C173" s="17"/>
      <c r="D173" s="11">
        <v>99.1</v>
      </c>
      <c r="E173" s="16" t="s">
        <v>328</v>
      </c>
      <c r="F173" s="30">
        <v>15.7</v>
      </c>
      <c r="G173" s="30">
        <v>16.7</v>
      </c>
      <c r="H173" s="26">
        <v>1</v>
      </c>
      <c r="I173" s="29"/>
      <c r="J173" s="29"/>
      <c r="K173" s="29">
        <v>0.21249729499853592</v>
      </c>
      <c r="L173" s="26">
        <v>1.212497294998536</v>
      </c>
      <c r="M173" s="4" t="s">
        <v>702</v>
      </c>
    </row>
    <row r="174" spans="1:13" x14ac:dyDescent="0.25">
      <c r="A174" s="39">
        <v>160</v>
      </c>
      <c r="B174" s="17" t="s">
        <v>535</v>
      </c>
      <c r="C174" s="17"/>
      <c r="D174" s="11">
        <v>40.1</v>
      </c>
      <c r="E174" s="16" t="s">
        <v>328</v>
      </c>
      <c r="F174" s="30">
        <v>11.1</v>
      </c>
      <c r="G174" s="30">
        <v>11.6</v>
      </c>
      <c r="H174" s="26">
        <v>0.5</v>
      </c>
      <c r="I174" s="29"/>
      <c r="J174" s="29"/>
      <c r="K174" s="29">
        <v>8.5985282839972671E-2</v>
      </c>
      <c r="L174" s="26">
        <v>0.58598528283997264</v>
      </c>
      <c r="M174" s="4" t="s">
        <v>702</v>
      </c>
    </row>
    <row r="175" spans="1:13" x14ac:dyDescent="0.25">
      <c r="A175" s="39">
        <v>161</v>
      </c>
      <c r="B175" s="17" t="s">
        <v>536</v>
      </c>
      <c r="C175" s="17"/>
      <c r="D175" s="11">
        <v>67.099999999999994</v>
      </c>
      <c r="E175" s="16" t="s">
        <v>328</v>
      </c>
      <c r="F175" s="30">
        <v>10.7</v>
      </c>
      <c r="G175" s="30">
        <v>11.6</v>
      </c>
      <c r="H175" s="26">
        <v>0.90000000000000036</v>
      </c>
      <c r="I175" s="29"/>
      <c r="J175" s="29"/>
      <c r="K175" s="29">
        <v>0.14388061043795924</v>
      </c>
      <c r="L175" s="26">
        <v>1.0438806104379597</v>
      </c>
      <c r="M175" s="4" t="s">
        <v>702</v>
      </c>
    </row>
    <row r="176" spans="1:13" x14ac:dyDescent="0.25">
      <c r="A176" s="39">
        <v>162</v>
      </c>
      <c r="B176" s="17" t="s">
        <v>537</v>
      </c>
      <c r="C176" s="17"/>
      <c r="D176" s="11">
        <v>99.1</v>
      </c>
      <c r="E176" s="16" t="s">
        <v>328</v>
      </c>
      <c r="F176" s="30">
        <v>29.3</v>
      </c>
      <c r="G176" s="30">
        <v>30.5</v>
      </c>
      <c r="H176" s="26">
        <v>1.1999999999999993</v>
      </c>
      <c r="I176" s="29"/>
      <c r="J176" s="29"/>
      <c r="K176" s="29">
        <v>0.21249729499853592</v>
      </c>
      <c r="L176" s="26">
        <v>1.4124972949985353</v>
      </c>
      <c r="M176" s="4" t="s">
        <v>702</v>
      </c>
    </row>
    <row r="177" spans="1:13" x14ac:dyDescent="0.25">
      <c r="A177" s="39">
        <v>163</v>
      </c>
      <c r="B177" s="17" t="s">
        <v>538</v>
      </c>
      <c r="C177" s="17"/>
      <c r="D177" s="11">
        <v>39.4</v>
      </c>
      <c r="E177" s="16" t="s">
        <v>328</v>
      </c>
      <c r="F177" s="30">
        <v>9.8000000000000007</v>
      </c>
      <c r="G177" s="30">
        <v>10.3</v>
      </c>
      <c r="H177" s="26">
        <v>0.5</v>
      </c>
      <c r="I177" s="29"/>
      <c r="J177" s="29"/>
      <c r="K177" s="29">
        <v>8.4484292865210045E-2</v>
      </c>
      <c r="L177" s="26">
        <v>0.58448429286521009</v>
      </c>
      <c r="M177" s="4" t="s">
        <v>702</v>
      </c>
    </row>
    <row r="178" spans="1:13" x14ac:dyDescent="0.25">
      <c r="A178" s="39">
        <v>164</v>
      </c>
      <c r="B178" s="17" t="s">
        <v>539</v>
      </c>
      <c r="C178" s="17"/>
      <c r="D178" s="11">
        <v>67.2</v>
      </c>
      <c r="E178" s="16" t="s">
        <v>328</v>
      </c>
      <c r="F178" s="30">
        <v>0.7</v>
      </c>
      <c r="G178" s="30">
        <v>0.7</v>
      </c>
      <c r="H178" s="26">
        <v>0</v>
      </c>
      <c r="I178" s="29">
        <v>1.1520999999999999</v>
      </c>
      <c r="J178" s="29"/>
      <c r="K178" s="29">
        <v>0</v>
      </c>
      <c r="L178" s="26">
        <v>1.152095037577211</v>
      </c>
      <c r="M178" s="4" t="s">
        <v>703</v>
      </c>
    </row>
    <row r="179" spans="1:13" x14ac:dyDescent="0.25">
      <c r="A179" s="39">
        <v>165</v>
      </c>
      <c r="B179" s="17" t="s">
        <v>540</v>
      </c>
      <c r="C179" s="17"/>
      <c r="D179" s="11">
        <v>99.5</v>
      </c>
      <c r="E179" s="16" t="s">
        <v>328</v>
      </c>
      <c r="F179" s="30">
        <v>32.1</v>
      </c>
      <c r="G179" s="30">
        <v>33.4</v>
      </c>
      <c r="H179" s="26">
        <v>1.2999999999999972</v>
      </c>
      <c r="I179" s="29"/>
      <c r="J179" s="29"/>
      <c r="K179" s="29">
        <v>0.21335500355554315</v>
      </c>
      <c r="L179" s="26">
        <v>1.5133550035555403</v>
      </c>
      <c r="M179" s="4" t="s">
        <v>702</v>
      </c>
    </row>
    <row r="180" spans="1:13" x14ac:dyDescent="0.25">
      <c r="A180" s="39">
        <v>166</v>
      </c>
      <c r="B180" s="17" t="s">
        <v>541</v>
      </c>
      <c r="C180" s="17"/>
      <c r="D180" s="11">
        <v>39.4</v>
      </c>
      <c r="E180" s="16" t="s">
        <v>328</v>
      </c>
      <c r="F180" s="30">
        <v>11.3</v>
      </c>
      <c r="G180" s="30">
        <v>11.8</v>
      </c>
      <c r="H180" s="26">
        <v>0.5</v>
      </c>
      <c r="I180" s="29"/>
      <c r="J180" s="29"/>
      <c r="K180" s="29">
        <v>8.4484292865210045E-2</v>
      </c>
      <c r="L180" s="26">
        <v>0.58448429286521009</v>
      </c>
      <c r="M180" s="4" t="s">
        <v>702</v>
      </c>
    </row>
    <row r="181" spans="1:13" x14ac:dyDescent="0.25">
      <c r="A181" s="39">
        <v>167</v>
      </c>
      <c r="B181" s="17" t="s">
        <v>542</v>
      </c>
      <c r="C181" s="17"/>
      <c r="D181" s="11">
        <v>67.3</v>
      </c>
      <c r="E181" s="16" t="s">
        <v>328</v>
      </c>
      <c r="F181" s="30">
        <v>17.399999999999999</v>
      </c>
      <c r="G181" s="30">
        <v>18.2</v>
      </c>
      <c r="H181" s="26">
        <v>0.80000000000000071</v>
      </c>
      <c r="I181" s="29"/>
      <c r="J181" s="29"/>
      <c r="K181" s="29">
        <v>0.14430946471646286</v>
      </c>
      <c r="L181" s="26">
        <v>0.9443094647164636</v>
      </c>
      <c r="M181" s="4" t="s">
        <v>702</v>
      </c>
    </row>
    <row r="182" spans="1:13" x14ac:dyDescent="0.25">
      <c r="A182" s="39">
        <v>168</v>
      </c>
      <c r="B182" s="17" t="s">
        <v>543</v>
      </c>
      <c r="C182" s="17"/>
      <c r="D182" s="11">
        <v>99.4</v>
      </c>
      <c r="E182" s="16" t="s">
        <v>328</v>
      </c>
      <c r="F182" s="30">
        <v>12.1</v>
      </c>
      <c r="G182" s="30">
        <v>12.9</v>
      </c>
      <c r="H182" s="26">
        <v>0.80000000000000071</v>
      </c>
      <c r="I182" s="29"/>
      <c r="J182" s="29"/>
      <c r="K182" s="29">
        <v>0.21314057641629136</v>
      </c>
      <c r="L182" s="26">
        <v>1.013140576416292</v>
      </c>
      <c r="M182" s="4" t="s">
        <v>702</v>
      </c>
    </row>
    <row r="183" spans="1:13" x14ac:dyDescent="0.25">
      <c r="A183" s="39">
        <v>169</v>
      </c>
      <c r="B183" s="17" t="s">
        <v>544</v>
      </c>
      <c r="C183" s="17"/>
      <c r="D183" s="11">
        <v>39.5</v>
      </c>
      <c r="E183" s="16" t="s">
        <v>328</v>
      </c>
      <c r="F183" s="30">
        <v>2.8</v>
      </c>
      <c r="G183" s="30">
        <v>3.5</v>
      </c>
      <c r="H183" s="26">
        <v>0.70000000000000018</v>
      </c>
      <c r="I183" s="29"/>
      <c r="J183" s="29"/>
      <c r="K183" s="29">
        <v>8.4698720004461853E-2</v>
      </c>
      <c r="L183" s="26">
        <v>0.78469872000446206</v>
      </c>
      <c r="M183" s="4" t="s">
        <v>702</v>
      </c>
    </row>
    <row r="184" spans="1:13" x14ac:dyDescent="0.25">
      <c r="A184" s="39">
        <v>170</v>
      </c>
      <c r="B184" s="17" t="s">
        <v>545</v>
      </c>
      <c r="C184" s="17"/>
      <c r="D184" s="11">
        <v>67.400000000000006</v>
      </c>
      <c r="E184" s="16" t="s">
        <v>328</v>
      </c>
      <c r="F184" s="30">
        <v>7.8</v>
      </c>
      <c r="G184" s="30">
        <v>8.4</v>
      </c>
      <c r="H184" s="26">
        <v>0.60000000000000053</v>
      </c>
      <c r="I184" s="29"/>
      <c r="J184" s="29"/>
      <c r="K184" s="29">
        <v>0.14452389185571468</v>
      </c>
      <c r="L184" s="26">
        <v>0.74452389185571521</v>
      </c>
      <c r="M184" s="4" t="s">
        <v>702</v>
      </c>
    </row>
    <row r="185" spans="1:13" x14ac:dyDescent="0.25">
      <c r="A185" s="39">
        <v>171</v>
      </c>
      <c r="B185" s="17" t="s">
        <v>546</v>
      </c>
      <c r="C185" s="17"/>
      <c r="D185" s="11">
        <v>99.5</v>
      </c>
      <c r="E185" s="16" t="s">
        <v>328</v>
      </c>
      <c r="F185" s="30">
        <v>28.2</v>
      </c>
      <c r="G185" s="30">
        <v>29.5</v>
      </c>
      <c r="H185" s="26">
        <v>1.3000000000000007</v>
      </c>
      <c r="I185" s="29"/>
      <c r="J185" s="29"/>
      <c r="K185" s="29">
        <v>0.21335500355554315</v>
      </c>
      <c r="L185" s="26">
        <v>1.5133550035555439</v>
      </c>
      <c r="M185" s="4" t="s">
        <v>702</v>
      </c>
    </row>
    <row r="186" spans="1:13" x14ac:dyDescent="0.25">
      <c r="A186" s="39">
        <v>172</v>
      </c>
      <c r="B186" s="17" t="s">
        <v>547</v>
      </c>
      <c r="C186" s="17"/>
      <c r="D186" s="11">
        <v>39.5</v>
      </c>
      <c r="E186" s="16" t="s">
        <v>328</v>
      </c>
      <c r="F186" s="30">
        <v>12.8</v>
      </c>
      <c r="G186" s="30">
        <v>13.2</v>
      </c>
      <c r="H186" s="26">
        <v>0.39999999999999858</v>
      </c>
      <c r="I186" s="29"/>
      <c r="J186" s="29"/>
      <c r="K186" s="29">
        <v>8.4698720004461853E-2</v>
      </c>
      <c r="L186" s="26">
        <v>0.48469872000446046</v>
      </c>
      <c r="M186" s="4" t="s">
        <v>702</v>
      </c>
    </row>
    <row r="187" spans="1:13" x14ac:dyDescent="0.25">
      <c r="A187" s="39">
        <v>173</v>
      </c>
      <c r="B187" s="17" t="s">
        <v>548</v>
      </c>
      <c r="C187" s="17"/>
      <c r="D187" s="11">
        <v>67.8</v>
      </c>
      <c r="E187" s="16" t="s">
        <v>328</v>
      </c>
      <c r="F187" s="30">
        <v>20.8</v>
      </c>
      <c r="G187" s="30">
        <v>21.7</v>
      </c>
      <c r="H187" s="26">
        <v>0.89999999999999858</v>
      </c>
      <c r="I187" s="29"/>
      <c r="J187" s="29"/>
      <c r="K187" s="29">
        <v>0.14538160041272186</v>
      </c>
      <c r="L187" s="26">
        <v>1.0453816004127203</v>
      </c>
      <c r="M187" s="4" t="s">
        <v>702</v>
      </c>
    </row>
    <row r="188" spans="1:13" x14ac:dyDescent="0.25">
      <c r="A188" s="39">
        <v>174</v>
      </c>
      <c r="B188" s="17" t="s">
        <v>549</v>
      </c>
      <c r="C188" s="17"/>
      <c r="D188" s="11">
        <v>99.3</v>
      </c>
      <c r="E188" s="16" t="s">
        <v>328</v>
      </c>
      <c r="F188" s="30">
        <v>30.8</v>
      </c>
      <c r="G188" s="30">
        <v>32.200000000000003</v>
      </c>
      <c r="H188" s="26">
        <v>1.4000000000000021</v>
      </c>
      <c r="I188" s="29"/>
      <c r="J188" s="29"/>
      <c r="K188" s="29">
        <v>0.21292614927703954</v>
      </c>
      <c r="L188" s="26">
        <v>1.6129261492770417</v>
      </c>
      <c r="M188" s="4" t="s">
        <v>702</v>
      </c>
    </row>
    <row r="189" spans="1:13" x14ac:dyDescent="0.25">
      <c r="A189" s="39">
        <v>175</v>
      </c>
      <c r="B189" s="17" t="s">
        <v>550</v>
      </c>
      <c r="C189" s="17"/>
      <c r="D189" s="11">
        <v>39.6</v>
      </c>
      <c r="E189" s="16" t="s">
        <v>328</v>
      </c>
      <c r="F189" s="30">
        <v>13.2</v>
      </c>
      <c r="G189" s="30">
        <v>13.5</v>
      </c>
      <c r="H189" s="26">
        <v>0.30000000000000071</v>
      </c>
      <c r="I189" s="29"/>
      <c r="J189" s="29"/>
      <c r="K189" s="29">
        <v>8.491314714371366E-2</v>
      </c>
      <c r="L189" s="26">
        <v>0.38491314714371438</v>
      </c>
      <c r="M189" s="4" t="s">
        <v>702</v>
      </c>
    </row>
    <row r="190" spans="1:13" x14ac:dyDescent="0.25">
      <c r="A190" s="39">
        <v>176</v>
      </c>
      <c r="B190" s="17" t="s">
        <v>615</v>
      </c>
      <c r="C190" s="17"/>
      <c r="D190" s="11">
        <v>68.099999999999994</v>
      </c>
      <c r="E190" s="16" t="s">
        <v>328</v>
      </c>
      <c r="F190" s="30">
        <v>13.5</v>
      </c>
      <c r="G190" s="30">
        <v>14.2</v>
      </c>
      <c r="H190" s="26">
        <v>0.69999999999999929</v>
      </c>
      <c r="I190" s="29"/>
      <c r="J190" s="29"/>
      <c r="K190" s="29">
        <v>0.14602488183047727</v>
      </c>
      <c r="L190" s="26">
        <v>0.84602488183047653</v>
      </c>
      <c r="M190" s="4" t="s">
        <v>702</v>
      </c>
    </row>
    <row r="191" spans="1:13" x14ac:dyDescent="0.25">
      <c r="A191" s="39">
        <v>177</v>
      </c>
      <c r="B191" s="17" t="s">
        <v>551</v>
      </c>
      <c r="C191" s="17"/>
      <c r="D191" s="11">
        <v>99.4</v>
      </c>
      <c r="E191" s="16" t="s">
        <v>328</v>
      </c>
      <c r="F191" s="30">
        <v>12.8</v>
      </c>
      <c r="G191" s="30">
        <v>13.9</v>
      </c>
      <c r="H191" s="26">
        <v>1.0999999999999996</v>
      </c>
      <c r="I191" s="29"/>
      <c r="J191" s="29"/>
      <c r="K191" s="29">
        <v>0.21314057641629136</v>
      </c>
      <c r="L191" s="26">
        <v>1.3131405764162909</v>
      </c>
      <c r="M191" s="4" t="s">
        <v>702</v>
      </c>
    </row>
    <row r="192" spans="1:13" x14ac:dyDescent="0.25">
      <c r="A192" s="39">
        <v>178</v>
      </c>
      <c r="B192" s="17" t="s">
        <v>413</v>
      </c>
      <c r="C192" s="17"/>
      <c r="D192" s="11">
        <v>42.3</v>
      </c>
      <c r="E192" s="16" t="s">
        <v>328</v>
      </c>
      <c r="F192" s="30">
        <v>1.6</v>
      </c>
      <c r="G192" s="30">
        <v>1.6</v>
      </c>
      <c r="H192" s="26">
        <v>0</v>
      </c>
      <c r="I192" s="29"/>
      <c r="J192" s="29">
        <v>0.3</v>
      </c>
      <c r="K192" s="29">
        <v>9.0702679903512315E-2</v>
      </c>
      <c r="L192" s="26">
        <v>0.39070267990351232</v>
      </c>
      <c r="M192" s="4" t="s">
        <v>702</v>
      </c>
    </row>
    <row r="193" spans="1:13" x14ac:dyDescent="0.25">
      <c r="A193" s="39">
        <v>179</v>
      </c>
      <c r="B193" s="17" t="s">
        <v>414</v>
      </c>
      <c r="C193" s="17"/>
      <c r="D193" s="11">
        <v>68.900000000000006</v>
      </c>
      <c r="E193" s="16" t="s">
        <v>328</v>
      </c>
      <c r="F193" s="30">
        <v>8.6999999999999993</v>
      </c>
      <c r="G193" s="30">
        <v>8.8000000000000007</v>
      </c>
      <c r="H193" s="26">
        <v>0.10000000000000142</v>
      </c>
      <c r="I193" s="29"/>
      <c r="J193" s="29"/>
      <c r="K193" s="29">
        <v>0.1477402989444917</v>
      </c>
      <c r="L193" s="26">
        <v>0.24774029894449312</v>
      </c>
      <c r="M193" s="4" t="s">
        <v>702</v>
      </c>
    </row>
    <row r="194" spans="1:13" x14ac:dyDescent="0.25">
      <c r="A194" s="39">
        <v>180</v>
      </c>
      <c r="B194" s="17" t="s">
        <v>415</v>
      </c>
      <c r="C194" s="17"/>
      <c r="D194" s="11">
        <v>99.3</v>
      </c>
      <c r="E194" s="16" t="s">
        <v>328</v>
      </c>
      <c r="F194" s="30">
        <v>34.700000000000003</v>
      </c>
      <c r="G194" s="30">
        <v>36.200000000000003</v>
      </c>
      <c r="H194" s="26">
        <v>1.5</v>
      </c>
      <c r="I194" s="29"/>
      <c r="J194" s="29"/>
      <c r="K194" s="29">
        <v>0.21292614927703954</v>
      </c>
      <c r="L194" s="26">
        <v>1.7129261492770396</v>
      </c>
      <c r="M194" s="57" t="s">
        <v>702</v>
      </c>
    </row>
    <row r="195" spans="1:13" x14ac:dyDescent="0.25">
      <c r="A195" s="39">
        <v>181</v>
      </c>
      <c r="B195" s="17" t="s">
        <v>416</v>
      </c>
      <c r="C195" s="17"/>
      <c r="D195" s="11">
        <v>42.4</v>
      </c>
      <c r="E195" s="16" t="s">
        <v>328</v>
      </c>
      <c r="F195" s="30">
        <v>13.7</v>
      </c>
      <c r="G195" s="30">
        <v>14.4</v>
      </c>
      <c r="H195" s="26">
        <v>0.70000000000000107</v>
      </c>
      <c r="I195" s="29"/>
      <c r="J195" s="29"/>
      <c r="K195" s="29">
        <v>9.0917107042764123E-2</v>
      </c>
      <c r="L195" s="26">
        <v>0.79091710704276519</v>
      </c>
      <c r="M195" s="57" t="s">
        <v>702</v>
      </c>
    </row>
    <row r="196" spans="1:13" x14ac:dyDescent="0.25">
      <c r="A196" s="39">
        <v>182</v>
      </c>
      <c r="B196" s="17" t="s">
        <v>417</v>
      </c>
      <c r="C196" s="17"/>
      <c r="D196" s="11">
        <v>69.3</v>
      </c>
      <c r="E196" s="16" t="s">
        <v>328</v>
      </c>
      <c r="F196" s="30">
        <v>6.7</v>
      </c>
      <c r="G196" s="30">
        <v>6.9</v>
      </c>
      <c r="H196" s="26">
        <v>0.20000000000000018</v>
      </c>
      <c r="I196" s="29"/>
      <c r="J196" s="29"/>
      <c r="K196" s="29">
        <v>0.1485980075014989</v>
      </c>
      <c r="L196" s="26">
        <v>0.34859800750149905</v>
      </c>
      <c r="M196" s="57" t="s">
        <v>702</v>
      </c>
    </row>
    <row r="197" spans="1:13" x14ac:dyDescent="0.25">
      <c r="A197" s="39">
        <v>183</v>
      </c>
      <c r="B197" s="17" t="s">
        <v>418</v>
      </c>
      <c r="C197" s="17"/>
      <c r="D197" s="11">
        <v>99.3</v>
      </c>
      <c r="E197" s="16" t="s">
        <v>328</v>
      </c>
      <c r="F197" s="30">
        <v>21</v>
      </c>
      <c r="G197" s="30">
        <v>22.3</v>
      </c>
      <c r="H197" s="26">
        <v>1.3000000000000007</v>
      </c>
      <c r="I197" s="29"/>
      <c r="J197" s="29"/>
      <c r="K197" s="29">
        <v>0.21292614927703954</v>
      </c>
      <c r="L197" s="26">
        <v>1.5129261492770403</v>
      </c>
      <c r="M197" s="57" t="s">
        <v>702</v>
      </c>
    </row>
    <row r="198" spans="1:13" x14ac:dyDescent="0.25">
      <c r="A198" s="39">
        <v>184</v>
      </c>
      <c r="B198" s="17" t="s">
        <v>419</v>
      </c>
      <c r="C198" s="17"/>
      <c r="D198" s="11">
        <v>42.3</v>
      </c>
      <c r="E198" s="16" t="s">
        <v>328</v>
      </c>
      <c r="F198" s="30">
        <v>7.1</v>
      </c>
      <c r="G198" s="30">
        <v>7.1</v>
      </c>
      <c r="H198" s="26">
        <v>0</v>
      </c>
      <c r="I198" s="29"/>
      <c r="J198" s="29">
        <v>0.46700000000000003</v>
      </c>
      <c r="K198" s="29">
        <v>9.0702679903512315E-2</v>
      </c>
      <c r="L198" s="26">
        <v>0.5577026799035123</v>
      </c>
      <c r="M198" s="57" t="s">
        <v>702</v>
      </c>
    </row>
    <row r="199" spans="1:13" x14ac:dyDescent="0.25">
      <c r="A199" s="39">
        <v>185</v>
      </c>
      <c r="B199" s="17" t="s">
        <v>420</v>
      </c>
      <c r="C199" s="17"/>
      <c r="D199" s="11">
        <v>68.599999999999994</v>
      </c>
      <c r="E199" s="16" t="s">
        <v>328</v>
      </c>
      <c r="F199" s="30">
        <v>10.1</v>
      </c>
      <c r="G199" s="30">
        <v>10.3</v>
      </c>
      <c r="H199" s="26">
        <v>0.20000000000000107</v>
      </c>
      <c r="I199" s="29"/>
      <c r="J199" s="29"/>
      <c r="K199" s="29">
        <v>0.14709701752673626</v>
      </c>
      <c r="L199" s="26">
        <v>0.34709701752673733</v>
      </c>
      <c r="M199" s="57" t="s">
        <v>702</v>
      </c>
    </row>
    <row r="200" spans="1:13" x14ac:dyDescent="0.25">
      <c r="A200" s="39">
        <v>186</v>
      </c>
      <c r="B200" s="17" t="s">
        <v>421</v>
      </c>
      <c r="C200" s="17"/>
      <c r="D200" s="11">
        <v>99.4</v>
      </c>
      <c r="E200" s="16" t="s">
        <v>328</v>
      </c>
      <c r="F200" s="30">
        <v>30.6</v>
      </c>
      <c r="G200" s="30">
        <v>32</v>
      </c>
      <c r="H200" s="26">
        <v>1.3999999999999986</v>
      </c>
      <c r="I200" s="29"/>
      <c r="J200" s="29"/>
      <c r="K200" s="29">
        <v>0.21314057641629136</v>
      </c>
      <c r="L200" s="26">
        <v>1.6131405764162898</v>
      </c>
      <c r="M200" s="57" t="s">
        <v>702</v>
      </c>
    </row>
    <row r="201" spans="1:13" x14ac:dyDescent="0.25">
      <c r="A201" s="39">
        <v>187</v>
      </c>
      <c r="B201" s="17" t="s">
        <v>422</v>
      </c>
      <c r="C201" s="17"/>
      <c r="D201" s="11">
        <v>42.4</v>
      </c>
      <c r="E201" s="16" t="s">
        <v>328</v>
      </c>
      <c r="F201" s="30">
        <v>11.7</v>
      </c>
      <c r="G201" s="30">
        <v>12.5</v>
      </c>
      <c r="H201" s="26">
        <v>0.80000000000000071</v>
      </c>
      <c r="I201" s="29"/>
      <c r="J201" s="29"/>
      <c r="K201" s="29">
        <v>9.0917107042764123E-2</v>
      </c>
      <c r="L201" s="26">
        <v>0.89091710704276483</v>
      </c>
      <c r="M201" s="57" t="s">
        <v>702</v>
      </c>
    </row>
    <row r="202" spans="1:13" x14ac:dyDescent="0.25">
      <c r="A202" s="39">
        <v>188</v>
      </c>
      <c r="B202" s="17" t="s">
        <v>423</v>
      </c>
      <c r="C202" s="17"/>
      <c r="D202" s="11">
        <v>69.3</v>
      </c>
      <c r="E202" s="16" t="s">
        <v>328</v>
      </c>
      <c r="F202" s="30">
        <v>16.600000000000001</v>
      </c>
      <c r="G202" s="30">
        <v>17.600000000000001</v>
      </c>
      <c r="H202" s="26">
        <v>1</v>
      </c>
      <c r="I202" s="29"/>
      <c r="J202" s="29"/>
      <c r="K202" s="29">
        <v>0.1485980075014989</v>
      </c>
      <c r="L202" s="26">
        <v>1.148598007501499</v>
      </c>
      <c r="M202" s="57" t="s">
        <v>702</v>
      </c>
    </row>
    <row r="203" spans="1:13" x14ac:dyDescent="0.25">
      <c r="A203" s="39">
        <v>189</v>
      </c>
      <c r="B203" s="17" t="s">
        <v>424</v>
      </c>
      <c r="C203" s="17"/>
      <c r="D203" s="11">
        <v>99.1</v>
      </c>
      <c r="E203" s="16" t="s">
        <v>328</v>
      </c>
      <c r="F203" s="30">
        <v>5.5</v>
      </c>
      <c r="G203" s="30">
        <v>5.5</v>
      </c>
      <c r="H203" s="26">
        <v>0</v>
      </c>
      <c r="I203" s="29"/>
      <c r="J203" s="29">
        <v>0.16</v>
      </c>
      <c r="K203" s="29">
        <v>0.21249729499853592</v>
      </c>
      <c r="L203" s="26">
        <v>0.3724972949985359</v>
      </c>
      <c r="M203" s="4" t="s">
        <v>702</v>
      </c>
    </row>
    <row r="204" spans="1:13" x14ac:dyDescent="0.25">
      <c r="A204" s="39">
        <v>190</v>
      </c>
      <c r="B204" s="17" t="s">
        <v>425</v>
      </c>
      <c r="C204" s="17"/>
      <c r="D204" s="11">
        <v>42.6</v>
      </c>
      <c r="E204" s="16" t="s">
        <v>328</v>
      </c>
      <c r="F204" s="30">
        <v>9</v>
      </c>
      <c r="G204" s="30">
        <v>9.3000000000000007</v>
      </c>
      <c r="H204" s="26">
        <v>0.30000000000000071</v>
      </c>
      <c r="I204" s="29"/>
      <c r="J204" s="29"/>
      <c r="K204" s="29">
        <v>9.1345961321267724E-2</v>
      </c>
      <c r="L204" s="26">
        <v>0.39134596132126842</v>
      </c>
      <c r="M204" s="57" t="s">
        <v>702</v>
      </c>
    </row>
    <row r="205" spans="1:13" x14ac:dyDescent="0.25">
      <c r="A205" s="39">
        <v>191</v>
      </c>
      <c r="B205" s="17" t="s">
        <v>426</v>
      </c>
      <c r="C205" s="17"/>
      <c r="D205" s="11">
        <v>69.2</v>
      </c>
      <c r="E205" s="16" t="s">
        <v>328</v>
      </c>
      <c r="F205" s="30">
        <v>19.3</v>
      </c>
      <c r="G205" s="30">
        <v>20.2</v>
      </c>
      <c r="H205" s="26">
        <v>0.89999999999999858</v>
      </c>
      <c r="I205" s="29"/>
      <c r="J205" s="29"/>
      <c r="K205" s="29">
        <v>0.14838358036224711</v>
      </c>
      <c r="L205" s="26">
        <v>1.0483835803622457</v>
      </c>
      <c r="M205" s="57" t="s">
        <v>702</v>
      </c>
    </row>
    <row r="206" spans="1:13" x14ac:dyDescent="0.25">
      <c r="A206" s="39">
        <v>192</v>
      </c>
      <c r="B206" s="17" t="s">
        <v>427</v>
      </c>
      <c r="C206" s="17"/>
      <c r="D206" s="11">
        <v>99</v>
      </c>
      <c r="E206" s="16" t="s">
        <v>328</v>
      </c>
      <c r="F206" s="30">
        <v>8.1</v>
      </c>
      <c r="G206" s="30">
        <v>8.1999999999999993</v>
      </c>
      <c r="H206" s="26">
        <v>9.9999999999999645E-2</v>
      </c>
      <c r="I206" s="29"/>
      <c r="J206" s="29"/>
      <c r="K206" s="29">
        <v>0.21228286785928416</v>
      </c>
      <c r="L206" s="26">
        <v>0.31228286785928383</v>
      </c>
      <c r="M206" s="57" t="s">
        <v>702</v>
      </c>
    </row>
    <row r="207" spans="1:13" x14ac:dyDescent="0.25">
      <c r="A207" s="39">
        <v>193</v>
      </c>
      <c r="B207" s="17" t="s">
        <v>592</v>
      </c>
      <c r="C207" s="17"/>
      <c r="D207" s="11">
        <v>42.4</v>
      </c>
      <c r="E207" s="16" t="s">
        <v>328</v>
      </c>
      <c r="F207" s="30">
        <v>1.5</v>
      </c>
      <c r="G207" s="30">
        <v>1.6</v>
      </c>
      <c r="H207" s="26">
        <v>0.10000000000000009</v>
      </c>
      <c r="I207" s="29"/>
      <c r="J207" s="29"/>
      <c r="K207" s="29">
        <v>9.0917107042764123E-2</v>
      </c>
      <c r="L207" s="26">
        <v>0.19091710704276421</v>
      </c>
      <c r="M207" s="4" t="s">
        <v>702</v>
      </c>
    </row>
    <row r="208" spans="1:13" x14ac:dyDescent="0.25">
      <c r="A208" s="39">
        <v>194</v>
      </c>
      <c r="B208" s="17" t="s">
        <v>593</v>
      </c>
      <c r="C208" s="17"/>
      <c r="D208" s="11">
        <v>68.8</v>
      </c>
      <c r="E208" s="16" t="s">
        <v>328</v>
      </c>
      <c r="F208" s="30">
        <v>12.8</v>
      </c>
      <c r="G208" s="30">
        <v>13.2</v>
      </c>
      <c r="H208" s="26">
        <v>0.39999999999999858</v>
      </c>
      <c r="I208" s="29"/>
      <c r="J208" s="29"/>
      <c r="K208" s="29">
        <v>0.14752587180523988</v>
      </c>
      <c r="L208" s="26">
        <v>0.54752587180523848</v>
      </c>
      <c r="M208" s="4" t="s">
        <v>702</v>
      </c>
    </row>
    <row r="209" spans="1:13" x14ac:dyDescent="0.25">
      <c r="A209" s="39">
        <v>195</v>
      </c>
      <c r="B209" s="17" t="s">
        <v>594</v>
      </c>
      <c r="C209" s="17"/>
      <c r="D209" s="11">
        <v>100.7</v>
      </c>
      <c r="E209" s="16" t="s">
        <v>328</v>
      </c>
      <c r="F209" s="30">
        <v>25.3</v>
      </c>
      <c r="G209" s="30">
        <v>26.8</v>
      </c>
      <c r="H209" s="26">
        <v>1.5</v>
      </c>
      <c r="I209" s="29"/>
      <c r="J209" s="29"/>
      <c r="K209" s="29">
        <v>0.21592812922656479</v>
      </c>
      <c r="L209" s="26">
        <v>1.7159281292265649</v>
      </c>
      <c r="M209" s="4" t="s">
        <v>702</v>
      </c>
    </row>
    <row r="210" spans="1:13" x14ac:dyDescent="0.25">
      <c r="A210" s="39">
        <v>196</v>
      </c>
      <c r="B210" s="17" t="s">
        <v>428</v>
      </c>
      <c r="C210" s="17"/>
      <c r="D210" s="11">
        <v>42.6</v>
      </c>
      <c r="E210" s="16" t="s">
        <v>328</v>
      </c>
      <c r="F210" s="30">
        <v>17.100000000000001</v>
      </c>
      <c r="G210" s="30">
        <v>17.899999999999999</v>
      </c>
      <c r="H210" s="26">
        <v>0.79999999999999716</v>
      </c>
      <c r="I210" s="29"/>
      <c r="J210" s="29"/>
      <c r="K210" s="29">
        <v>9.1345961321267724E-2</v>
      </c>
      <c r="L210" s="26">
        <v>0.89134596132126487</v>
      </c>
      <c r="M210" s="57" t="s">
        <v>702</v>
      </c>
    </row>
    <row r="211" spans="1:13" x14ac:dyDescent="0.25">
      <c r="A211" s="39">
        <v>197</v>
      </c>
      <c r="B211" s="17" t="s">
        <v>429</v>
      </c>
      <c r="C211" s="17"/>
      <c r="D211" s="11">
        <v>69.2</v>
      </c>
      <c r="E211" s="16" t="s">
        <v>328</v>
      </c>
      <c r="F211" s="30">
        <v>18.2</v>
      </c>
      <c r="G211" s="30">
        <v>19.100000000000001</v>
      </c>
      <c r="H211" s="26">
        <v>0.90000000000000213</v>
      </c>
      <c r="I211" s="29"/>
      <c r="J211" s="29"/>
      <c r="K211" s="29">
        <v>0.14838358036224711</v>
      </c>
      <c r="L211" s="26">
        <v>1.0483835803622492</v>
      </c>
      <c r="M211" s="57" t="s">
        <v>702</v>
      </c>
    </row>
    <row r="212" spans="1:13" x14ac:dyDescent="0.25">
      <c r="A212" s="39">
        <v>198</v>
      </c>
      <c r="B212" s="17" t="s">
        <v>430</v>
      </c>
      <c r="C212" s="17"/>
      <c r="D212" s="11">
        <v>99.5</v>
      </c>
      <c r="E212" s="16" t="s">
        <v>328</v>
      </c>
      <c r="F212" s="30">
        <v>22.4</v>
      </c>
      <c r="G212" s="30">
        <v>23.2</v>
      </c>
      <c r="H212" s="26">
        <v>0.80000000000000071</v>
      </c>
      <c r="I212" s="29"/>
      <c r="J212" s="29"/>
      <c r="K212" s="29">
        <v>0.21335500355554315</v>
      </c>
      <c r="L212" s="26">
        <v>1.0133550035555439</v>
      </c>
      <c r="M212" s="57" t="s">
        <v>702</v>
      </c>
    </row>
    <row r="213" spans="1:13" x14ac:dyDescent="0.25">
      <c r="A213" s="39">
        <v>199</v>
      </c>
      <c r="B213" s="17" t="s">
        <v>431</v>
      </c>
      <c r="C213" s="17"/>
      <c r="D213" s="11">
        <v>42.6</v>
      </c>
      <c r="E213" s="16" t="s">
        <v>328</v>
      </c>
      <c r="F213" s="30">
        <v>13</v>
      </c>
      <c r="G213" s="30">
        <v>13.5</v>
      </c>
      <c r="H213" s="26">
        <v>0.5</v>
      </c>
      <c r="I213" s="29"/>
      <c r="J213" s="29"/>
      <c r="K213" s="29">
        <v>9.1345961321267724E-2</v>
      </c>
      <c r="L213" s="26">
        <v>0.59134596132126771</v>
      </c>
      <c r="M213" s="57" t="s">
        <v>702</v>
      </c>
    </row>
    <row r="214" spans="1:13" x14ac:dyDescent="0.25">
      <c r="A214" s="39">
        <v>200</v>
      </c>
      <c r="B214" s="17" t="s">
        <v>432</v>
      </c>
      <c r="C214" s="17"/>
      <c r="D214" s="11">
        <v>68.8</v>
      </c>
      <c r="E214" s="16" t="s">
        <v>328</v>
      </c>
      <c r="F214" s="30">
        <v>13.9</v>
      </c>
      <c r="G214" s="30">
        <v>14.4</v>
      </c>
      <c r="H214" s="26">
        <v>0.5</v>
      </c>
      <c r="I214" s="29"/>
      <c r="J214" s="29"/>
      <c r="K214" s="29">
        <v>0.14752587180523988</v>
      </c>
      <c r="L214" s="26">
        <v>0.64752587180523991</v>
      </c>
      <c r="M214" s="57" t="s">
        <v>702</v>
      </c>
    </row>
    <row r="215" spans="1:13" x14ac:dyDescent="0.25">
      <c r="A215" s="39">
        <v>201</v>
      </c>
      <c r="B215" s="17" t="s">
        <v>433</v>
      </c>
      <c r="C215" s="17"/>
      <c r="D215" s="11">
        <v>99.3</v>
      </c>
      <c r="E215" s="16" t="s">
        <v>328</v>
      </c>
      <c r="F215" s="30">
        <v>19.600000000000001</v>
      </c>
      <c r="G215" s="30">
        <v>21.2</v>
      </c>
      <c r="H215" s="26">
        <v>1.5999999999999979</v>
      </c>
      <c r="I215" s="29"/>
      <c r="J215" s="29"/>
      <c r="K215" s="29">
        <v>0.21292614927703954</v>
      </c>
      <c r="L215" s="26">
        <v>1.8129261492770374</v>
      </c>
      <c r="M215" s="57" t="s">
        <v>702</v>
      </c>
    </row>
    <row r="216" spans="1:13" x14ac:dyDescent="0.25">
      <c r="A216" s="39">
        <v>202</v>
      </c>
      <c r="B216" s="17" t="s">
        <v>558</v>
      </c>
      <c r="C216" s="17"/>
      <c r="D216" s="11">
        <v>72.8</v>
      </c>
      <c r="E216" s="16" t="s">
        <v>328</v>
      </c>
      <c r="F216" s="30">
        <v>14.8</v>
      </c>
      <c r="G216" s="30">
        <v>15.1</v>
      </c>
      <c r="H216" s="26">
        <v>0.29999999999999893</v>
      </c>
      <c r="I216" s="29"/>
      <c r="J216" s="29"/>
      <c r="K216" s="29">
        <v>0.15610295737531196</v>
      </c>
      <c r="L216" s="26">
        <v>0.45610295737531092</v>
      </c>
      <c r="M216" s="57" t="s">
        <v>702</v>
      </c>
    </row>
    <row r="217" spans="1:13" x14ac:dyDescent="0.25">
      <c r="A217" s="39">
        <v>203</v>
      </c>
      <c r="B217" s="17" t="s">
        <v>559</v>
      </c>
      <c r="C217" s="17"/>
      <c r="D217" s="11">
        <v>72.2</v>
      </c>
      <c r="E217" s="16" t="s">
        <v>328</v>
      </c>
      <c r="F217" s="30">
        <v>9.4</v>
      </c>
      <c r="G217" s="30">
        <v>9.4</v>
      </c>
      <c r="H217" s="26">
        <v>0</v>
      </c>
      <c r="I217" s="29"/>
      <c r="J217" s="29">
        <v>0.82</v>
      </c>
      <c r="K217" s="29">
        <v>0.15481639453980117</v>
      </c>
      <c r="L217" s="26">
        <v>0.97481639453980118</v>
      </c>
      <c r="M217" s="57" t="s">
        <v>702</v>
      </c>
    </row>
    <row r="218" spans="1:13" x14ac:dyDescent="0.25">
      <c r="A218" s="39">
        <v>204</v>
      </c>
      <c r="B218" s="17" t="s">
        <v>560</v>
      </c>
      <c r="C218" s="17"/>
      <c r="D218" s="11">
        <v>45.9</v>
      </c>
      <c r="E218" s="16" t="s">
        <v>328</v>
      </c>
      <c r="F218" s="30">
        <v>8.1</v>
      </c>
      <c r="G218" s="30">
        <v>8.8000000000000007</v>
      </c>
      <c r="H218" s="26">
        <v>0.70000000000000107</v>
      </c>
      <c r="I218" s="29"/>
      <c r="J218" s="29"/>
      <c r="K218" s="29">
        <v>9.8422056916577197E-2</v>
      </c>
      <c r="L218" s="26">
        <v>0.7984220569165783</v>
      </c>
      <c r="M218" s="57" t="s">
        <v>702</v>
      </c>
    </row>
    <row r="219" spans="1:13" x14ac:dyDescent="0.25">
      <c r="A219" s="39">
        <v>205</v>
      </c>
      <c r="B219" s="17" t="s">
        <v>561</v>
      </c>
      <c r="C219" s="17"/>
      <c r="D219" s="11">
        <v>45.2</v>
      </c>
      <c r="E219" s="16" t="s">
        <v>328</v>
      </c>
      <c r="F219" s="30">
        <v>16.7</v>
      </c>
      <c r="G219" s="30">
        <v>17.5</v>
      </c>
      <c r="H219" s="26">
        <v>0.80000000000000071</v>
      </c>
      <c r="I219" s="29"/>
      <c r="J219" s="29"/>
      <c r="K219" s="29">
        <v>9.6921066941814585E-2</v>
      </c>
      <c r="L219" s="26">
        <v>0.89692106694181528</v>
      </c>
      <c r="M219" s="57" t="s">
        <v>702</v>
      </c>
    </row>
    <row r="220" spans="1:13" x14ac:dyDescent="0.25">
      <c r="A220" s="39">
        <v>206</v>
      </c>
      <c r="B220" s="17" t="s">
        <v>562</v>
      </c>
      <c r="C220" s="17"/>
      <c r="D220" s="11">
        <v>72.400000000000006</v>
      </c>
      <c r="E220" s="16" t="s">
        <v>328</v>
      </c>
      <c r="F220" s="30">
        <v>3.5</v>
      </c>
      <c r="G220" s="30">
        <v>3.6</v>
      </c>
      <c r="H220" s="26">
        <v>0.10000000000000009</v>
      </c>
      <c r="I220" s="29"/>
      <c r="J220" s="29"/>
      <c r="K220" s="29">
        <v>0.15524524881830479</v>
      </c>
      <c r="L220" s="26">
        <v>0.2552452488183049</v>
      </c>
      <c r="M220" s="57" t="s">
        <v>702</v>
      </c>
    </row>
    <row r="221" spans="1:13" x14ac:dyDescent="0.25">
      <c r="A221" s="39">
        <v>207</v>
      </c>
      <c r="B221" s="17" t="s">
        <v>563</v>
      </c>
      <c r="C221" s="17"/>
      <c r="D221" s="11">
        <v>72.3</v>
      </c>
      <c r="E221" s="16" t="s">
        <v>328</v>
      </c>
      <c r="F221" s="30">
        <v>22</v>
      </c>
      <c r="G221" s="30">
        <v>23.2</v>
      </c>
      <c r="H221" s="26">
        <v>1.1999999999999993</v>
      </c>
      <c r="I221" s="29"/>
      <c r="J221" s="29"/>
      <c r="K221" s="29">
        <v>0.15503082167905297</v>
      </c>
      <c r="L221" s="26">
        <v>1.3550308216790523</v>
      </c>
      <c r="M221" s="57" t="s">
        <v>702</v>
      </c>
    </row>
    <row r="222" spans="1:13" x14ac:dyDescent="0.25">
      <c r="A222" s="39">
        <v>208</v>
      </c>
      <c r="B222" s="17" t="s">
        <v>564</v>
      </c>
      <c r="C222" s="17"/>
      <c r="D222" s="11">
        <v>45.5</v>
      </c>
      <c r="E222" s="16" t="s">
        <v>328</v>
      </c>
      <c r="F222" s="30">
        <v>12.5</v>
      </c>
      <c r="G222" s="30">
        <v>13</v>
      </c>
      <c r="H222" s="26">
        <v>0.5</v>
      </c>
      <c r="I222" s="29"/>
      <c r="J222" s="29"/>
      <c r="K222" s="29">
        <v>9.756434835956998E-2</v>
      </c>
      <c r="L222" s="26">
        <v>0.59756434835956995</v>
      </c>
      <c r="M222" s="57" t="s">
        <v>702</v>
      </c>
    </row>
    <row r="223" spans="1:13" x14ac:dyDescent="0.25">
      <c r="A223" s="39">
        <v>209</v>
      </c>
      <c r="B223" s="17" t="s">
        <v>565</v>
      </c>
      <c r="C223" s="17"/>
      <c r="D223" s="11">
        <v>45.2</v>
      </c>
      <c r="E223" s="16" t="s">
        <v>328</v>
      </c>
      <c r="F223" s="30">
        <v>12.2</v>
      </c>
      <c r="G223" s="30">
        <v>12.9</v>
      </c>
      <c r="H223" s="26">
        <v>0.70000000000000107</v>
      </c>
      <c r="I223" s="29"/>
      <c r="J223" s="29"/>
      <c r="K223" s="29">
        <v>9.6921066941814585E-2</v>
      </c>
      <c r="L223" s="26">
        <v>0.79692106694181564</v>
      </c>
      <c r="M223" s="57" t="s">
        <v>702</v>
      </c>
    </row>
    <row r="224" spans="1:13" x14ac:dyDescent="0.25">
      <c r="A224" s="39">
        <v>210</v>
      </c>
      <c r="B224" s="17" t="s">
        <v>566</v>
      </c>
      <c r="C224" s="17"/>
      <c r="D224" s="11">
        <v>72.5</v>
      </c>
      <c r="E224" s="16" t="s">
        <v>328</v>
      </c>
      <c r="F224" s="30">
        <v>6.7</v>
      </c>
      <c r="G224" s="30">
        <v>7.1</v>
      </c>
      <c r="H224" s="26">
        <v>0.39999999999999947</v>
      </c>
      <c r="I224" s="29"/>
      <c r="J224" s="29"/>
      <c r="K224" s="29">
        <v>0.15545967595755658</v>
      </c>
      <c r="L224" s="26">
        <v>0.55545967595755608</v>
      </c>
      <c r="M224" s="4" t="s">
        <v>702</v>
      </c>
    </row>
    <row r="225" spans="1:13" x14ac:dyDescent="0.25">
      <c r="A225" s="39">
        <v>211</v>
      </c>
      <c r="B225" s="17" t="s">
        <v>567</v>
      </c>
      <c r="C225" s="17"/>
      <c r="D225" s="11">
        <v>72.2</v>
      </c>
      <c r="E225" s="16" t="s">
        <v>328</v>
      </c>
      <c r="F225" s="30">
        <v>10.7</v>
      </c>
      <c r="G225" s="30">
        <v>11.3</v>
      </c>
      <c r="H225" s="26">
        <v>0.60000000000000142</v>
      </c>
      <c r="I225" s="29"/>
      <c r="J225" s="29"/>
      <c r="K225" s="29">
        <v>0.15481639453980117</v>
      </c>
      <c r="L225" s="26">
        <v>0.75481639453980254</v>
      </c>
      <c r="M225" s="4" t="s">
        <v>702</v>
      </c>
    </row>
    <row r="226" spans="1:13" x14ac:dyDescent="0.25">
      <c r="A226" s="39">
        <v>212</v>
      </c>
      <c r="B226" s="17" t="s">
        <v>568</v>
      </c>
      <c r="C226" s="17"/>
      <c r="D226" s="11">
        <v>46</v>
      </c>
      <c r="E226" s="16" t="s">
        <v>328</v>
      </c>
      <c r="F226" s="30">
        <v>4.0999999999999996</v>
      </c>
      <c r="G226" s="30">
        <v>4.3</v>
      </c>
      <c r="H226" s="26">
        <v>0.20000000000000018</v>
      </c>
      <c r="I226" s="29"/>
      <c r="J226" s="29"/>
      <c r="K226" s="29">
        <v>9.8636484055828991E-2</v>
      </c>
      <c r="L226" s="26">
        <v>0.29863648405582915</v>
      </c>
      <c r="M226" s="4" t="s">
        <v>702</v>
      </c>
    </row>
    <row r="227" spans="1:13" x14ac:dyDescent="0.25">
      <c r="A227" s="39">
        <v>213</v>
      </c>
      <c r="B227" s="17" t="s">
        <v>569</v>
      </c>
      <c r="C227" s="17"/>
      <c r="D227" s="11">
        <v>44.8</v>
      </c>
      <c r="E227" s="16" t="s">
        <v>328</v>
      </c>
      <c r="F227" s="30">
        <v>8</v>
      </c>
      <c r="G227" s="30">
        <v>8.5</v>
      </c>
      <c r="H227" s="26">
        <v>0.5</v>
      </c>
      <c r="I227" s="29"/>
      <c r="J227" s="29"/>
      <c r="K227" s="29">
        <v>9.6063358384807368E-2</v>
      </c>
      <c r="L227" s="26">
        <v>0.5960633583848074</v>
      </c>
      <c r="M227" s="4" t="s">
        <v>702</v>
      </c>
    </row>
    <row r="228" spans="1:13" x14ac:dyDescent="0.25">
      <c r="A228" s="39">
        <v>214</v>
      </c>
      <c r="B228" s="17" t="s">
        <v>570</v>
      </c>
      <c r="C228" s="17"/>
      <c r="D228" s="11">
        <v>73.099999999999994</v>
      </c>
      <c r="E228" s="16" t="s">
        <v>328</v>
      </c>
      <c r="F228" s="30">
        <v>16.100000000000001</v>
      </c>
      <c r="G228" s="30">
        <v>16.600000000000001</v>
      </c>
      <c r="H228" s="26">
        <v>0.5</v>
      </c>
      <c r="I228" s="29"/>
      <c r="J228" s="29"/>
      <c r="K228" s="29">
        <v>0.15674623879306737</v>
      </c>
      <c r="L228" s="26">
        <v>0.65674623879306737</v>
      </c>
      <c r="M228" s="4" t="s">
        <v>702</v>
      </c>
    </row>
    <row r="229" spans="1:13" x14ac:dyDescent="0.25">
      <c r="A229" s="39">
        <v>215</v>
      </c>
      <c r="B229" s="17" t="s">
        <v>571</v>
      </c>
      <c r="C229" s="17"/>
      <c r="D229" s="11">
        <v>72.400000000000006</v>
      </c>
      <c r="E229" s="16" t="s">
        <v>328</v>
      </c>
      <c r="F229" s="30">
        <v>3.5</v>
      </c>
      <c r="G229" s="30">
        <v>4.5</v>
      </c>
      <c r="H229" s="26">
        <v>1</v>
      </c>
      <c r="I229" s="29"/>
      <c r="J229" s="29"/>
      <c r="K229" s="29">
        <v>0.15524524881830479</v>
      </c>
      <c r="L229" s="26">
        <v>1.1552452488183047</v>
      </c>
      <c r="M229" s="4" t="s">
        <v>702</v>
      </c>
    </row>
    <row r="230" spans="1:13" x14ac:dyDescent="0.25">
      <c r="A230" s="39">
        <v>216</v>
      </c>
      <c r="B230" s="17" t="s">
        <v>572</v>
      </c>
      <c r="C230" s="17"/>
      <c r="D230" s="11">
        <v>46</v>
      </c>
      <c r="E230" s="16" t="s">
        <v>328</v>
      </c>
      <c r="F230" s="30">
        <v>14.6</v>
      </c>
      <c r="G230" s="30">
        <v>15.3</v>
      </c>
      <c r="H230" s="26">
        <v>0.70000000000000107</v>
      </c>
      <c r="I230" s="29"/>
      <c r="J230" s="29"/>
      <c r="K230" s="29">
        <v>9.8636484055828991E-2</v>
      </c>
      <c r="L230" s="26">
        <v>0.7986364840558301</v>
      </c>
      <c r="M230" s="4" t="s">
        <v>702</v>
      </c>
    </row>
    <row r="231" spans="1:13" x14ac:dyDescent="0.25">
      <c r="A231" s="39">
        <v>217</v>
      </c>
      <c r="B231" s="17" t="s">
        <v>573</v>
      </c>
      <c r="C231" s="17"/>
      <c r="D231" s="11">
        <v>45.4</v>
      </c>
      <c r="E231" s="16" t="s">
        <v>328</v>
      </c>
      <c r="F231" s="30">
        <v>8.1</v>
      </c>
      <c r="G231" s="30">
        <v>8.4</v>
      </c>
      <c r="H231" s="26">
        <v>0.30000000000000071</v>
      </c>
      <c r="I231" s="29"/>
      <c r="J231" s="29"/>
      <c r="K231" s="29">
        <v>9.7349921220318186E-2</v>
      </c>
      <c r="L231" s="26">
        <v>0.39734992122031887</v>
      </c>
      <c r="M231" s="4" t="s">
        <v>702</v>
      </c>
    </row>
    <row r="232" spans="1:13" x14ac:dyDescent="0.25">
      <c r="A232" s="39">
        <v>218</v>
      </c>
      <c r="B232" s="17" t="s">
        <v>574</v>
      </c>
      <c r="C232" s="17"/>
      <c r="D232" s="11">
        <v>73</v>
      </c>
      <c r="E232" s="16" t="s">
        <v>328</v>
      </c>
      <c r="F232" s="30">
        <v>7.9</v>
      </c>
      <c r="G232" s="30">
        <v>8.1999999999999993</v>
      </c>
      <c r="H232" s="26">
        <v>0.29999999999999893</v>
      </c>
      <c r="I232" s="29"/>
      <c r="J232" s="29"/>
      <c r="K232" s="29">
        <v>0.15653181165381558</v>
      </c>
      <c r="L232" s="26">
        <v>0.45653181165381451</v>
      </c>
      <c r="M232" s="4" t="s">
        <v>702</v>
      </c>
    </row>
    <row r="233" spans="1:13" x14ac:dyDescent="0.25">
      <c r="A233" s="39">
        <v>219</v>
      </c>
      <c r="B233" s="17" t="s">
        <v>575</v>
      </c>
      <c r="C233" s="17"/>
      <c r="D233" s="11">
        <v>72.2</v>
      </c>
      <c r="E233" s="16" t="s">
        <v>328</v>
      </c>
      <c r="F233" s="30">
        <v>14.2</v>
      </c>
      <c r="G233" s="30">
        <v>14.6</v>
      </c>
      <c r="H233" s="26">
        <v>0.40000000000000036</v>
      </c>
      <c r="I233" s="29"/>
      <c r="J233" s="29"/>
      <c r="K233" s="29">
        <v>0.15481639453980117</v>
      </c>
      <c r="L233" s="26">
        <v>0.55481639453980147</v>
      </c>
      <c r="M233" s="4" t="s">
        <v>702</v>
      </c>
    </row>
    <row r="234" spans="1:13" x14ac:dyDescent="0.25">
      <c r="A234" s="39">
        <v>220</v>
      </c>
      <c r="B234" s="17" t="s">
        <v>576</v>
      </c>
      <c r="C234" s="17"/>
      <c r="D234" s="11">
        <v>46.2</v>
      </c>
      <c r="E234" s="16" t="s">
        <v>328</v>
      </c>
      <c r="F234" s="30">
        <v>1.9</v>
      </c>
      <c r="G234" s="30">
        <v>1.9</v>
      </c>
      <c r="H234" s="26">
        <v>0</v>
      </c>
      <c r="I234" s="29">
        <v>0.79210000000000003</v>
      </c>
      <c r="J234" s="29"/>
      <c r="K234" s="29">
        <v>0</v>
      </c>
      <c r="L234" s="26">
        <v>0.79206533833433268</v>
      </c>
      <c r="M234" s="4" t="s">
        <v>703</v>
      </c>
    </row>
    <row r="235" spans="1:13" x14ac:dyDescent="0.25">
      <c r="A235" s="39">
        <v>221</v>
      </c>
      <c r="B235" s="17" t="s">
        <v>577</v>
      </c>
      <c r="C235" s="17"/>
      <c r="D235" s="11">
        <v>45.4</v>
      </c>
      <c r="E235" s="16" t="s">
        <v>328</v>
      </c>
      <c r="F235" s="30">
        <v>13</v>
      </c>
      <c r="G235" s="30">
        <v>13.4</v>
      </c>
      <c r="H235" s="26">
        <v>0.40000000000000036</v>
      </c>
      <c r="I235" s="29"/>
      <c r="J235" s="29"/>
      <c r="K235" s="29">
        <v>9.7349921220318186E-2</v>
      </c>
      <c r="L235" s="26">
        <v>0.49734992122031851</v>
      </c>
      <c r="M235" s="4" t="s">
        <v>702</v>
      </c>
    </row>
    <row r="236" spans="1:13" x14ac:dyDescent="0.25">
      <c r="A236" s="39">
        <v>222</v>
      </c>
      <c r="B236" s="17" t="s">
        <v>578</v>
      </c>
      <c r="C236" s="17"/>
      <c r="D236" s="11">
        <v>72.900000000000006</v>
      </c>
      <c r="E236" s="16" t="s">
        <v>328</v>
      </c>
      <c r="F236" s="30">
        <v>15.4</v>
      </c>
      <c r="G236" s="30">
        <v>16.399999999999999</v>
      </c>
      <c r="H236" s="26">
        <v>0.99999999999999822</v>
      </c>
      <c r="I236" s="29"/>
      <c r="J236" s="29"/>
      <c r="K236" s="29">
        <v>0.15631738451456378</v>
      </c>
      <c r="L236" s="26">
        <v>1.156317384514562</v>
      </c>
      <c r="M236" s="4" t="s">
        <v>702</v>
      </c>
    </row>
    <row r="237" spans="1:13" x14ac:dyDescent="0.25">
      <c r="A237" s="39">
        <v>223</v>
      </c>
      <c r="B237" s="17" t="s">
        <v>579</v>
      </c>
      <c r="C237" s="17"/>
      <c r="D237" s="11">
        <v>72.400000000000006</v>
      </c>
      <c r="E237" s="16" t="s">
        <v>328</v>
      </c>
      <c r="F237" s="30">
        <v>25.7</v>
      </c>
      <c r="G237" s="30">
        <v>26.9</v>
      </c>
      <c r="H237" s="26">
        <v>1.1999999999999993</v>
      </c>
      <c r="I237" s="29"/>
      <c r="J237" s="29"/>
      <c r="K237" s="29">
        <v>0.15524524881830479</v>
      </c>
      <c r="L237" s="26">
        <v>1.355245248818304</v>
      </c>
      <c r="M237" s="4" t="s">
        <v>702</v>
      </c>
    </row>
    <row r="238" spans="1:13" x14ac:dyDescent="0.25">
      <c r="A238" s="39">
        <v>224</v>
      </c>
      <c r="B238" s="17" t="s">
        <v>580</v>
      </c>
      <c r="C238" s="17"/>
      <c r="D238" s="11">
        <v>46.1</v>
      </c>
      <c r="E238" s="16" t="s">
        <v>328</v>
      </c>
      <c r="F238" s="30">
        <v>8.1999999999999993</v>
      </c>
      <c r="G238" s="30">
        <v>8.6</v>
      </c>
      <c r="H238" s="26">
        <v>0.40000000000000036</v>
      </c>
      <c r="I238" s="29"/>
      <c r="J238" s="29"/>
      <c r="K238" s="29">
        <v>9.8850911195080798E-2</v>
      </c>
      <c r="L238" s="26">
        <v>0.49885091119508118</v>
      </c>
      <c r="M238" s="4" t="s">
        <v>702</v>
      </c>
    </row>
    <row r="239" spans="1:13" x14ac:dyDescent="0.25">
      <c r="A239" s="39">
        <v>225</v>
      </c>
      <c r="B239" s="17" t="s">
        <v>581</v>
      </c>
      <c r="C239" s="17"/>
      <c r="D239" s="11">
        <v>45.6</v>
      </c>
      <c r="E239" s="16" t="s">
        <v>328</v>
      </c>
      <c r="F239" s="30">
        <v>12.3</v>
      </c>
      <c r="G239" s="30">
        <v>13.1</v>
      </c>
      <c r="H239" s="26">
        <v>0.79999999999999893</v>
      </c>
      <c r="I239" s="29"/>
      <c r="J239" s="29"/>
      <c r="K239" s="29">
        <v>9.7778775498821788E-2</v>
      </c>
      <c r="L239" s="26">
        <v>0.89777877549882068</v>
      </c>
      <c r="M239" s="4" t="s">
        <v>702</v>
      </c>
    </row>
    <row r="240" spans="1:13" x14ac:dyDescent="0.25">
      <c r="A240" s="39">
        <v>226</v>
      </c>
      <c r="B240" s="17" t="s">
        <v>582</v>
      </c>
      <c r="C240" s="17"/>
      <c r="D240" s="11">
        <v>73.2</v>
      </c>
      <c r="E240" s="16" t="s">
        <v>328</v>
      </c>
      <c r="F240" s="30">
        <v>23.3</v>
      </c>
      <c r="G240" s="30">
        <v>24.1</v>
      </c>
      <c r="H240" s="26">
        <v>0.80000000000000071</v>
      </c>
      <c r="I240" s="29"/>
      <c r="J240" s="29"/>
      <c r="K240" s="29">
        <v>0.15696066593231919</v>
      </c>
      <c r="L240" s="26">
        <v>0.95696066593231988</v>
      </c>
      <c r="M240" s="4" t="s">
        <v>702</v>
      </c>
    </row>
    <row r="241" spans="1:13" x14ac:dyDescent="0.25">
      <c r="A241" s="39">
        <v>227</v>
      </c>
      <c r="B241" s="17" t="s">
        <v>583</v>
      </c>
      <c r="C241" s="17"/>
      <c r="D241" s="11">
        <v>72.400000000000006</v>
      </c>
      <c r="E241" s="16" t="s">
        <v>328</v>
      </c>
      <c r="F241" s="30">
        <v>7.7</v>
      </c>
      <c r="G241" s="30">
        <v>7.7</v>
      </c>
      <c r="H241" s="26">
        <v>0</v>
      </c>
      <c r="I241" s="29"/>
      <c r="J241" s="29">
        <v>0.183</v>
      </c>
      <c r="K241" s="29">
        <v>0.15524524881830479</v>
      </c>
      <c r="L241" s="26">
        <v>0.33824524881830476</v>
      </c>
      <c r="M241" s="4" t="s">
        <v>702</v>
      </c>
    </row>
    <row r="242" spans="1:13" x14ac:dyDescent="0.25">
      <c r="A242" s="39">
        <v>228</v>
      </c>
      <c r="B242" s="17" t="s">
        <v>584</v>
      </c>
      <c r="C242" s="17"/>
      <c r="D242" s="11">
        <v>46.4</v>
      </c>
      <c r="E242" s="16" t="s">
        <v>328</v>
      </c>
      <c r="F242" s="30">
        <v>5.6</v>
      </c>
      <c r="G242" s="30">
        <v>5.9</v>
      </c>
      <c r="H242" s="26">
        <v>0.30000000000000071</v>
      </c>
      <c r="I242" s="29"/>
      <c r="J242" s="29"/>
      <c r="K242" s="29">
        <v>9.9494192612836208E-2</v>
      </c>
      <c r="L242" s="26">
        <v>0.39949419261283692</v>
      </c>
      <c r="M242" s="4" t="s">
        <v>702</v>
      </c>
    </row>
    <row r="243" spans="1:13" x14ac:dyDescent="0.25">
      <c r="A243" s="39">
        <v>229</v>
      </c>
      <c r="B243" s="17" t="s">
        <v>585</v>
      </c>
      <c r="C243" s="17"/>
      <c r="D243" s="11">
        <v>45.5</v>
      </c>
      <c r="E243" s="16" t="s">
        <v>328</v>
      </c>
      <c r="F243" s="30">
        <v>17.8</v>
      </c>
      <c r="G243" s="30">
        <v>18.600000000000001</v>
      </c>
      <c r="H243" s="26">
        <v>0.80000000000000071</v>
      </c>
      <c r="I243" s="29"/>
      <c r="J243" s="29"/>
      <c r="K243" s="29">
        <v>9.756434835956998E-2</v>
      </c>
      <c r="L243" s="26">
        <v>0.89756434835957066</v>
      </c>
      <c r="M243" s="4" t="s">
        <v>702</v>
      </c>
    </row>
    <row r="244" spans="1:13" x14ac:dyDescent="0.25">
      <c r="A244" s="681" t="s">
        <v>3</v>
      </c>
      <c r="B244" s="682"/>
      <c r="C244" s="598"/>
      <c r="D244" s="60">
        <f>SUM(D15:D243)</f>
        <v>14343.799999999996</v>
      </c>
      <c r="E244" s="43"/>
      <c r="F244" s="500"/>
      <c r="G244" s="500"/>
      <c r="H244" s="500">
        <v>141.6</v>
      </c>
      <c r="I244" s="500">
        <v>7.8480000000000008</v>
      </c>
      <c r="J244" s="500">
        <v>8.81</v>
      </c>
      <c r="K244" s="500">
        <v>30.756999999999941</v>
      </c>
      <c r="L244" s="500">
        <v>189.01500000000013</v>
      </c>
      <c r="M244" s="4"/>
    </row>
  </sheetData>
  <mergeCells count="20">
    <mergeCell ref="A1:M1"/>
    <mergeCell ref="A2:M2"/>
    <mergeCell ref="A3:H3"/>
    <mergeCell ref="L3:M6"/>
    <mergeCell ref="A4:E4"/>
    <mergeCell ref="F4:G4"/>
    <mergeCell ref="A5:E5"/>
    <mergeCell ref="F5:G5"/>
    <mergeCell ref="A6:E6"/>
    <mergeCell ref="F6:G6"/>
    <mergeCell ref="A7:E10"/>
    <mergeCell ref="F7:G7"/>
    <mergeCell ref="F8:G8"/>
    <mergeCell ref="F9:G9"/>
    <mergeCell ref="F10:G10"/>
    <mergeCell ref="A244:B244"/>
    <mergeCell ref="A11:B13"/>
    <mergeCell ref="D11:E11"/>
    <mergeCell ref="D12:E12"/>
    <mergeCell ref="D13:E13"/>
  </mergeCells>
  <pageMargins left="0.7" right="0.7" top="0.75" bottom="0.75" header="0.3" footer="0.3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44"/>
  <sheetViews>
    <sheetView workbookViewId="0">
      <selection activeCell="F9" sqref="F9:G9"/>
    </sheetView>
  </sheetViews>
  <sheetFormatPr defaultRowHeight="15" x14ac:dyDescent="0.25"/>
  <cols>
    <col min="1" max="1" width="7.7109375" style="44" customWidth="1"/>
    <col min="2" max="2" width="12.42578125" style="44" customWidth="1"/>
    <col min="3" max="4" width="9.140625" style="44"/>
    <col min="5" max="5" width="10.140625" style="44" customWidth="1"/>
    <col min="6" max="6" width="12.28515625" style="44" customWidth="1"/>
    <col min="7" max="7" width="12.5703125" style="44" customWidth="1"/>
    <col min="8" max="8" width="11.140625" style="44" customWidth="1"/>
    <col min="9" max="9" width="12.5703125" style="44" customWidth="1"/>
    <col min="10" max="10" width="12.42578125" style="44" customWidth="1"/>
    <col min="11" max="11" width="11" style="44" customWidth="1"/>
    <col min="12" max="12" width="13.140625" style="44" customWidth="1"/>
    <col min="13" max="13" width="12.42578125" style="44" customWidth="1"/>
    <col min="14" max="16384" width="9.140625" style="44"/>
  </cols>
  <sheetData>
    <row r="1" spans="1:13" ht="20.25" x14ac:dyDescent="0.3">
      <c r="A1" s="684" t="s">
        <v>9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</row>
    <row r="2" spans="1:13" ht="35.25" customHeight="1" x14ac:dyDescent="0.25">
      <c r="A2" s="685" t="s">
        <v>739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</row>
    <row r="3" spans="1:13" x14ac:dyDescent="0.25">
      <c r="A3" s="686" t="s">
        <v>10</v>
      </c>
      <c r="B3" s="687"/>
      <c r="C3" s="687"/>
      <c r="D3" s="687"/>
      <c r="E3" s="687"/>
      <c r="F3" s="687"/>
      <c r="G3" s="687"/>
      <c r="H3" s="687"/>
      <c r="I3" s="533"/>
      <c r="J3" s="601"/>
      <c r="K3" s="602"/>
      <c r="L3" s="689" t="s">
        <v>12</v>
      </c>
      <c r="M3" s="690"/>
    </row>
    <row r="4" spans="1:13" ht="36" x14ac:dyDescent="0.25">
      <c r="A4" s="695" t="s">
        <v>4</v>
      </c>
      <c r="B4" s="695"/>
      <c r="C4" s="695"/>
      <c r="D4" s="695"/>
      <c r="E4" s="695"/>
      <c r="F4" s="695" t="s">
        <v>5</v>
      </c>
      <c r="G4" s="695"/>
      <c r="H4" s="535" t="s">
        <v>740</v>
      </c>
      <c r="I4" s="536"/>
      <c r="J4" s="592"/>
      <c r="K4" s="537"/>
      <c r="L4" s="691"/>
      <c r="M4" s="692"/>
    </row>
    <row r="5" spans="1:13" ht="15.75" thickBot="1" x14ac:dyDescent="0.3">
      <c r="A5" s="761"/>
      <c r="B5" s="761"/>
      <c r="C5" s="761"/>
      <c r="D5" s="761"/>
      <c r="E5" s="761"/>
      <c r="F5" s="762"/>
      <c r="G5" s="762"/>
      <c r="H5" s="538"/>
      <c r="I5" s="539"/>
      <c r="J5" s="593"/>
      <c r="K5" s="540"/>
      <c r="L5" s="691"/>
      <c r="M5" s="692"/>
    </row>
    <row r="6" spans="1:13" ht="24.75" customHeight="1" x14ac:dyDescent="0.25">
      <c r="A6" s="763" t="s">
        <v>631</v>
      </c>
      <c r="B6" s="764"/>
      <c r="C6" s="764"/>
      <c r="D6" s="764"/>
      <c r="E6" s="765"/>
      <c r="F6" s="780" t="s">
        <v>611</v>
      </c>
      <c r="G6" s="780"/>
      <c r="H6" s="562">
        <f>98.647+89.504</f>
        <v>188.15100000000001</v>
      </c>
      <c r="I6" s="539"/>
      <c r="J6" s="593"/>
      <c r="K6" s="540"/>
      <c r="L6" s="693"/>
      <c r="M6" s="694"/>
    </row>
    <row r="7" spans="1:13" ht="18.75" customHeight="1" x14ac:dyDescent="0.25">
      <c r="A7" s="752" t="s">
        <v>632</v>
      </c>
      <c r="B7" s="723"/>
      <c r="C7" s="723"/>
      <c r="D7" s="723"/>
      <c r="E7" s="724"/>
      <c r="F7" s="734" t="s">
        <v>691</v>
      </c>
      <c r="G7" s="736"/>
      <c r="H7" s="542">
        <f>H244</f>
        <v>145.2534</v>
      </c>
      <c r="I7" s="543"/>
      <c r="J7" s="594"/>
      <c r="K7" s="540"/>
      <c r="L7" s="4"/>
      <c r="M7" s="6"/>
    </row>
    <row r="8" spans="1:13" ht="16.5" customHeight="1" x14ac:dyDescent="0.25">
      <c r="A8" s="753"/>
      <c r="B8" s="754"/>
      <c r="C8" s="754"/>
      <c r="D8" s="754"/>
      <c r="E8" s="755"/>
      <c r="F8" s="734" t="s">
        <v>724</v>
      </c>
      <c r="G8" s="736"/>
      <c r="H8" s="544">
        <f>J244</f>
        <v>9.243666666666666</v>
      </c>
      <c r="I8" s="543"/>
      <c r="J8" s="594"/>
      <c r="K8" s="540"/>
      <c r="L8" s="76" t="s">
        <v>599</v>
      </c>
      <c r="M8" s="75"/>
    </row>
    <row r="9" spans="1:13" ht="52.5" customHeight="1" x14ac:dyDescent="0.25">
      <c r="A9" s="753"/>
      <c r="B9" s="754"/>
      <c r="C9" s="754"/>
      <c r="D9" s="754"/>
      <c r="E9" s="755"/>
      <c r="F9" s="734" t="s">
        <v>744</v>
      </c>
      <c r="G9" s="736"/>
      <c r="H9" s="544">
        <f>I244</f>
        <v>6.6474000000000002</v>
      </c>
      <c r="I9" s="543"/>
      <c r="J9" s="594"/>
      <c r="K9" s="540"/>
      <c r="L9" s="76" t="s">
        <v>600</v>
      </c>
      <c r="M9" s="75"/>
    </row>
    <row r="10" spans="1:13" ht="15.75" thickBot="1" x14ac:dyDescent="0.3">
      <c r="A10" s="756"/>
      <c r="B10" s="757"/>
      <c r="C10" s="757"/>
      <c r="D10" s="757"/>
      <c r="E10" s="758"/>
      <c r="F10" s="759" t="s">
        <v>612</v>
      </c>
      <c r="G10" s="760"/>
      <c r="H10" s="545">
        <f>H6-H7-H9-H8</f>
        <v>27.006533333333348</v>
      </c>
      <c r="I10" s="546"/>
      <c r="J10" s="589"/>
      <c r="K10" s="540"/>
      <c r="L10" s="76" t="s">
        <v>683</v>
      </c>
      <c r="M10" s="76"/>
    </row>
    <row r="11" spans="1:13" ht="23.25" customHeight="1" x14ac:dyDescent="0.25">
      <c r="A11" s="771" t="s">
        <v>693</v>
      </c>
      <c r="B11" s="771"/>
      <c r="C11" s="601"/>
      <c r="D11" s="781" t="s">
        <v>694</v>
      </c>
      <c r="E11" s="780"/>
      <c r="F11" s="549">
        <f>D244</f>
        <v>14343.799999999996</v>
      </c>
      <c r="G11" s="550"/>
      <c r="H11" s="551"/>
      <c r="I11" s="551"/>
      <c r="J11" s="551"/>
      <c r="K11" s="540"/>
      <c r="L11" s="76"/>
      <c r="M11" s="76"/>
    </row>
    <row r="12" spans="1:13" x14ac:dyDescent="0.25">
      <c r="A12" s="772"/>
      <c r="B12" s="772"/>
      <c r="C12" s="601"/>
      <c r="D12" s="782" t="s">
        <v>695</v>
      </c>
      <c r="E12" s="695"/>
      <c r="F12" s="552">
        <v>4897</v>
      </c>
      <c r="G12" s="550"/>
      <c r="H12" s="551"/>
      <c r="I12" s="551"/>
      <c r="J12" s="551"/>
      <c r="K12" s="540"/>
      <c r="L12" s="76"/>
      <c r="M12" s="76"/>
    </row>
    <row r="13" spans="1:13" ht="38.25" hidden="1" customHeight="1" thickBot="1" x14ac:dyDescent="0.3">
      <c r="A13" s="773"/>
      <c r="B13" s="773"/>
      <c r="C13" s="601"/>
      <c r="D13" s="783" t="s">
        <v>741</v>
      </c>
      <c r="E13" s="784"/>
      <c r="F13" s="553">
        <f>D19+D28+D69+D118+D146+D178+D234</f>
        <v>369.29999999999995</v>
      </c>
      <c r="G13" s="605">
        <f>F11-F13</f>
        <v>13974.499999999996</v>
      </c>
      <c r="H13" s="606" t="s">
        <v>742</v>
      </c>
      <c r="I13" s="80"/>
      <c r="J13" s="80"/>
      <c r="K13" s="4"/>
      <c r="L13" s="4"/>
      <c r="M13" s="6"/>
    </row>
    <row r="14" spans="1:13" ht="36" x14ac:dyDescent="0.25">
      <c r="A14" s="1" t="s">
        <v>0</v>
      </c>
      <c r="B14" s="83" t="s">
        <v>1</v>
      </c>
      <c r="C14" s="83" t="s">
        <v>717</v>
      </c>
      <c r="D14" s="554" t="s">
        <v>2</v>
      </c>
      <c r="E14" s="554" t="s">
        <v>308</v>
      </c>
      <c r="F14" s="555" t="s">
        <v>738</v>
      </c>
      <c r="G14" s="3" t="s">
        <v>743</v>
      </c>
      <c r="H14" s="20" t="s">
        <v>16</v>
      </c>
      <c r="I14" s="556" t="s">
        <v>727</v>
      </c>
      <c r="J14" s="556" t="s">
        <v>726</v>
      </c>
      <c r="K14" s="84" t="s">
        <v>8</v>
      </c>
      <c r="L14" s="85" t="s">
        <v>17</v>
      </c>
      <c r="M14" s="4"/>
    </row>
    <row r="15" spans="1:13" x14ac:dyDescent="0.25">
      <c r="A15" s="7">
        <v>1</v>
      </c>
      <c r="B15" s="17" t="s">
        <v>332</v>
      </c>
      <c r="C15" s="17" t="s">
        <v>731</v>
      </c>
      <c r="D15" s="11">
        <v>94</v>
      </c>
      <c r="E15" s="16" t="s">
        <v>328</v>
      </c>
      <c r="F15" s="30">
        <v>35</v>
      </c>
      <c r="G15" s="30">
        <v>36.9</v>
      </c>
      <c r="H15" s="21">
        <v>1.8999999999999986</v>
      </c>
      <c r="I15" s="557"/>
      <c r="J15" s="557"/>
      <c r="K15" s="29">
        <v>0.18166046250909409</v>
      </c>
      <c r="L15" s="26">
        <f>H15+K15+I15+J15</f>
        <v>2.0816604625090926</v>
      </c>
      <c r="M15" s="4" t="s">
        <v>702</v>
      </c>
    </row>
    <row r="16" spans="1:13" x14ac:dyDescent="0.25">
      <c r="A16" s="7">
        <v>2</v>
      </c>
      <c r="B16" s="17" t="s">
        <v>333</v>
      </c>
      <c r="C16" s="17"/>
      <c r="D16" s="13">
        <v>52.6</v>
      </c>
      <c r="E16" s="16" t="s">
        <v>328</v>
      </c>
      <c r="F16" s="30">
        <v>11.6</v>
      </c>
      <c r="G16" s="30">
        <v>12</v>
      </c>
      <c r="H16" s="21">
        <v>0.40000000000000036</v>
      </c>
      <c r="I16" s="557"/>
      <c r="J16" s="557"/>
      <c r="K16" s="29">
        <v>0.10165255668062075</v>
      </c>
      <c r="L16" s="26">
        <f t="shared" ref="L16:L79" si="0">H16+K16+I16+J16</f>
        <v>0.50165255668062114</v>
      </c>
      <c r="M16" s="4" t="s">
        <v>702</v>
      </c>
    </row>
    <row r="17" spans="1:13" x14ac:dyDescent="0.25">
      <c r="A17" s="7">
        <v>3</v>
      </c>
      <c r="B17" s="17" t="s">
        <v>334</v>
      </c>
      <c r="C17" s="17"/>
      <c r="D17" s="13">
        <v>64.8</v>
      </c>
      <c r="E17" s="16" t="s">
        <v>328</v>
      </c>
      <c r="F17" s="30">
        <v>24.2</v>
      </c>
      <c r="G17" s="30">
        <v>25.3</v>
      </c>
      <c r="H17" s="21">
        <v>1.1000000000000014</v>
      </c>
      <c r="I17" s="557"/>
      <c r="J17" s="557"/>
      <c r="K17" s="29">
        <v>0.12522976564456698</v>
      </c>
      <c r="L17" s="26">
        <f t="shared" si="0"/>
        <v>1.2252297656445683</v>
      </c>
      <c r="M17" s="4" t="s">
        <v>702</v>
      </c>
    </row>
    <row r="18" spans="1:13" x14ac:dyDescent="0.25">
      <c r="A18" s="7">
        <v>4</v>
      </c>
      <c r="B18" s="17" t="s">
        <v>335</v>
      </c>
      <c r="C18" s="17"/>
      <c r="D18" s="13">
        <v>94.3</v>
      </c>
      <c r="E18" s="16" t="s">
        <v>328</v>
      </c>
      <c r="F18" s="30">
        <v>27.6</v>
      </c>
      <c r="G18" s="30">
        <v>29</v>
      </c>
      <c r="H18" s="21">
        <v>1.3999999999999986</v>
      </c>
      <c r="I18" s="557"/>
      <c r="J18" s="557"/>
      <c r="K18" s="29">
        <v>0.18224022994263375</v>
      </c>
      <c r="L18" s="26">
        <f t="shared" si="0"/>
        <v>1.5822402299426324</v>
      </c>
      <c r="M18" s="4" t="s">
        <v>702</v>
      </c>
    </row>
    <row r="19" spans="1:13" x14ac:dyDescent="0.25">
      <c r="A19" s="7">
        <v>5</v>
      </c>
      <c r="B19" s="17" t="s">
        <v>336</v>
      </c>
      <c r="C19" s="17"/>
      <c r="D19" s="11">
        <v>52.8</v>
      </c>
      <c r="E19" s="16" t="s">
        <v>328</v>
      </c>
      <c r="F19" s="30">
        <v>0</v>
      </c>
      <c r="G19" s="30">
        <v>0</v>
      </c>
      <c r="H19" s="21">
        <v>0</v>
      </c>
      <c r="I19" s="557">
        <v>0.95039999999999991</v>
      </c>
      <c r="J19" s="557"/>
      <c r="K19" s="29"/>
      <c r="L19" s="26">
        <f t="shared" si="0"/>
        <v>0.95039999999999991</v>
      </c>
      <c r="M19" s="4" t="s">
        <v>703</v>
      </c>
    </row>
    <row r="20" spans="1:13" x14ac:dyDescent="0.25">
      <c r="A20" s="7">
        <v>6</v>
      </c>
      <c r="B20" s="17" t="s">
        <v>337</v>
      </c>
      <c r="C20" s="17"/>
      <c r="D20" s="11">
        <v>64.8</v>
      </c>
      <c r="E20" s="16" t="s">
        <v>328</v>
      </c>
      <c r="F20" s="30">
        <v>14.1</v>
      </c>
      <c r="G20" s="30">
        <v>14.9</v>
      </c>
      <c r="H20" s="21">
        <v>0.80000000000000071</v>
      </c>
      <c r="I20" s="557"/>
      <c r="J20" s="557"/>
      <c r="K20" s="29">
        <v>0.12522976564456698</v>
      </c>
      <c r="L20" s="26">
        <f t="shared" si="0"/>
        <v>0.92522976564456771</v>
      </c>
      <c r="M20" s="4" t="s">
        <v>702</v>
      </c>
    </row>
    <row r="21" spans="1:13" x14ac:dyDescent="0.25">
      <c r="A21" s="7">
        <v>7</v>
      </c>
      <c r="B21" s="17" t="s">
        <v>338</v>
      </c>
      <c r="C21" s="17"/>
      <c r="D21" s="11">
        <v>94.1</v>
      </c>
      <c r="E21" s="16" t="s">
        <v>328</v>
      </c>
      <c r="F21" s="30">
        <v>21.4</v>
      </c>
      <c r="G21" s="30">
        <v>22.1</v>
      </c>
      <c r="H21" s="21">
        <v>0.70000000000000284</v>
      </c>
      <c r="I21" s="557"/>
      <c r="J21" s="557"/>
      <c r="K21" s="29">
        <v>0.18185371832027397</v>
      </c>
      <c r="L21" s="26">
        <f t="shared" si="0"/>
        <v>0.88185371832027681</v>
      </c>
      <c r="M21" s="4" t="s">
        <v>702</v>
      </c>
    </row>
    <row r="22" spans="1:13" x14ac:dyDescent="0.25">
      <c r="A22" s="7">
        <v>8</v>
      </c>
      <c r="B22" s="17" t="s">
        <v>339</v>
      </c>
      <c r="C22" s="17"/>
      <c r="D22" s="11">
        <v>52.9</v>
      </c>
      <c r="E22" s="16" t="s">
        <v>328</v>
      </c>
      <c r="F22" s="30">
        <v>11.4</v>
      </c>
      <c r="G22" s="30">
        <v>11.6</v>
      </c>
      <c r="H22" s="21">
        <v>0.19999999999999929</v>
      </c>
      <c r="I22" s="557"/>
      <c r="J22" s="557"/>
      <c r="K22" s="29">
        <v>0.1022323241141604</v>
      </c>
      <c r="L22" s="26">
        <f t="shared" si="0"/>
        <v>0.30223232411415968</v>
      </c>
      <c r="M22" s="4" t="s">
        <v>702</v>
      </c>
    </row>
    <row r="23" spans="1:13" x14ac:dyDescent="0.25">
      <c r="A23" s="7">
        <v>9</v>
      </c>
      <c r="B23" s="17" t="s">
        <v>340</v>
      </c>
      <c r="C23" s="17"/>
      <c r="D23" s="11">
        <v>65.2</v>
      </c>
      <c r="E23" s="16" t="s">
        <v>328</v>
      </c>
      <c r="F23" s="30">
        <v>17.3</v>
      </c>
      <c r="G23" s="30">
        <v>18</v>
      </c>
      <c r="H23" s="21">
        <v>0.69999999999999929</v>
      </c>
      <c r="I23" s="557"/>
      <c r="J23" s="557"/>
      <c r="K23" s="29">
        <v>0.12600278888928654</v>
      </c>
      <c r="L23" s="26">
        <f t="shared" si="0"/>
        <v>0.8260027888892858</v>
      </c>
      <c r="M23" s="4" t="s">
        <v>702</v>
      </c>
    </row>
    <row r="24" spans="1:13" x14ac:dyDescent="0.25">
      <c r="A24" s="7">
        <v>10</v>
      </c>
      <c r="B24" s="17" t="s">
        <v>341</v>
      </c>
      <c r="C24" s="17"/>
      <c r="D24" s="11">
        <v>94</v>
      </c>
      <c r="E24" s="16" t="s">
        <v>328</v>
      </c>
      <c r="F24" s="30">
        <v>25.7</v>
      </c>
      <c r="G24" s="30">
        <v>26.9</v>
      </c>
      <c r="H24" s="21">
        <v>1.1999999999999993</v>
      </c>
      <c r="I24" s="557"/>
      <c r="J24" s="557"/>
      <c r="K24" s="29">
        <v>0.18166046250909409</v>
      </c>
      <c r="L24" s="26">
        <f t="shared" si="0"/>
        <v>1.3816604625090934</v>
      </c>
      <c r="M24" s="4" t="s">
        <v>702</v>
      </c>
    </row>
    <row r="25" spans="1:13" x14ac:dyDescent="0.25">
      <c r="A25" s="7">
        <v>11</v>
      </c>
      <c r="B25" s="17" t="s">
        <v>342</v>
      </c>
      <c r="C25" s="17"/>
      <c r="D25" s="11">
        <v>52.8</v>
      </c>
      <c r="E25" s="16" t="s">
        <v>328</v>
      </c>
      <c r="F25" s="30">
        <v>7.8</v>
      </c>
      <c r="G25" s="30">
        <v>8.3000000000000007</v>
      </c>
      <c r="H25" s="21">
        <v>0.50000000000000089</v>
      </c>
      <c r="I25" s="557"/>
      <c r="J25" s="557"/>
      <c r="K25" s="29">
        <v>0.10203906830298051</v>
      </c>
      <c r="L25" s="26">
        <f t="shared" si="0"/>
        <v>0.60203906830298137</v>
      </c>
      <c r="M25" s="4" t="s">
        <v>702</v>
      </c>
    </row>
    <row r="26" spans="1:13" x14ac:dyDescent="0.25">
      <c r="A26" s="7">
        <v>12</v>
      </c>
      <c r="B26" s="17" t="s">
        <v>343</v>
      </c>
      <c r="C26" s="17"/>
      <c r="D26" s="11">
        <v>65.3</v>
      </c>
      <c r="E26" s="16" t="s">
        <v>328</v>
      </c>
      <c r="F26" s="30">
        <v>16.2</v>
      </c>
      <c r="G26" s="30">
        <v>17.3</v>
      </c>
      <c r="H26" s="21">
        <v>1.1000000000000014</v>
      </c>
      <c r="I26" s="557"/>
      <c r="J26" s="557"/>
      <c r="K26" s="29">
        <v>0.12619604470046641</v>
      </c>
      <c r="L26" s="26">
        <f t="shared" si="0"/>
        <v>1.2261960447004678</v>
      </c>
      <c r="M26" s="4" t="s">
        <v>702</v>
      </c>
    </row>
    <row r="27" spans="1:13" x14ac:dyDescent="0.25">
      <c r="A27" s="7">
        <v>13</v>
      </c>
      <c r="B27" s="17" t="s">
        <v>344</v>
      </c>
      <c r="C27" s="17"/>
      <c r="D27" s="11">
        <v>94.2</v>
      </c>
      <c r="E27" s="16" t="s">
        <v>328</v>
      </c>
      <c r="F27" s="30">
        <v>22.2</v>
      </c>
      <c r="G27" s="30">
        <v>25.4</v>
      </c>
      <c r="H27" s="21">
        <v>1.8665999999999991</v>
      </c>
      <c r="I27" s="557"/>
      <c r="J27" s="557"/>
      <c r="K27" s="29">
        <v>0.18204697413145388</v>
      </c>
      <c r="L27" s="26">
        <f t="shared" si="0"/>
        <v>2.048646974131453</v>
      </c>
      <c r="M27" s="4" t="s">
        <v>702</v>
      </c>
    </row>
    <row r="28" spans="1:13" x14ac:dyDescent="0.25">
      <c r="A28" s="7">
        <v>14</v>
      </c>
      <c r="B28" s="17" t="s">
        <v>345</v>
      </c>
      <c r="C28" s="17"/>
      <c r="D28" s="11">
        <v>52.9</v>
      </c>
      <c r="E28" s="16" t="s">
        <v>328</v>
      </c>
      <c r="F28" s="30">
        <v>4.2</v>
      </c>
      <c r="G28" s="30">
        <v>4.2</v>
      </c>
      <c r="H28" s="21">
        <v>0</v>
      </c>
      <c r="I28" s="557">
        <v>0.95220000000000005</v>
      </c>
      <c r="J28" s="557"/>
      <c r="K28" s="29"/>
      <c r="L28" s="26">
        <f t="shared" si="0"/>
        <v>0.95220000000000005</v>
      </c>
      <c r="M28" s="4" t="s">
        <v>703</v>
      </c>
    </row>
    <row r="29" spans="1:13" x14ac:dyDescent="0.25">
      <c r="A29" s="7">
        <v>15</v>
      </c>
      <c r="B29" s="17" t="s">
        <v>346</v>
      </c>
      <c r="C29" s="17"/>
      <c r="D29" s="11">
        <v>64.900000000000006</v>
      </c>
      <c r="E29" s="16" t="s">
        <v>328</v>
      </c>
      <c r="F29" s="30">
        <v>22.2</v>
      </c>
      <c r="G29" s="30">
        <v>25.3</v>
      </c>
      <c r="H29" s="21">
        <v>1.4334000000000016</v>
      </c>
      <c r="I29" s="557"/>
      <c r="J29" s="557"/>
      <c r="K29" s="29">
        <v>0.12542302145574688</v>
      </c>
      <c r="L29" s="26">
        <f t="shared" si="0"/>
        <v>1.5588230214557484</v>
      </c>
      <c r="M29" s="4" t="s">
        <v>702</v>
      </c>
    </row>
    <row r="30" spans="1:13" x14ac:dyDescent="0.25">
      <c r="A30" s="7">
        <v>16</v>
      </c>
      <c r="B30" s="17" t="s">
        <v>347</v>
      </c>
      <c r="C30" s="17"/>
      <c r="D30" s="11">
        <v>93.9</v>
      </c>
      <c r="E30" s="16" t="s">
        <v>328</v>
      </c>
      <c r="F30" s="30">
        <v>17.600000000000001</v>
      </c>
      <c r="G30" s="30">
        <v>17.600000000000001</v>
      </c>
      <c r="H30" s="21">
        <v>0</v>
      </c>
      <c r="I30" s="557"/>
      <c r="J30" s="557">
        <v>0.85</v>
      </c>
      <c r="K30" s="29">
        <v>0.18146720669791422</v>
      </c>
      <c r="L30" s="26">
        <f t="shared" si="0"/>
        <v>1.0314672066979143</v>
      </c>
      <c r="M30" s="4" t="s">
        <v>702</v>
      </c>
    </row>
    <row r="31" spans="1:13" x14ac:dyDescent="0.25">
      <c r="A31" s="7">
        <v>17</v>
      </c>
      <c r="B31" s="17" t="s">
        <v>348</v>
      </c>
      <c r="C31" s="17"/>
      <c r="D31" s="11">
        <v>53</v>
      </c>
      <c r="E31" s="16" t="s">
        <v>328</v>
      </c>
      <c r="F31" s="30">
        <v>10.5</v>
      </c>
      <c r="G31" s="30">
        <v>10.5</v>
      </c>
      <c r="H31" s="21">
        <v>0</v>
      </c>
      <c r="I31" s="557"/>
      <c r="J31" s="557">
        <v>0.57999999999999996</v>
      </c>
      <c r="K31" s="29">
        <v>0.10242557992534029</v>
      </c>
      <c r="L31" s="26">
        <f t="shared" si="0"/>
        <v>0.68242557992534025</v>
      </c>
      <c r="M31" s="4" t="s">
        <v>702</v>
      </c>
    </row>
    <row r="32" spans="1:13" x14ac:dyDescent="0.25">
      <c r="A32" s="7">
        <v>18</v>
      </c>
      <c r="B32" s="17" t="s">
        <v>595</v>
      </c>
      <c r="C32" s="17"/>
      <c r="D32" s="11">
        <v>64.8</v>
      </c>
      <c r="E32" s="16" t="s">
        <v>328</v>
      </c>
      <c r="F32" s="30">
        <v>18.8</v>
      </c>
      <c r="G32" s="30">
        <v>18.8</v>
      </c>
      <c r="H32" s="21">
        <v>0</v>
      </c>
      <c r="I32" s="557"/>
      <c r="J32" s="557">
        <v>0.79999999999999993</v>
      </c>
      <c r="K32" s="29">
        <v>0.12522976564456698</v>
      </c>
      <c r="L32" s="26">
        <f t="shared" si="0"/>
        <v>0.92522976564456694</v>
      </c>
      <c r="M32" s="4" t="s">
        <v>702</v>
      </c>
    </row>
    <row r="33" spans="1:13" x14ac:dyDescent="0.25">
      <c r="A33" s="7">
        <v>19</v>
      </c>
      <c r="B33" s="17" t="s">
        <v>349</v>
      </c>
      <c r="C33" s="17"/>
      <c r="D33" s="11">
        <v>93.9</v>
      </c>
      <c r="E33" s="16" t="s">
        <v>328</v>
      </c>
      <c r="F33" s="30">
        <v>24.9</v>
      </c>
      <c r="G33" s="30">
        <v>26.3</v>
      </c>
      <c r="H33" s="21">
        <v>1.4000000000000021</v>
      </c>
      <c r="I33" s="557"/>
      <c r="J33" s="557"/>
      <c r="K33" s="29">
        <v>0.18146720669791422</v>
      </c>
      <c r="L33" s="26">
        <f t="shared" si="0"/>
        <v>1.5814672066979163</v>
      </c>
      <c r="M33" s="4" t="s">
        <v>702</v>
      </c>
    </row>
    <row r="34" spans="1:13" x14ac:dyDescent="0.25">
      <c r="A34" s="7">
        <v>20</v>
      </c>
      <c r="B34" s="17" t="s">
        <v>350</v>
      </c>
      <c r="C34" s="17"/>
      <c r="D34" s="11">
        <v>52.8</v>
      </c>
      <c r="E34" s="16" t="s">
        <v>328</v>
      </c>
      <c r="F34" s="30">
        <v>11.8</v>
      </c>
      <c r="G34" s="30">
        <v>12.2</v>
      </c>
      <c r="H34" s="21">
        <v>0.39999999999999858</v>
      </c>
      <c r="I34" s="557"/>
      <c r="J34" s="557"/>
      <c r="K34" s="29">
        <v>0.10203906830298051</v>
      </c>
      <c r="L34" s="26">
        <f t="shared" si="0"/>
        <v>0.50203906830297906</v>
      </c>
      <c r="M34" s="4" t="s">
        <v>702</v>
      </c>
    </row>
    <row r="35" spans="1:13" x14ac:dyDescent="0.25">
      <c r="A35" s="7">
        <v>21</v>
      </c>
      <c r="B35" s="17" t="s">
        <v>351</v>
      </c>
      <c r="C35" s="17"/>
      <c r="D35" s="11">
        <v>65</v>
      </c>
      <c r="E35" s="16" t="s">
        <v>328</v>
      </c>
      <c r="F35" s="30">
        <v>9.1999999999999993</v>
      </c>
      <c r="G35" s="30">
        <v>9.4</v>
      </c>
      <c r="H35" s="21">
        <v>0.20000000000000107</v>
      </c>
      <c r="I35" s="557"/>
      <c r="J35" s="557"/>
      <c r="K35" s="29">
        <v>0.12561627726692676</v>
      </c>
      <c r="L35" s="26">
        <f t="shared" si="0"/>
        <v>0.32561627726692782</v>
      </c>
      <c r="M35" s="4" t="s">
        <v>702</v>
      </c>
    </row>
    <row r="36" spans="1:13" x14ac:dyDescent="0.25">
      <c r="A36" s="7">
        <v>22</v>
      </c>
      <c r="B36" s="17" t="s">
        <v>352</v>
      </c>
      <c r="C36" s="17"/>
      <c r="D36" s="11">
        <v>94.3</v>
      </c>
      <c r="E36" s="16" t="s">
        <v>328</v>
      </c>
      <c r="F36" s="30">
        <v>35</v>
      </c>
      <c r="G36" s="30">
        <v>36.5</v>
      </c>
      <c r="H36" s="21">
        <v>1.5</v>
      </c>
      <c r="I36" s="557"/>
      <c r="J36" s="557"/>
      <c r="K36" s="29">
        <v>0.18224022994263375</v>
      </c>
      <c r="L36" s="26">
        <f t="shared" si="0"/>
        <v>1.6822402299426338</v>
      </c>
      <c r="M36" s="4" t="s">
        <v>702</v>
      </c>
    </row>
    <row r="37" spans="1:13" x14ac:dyDescent="0.25">
      <c r="A37" s="7">
        <v>23</v>
      </c>
      <c r="B37" s="17" t="s">
        <v>353</v>
      </c>
      <c r="C37" s="17"/>
      <c r="D37" s="11">
        <v>52.9</v>
      </c>
      <c r="E37" s="16" t="s">
        <v>328</v>
      </c>
      <c r="F37" s="30">
        <v>4.9000000000000004</v>
      </c>
      <c r="G37" s="30">
        <v>5.0999999999999996</v>
      </c>
      <c r="H37" s="21">
        <v>0.19999999999999929</v>
      </c>
      <c r="I37" s="557"/>
      <c r="J37" s="557"/>
      <c r="K37" s="29">
        <v>0.1022323241141604</v>
      </c>
      <c r="L37" s="26">
        <f t="shared" si="0"/>
        <v>0.30223232411415968</v>
      </c>
      <c r="M37" s="4" t="s">
        <v>702</v>
      </c>
    </row>
    <row r="38" spans="1:13" x14ac:dyDescent="0.25">
      <c r="A38" s="7">
        <v>24</v>
      </c>
      <c r="B38" s="17" t="s">
        <v>354</v>
      </c>
      <c r="C38" s="17"/>
      <c r="D38" s="11">
        <v>65.3</v>
      </c>
      <c r="E38" s="16" t="s">
        <v>328</v>
      </c>
      <c r="F38" s="30">
        <v>7.5</v>
      </c>
      <c r="G38" s="30">
        <v>7.7</v>
      </c>
      <c r="H38" s="21">
        <v>0.20000000000000018</v>
      </c>
      <c r="I38" s="557"/>
      <c r="J38" s="557"/>
      <c r="K38" s="29">
        <v>0.12619604470046641</v>
      </c>
      <c r="L38" s="26">
        <f t="shared" si="0"/>
        <v>0.32619604470046659</v>
      </c>
      <c r="M38" s="4" t="s">
        <v>702</v>
      </c>
    </row>
    <row r="39" spans="1:13" x14ac:dyDescent="0.25">
      <c r="A39" s="7">
        <v>25</v>
      </c>
      <c r="B39" s="17" t="s">
        <v>355</v>
      </c>
      <c r="C39" s="17"/>
      <c r="D39" s="11">
        <v>94.1</v>
      </c>
      <c r="E39" s="16" t="s">
        <v>328</v>
      </c>
      <c r="F39" s="30">
        <v>7.3</v>
      </c>
      <c r="G39" s="30">
        <v>7.5</v>
      </c>
      <c r="H39" s="21">
        <v>0.20000000000000018</v>
      </c>
      <c r="I39" s="557"/>
      <c r="J39" s="557"/>
      <c r="K39" s="29">
        <v>0.18185371832027397</v>
      </c>
      <c r="L39" s="26">
        <f t="shared" si="0"/>
        <v>0.38185371832027415</v>
      </c>
      <c r="M39" s="4" t="s">
        <v>702</v>
      </c>
    </row>
    <row r="40" spans="1:13" x14ac:dyDescent="0.25">
      <c r="A40" s="7">
        <v>26</v>
      </c>
      <c r="B40" s="17" t="s">
        <v>356</v>
      </c>
      <c r="C40" s="17"/>
      <c r="D40" s="11">
        <v>53</v>
      </c>
      <c r="E40" s="16" t="s">
        <v>328</v>
      </c>
      <c r="F40" s="30">
        <v>12.9</v>
      </c>
      <c r="G40" s="30">
        <v>13.6</v>
      </c>
      <c r="H40" s="21">
        <v>0.69999999999999929</v>
      </c>
      <c r="I40" s="557"/>
      <c r="J40" s="557"/>
      <c r="K40" s="29">
        <v>0.10242557992534029</v>
      </c>
      <c r="L40" s="26">
        <f t="shared" si="0"/>
        <v>0.80242557992533958</v>
      </c>
      <c r="M40" s="4" t="s">
        <v>702</v>
      </c>
    </row>
    <row r="41" spans="1:13" x14ac:dyDescent="0.25">
      <c r="A41" s="7">
        <v>27</v>
      </c>
      <c r="B41" s="17" t="s">
        <v>357</v>
      </c>
      <c r="C41" s="17"/>
      <c r="D41" s="11">
        <v>65.3</v>
      </c>
      <c r="E41" s="16" t="s">
        <v>328</v>
      </c>
      <c r="F41" s="30">
        <v>15.8</v>
      </c>
      <c r="G41" s="30">
        <v>16.7</v>
      </c>
      <c r="H41" s="21">
        <v>0.89999999999999858</v>
      </c>
      <c r="I41" s="557"/>
      <c r="J41" s="557"/>
      <c r="K41" s="29">
        <v>0.12619604470046641</v>
      </c>
      <c r="L41" s="26">
        <f t="shared" si="0"/>
        <v>1.026196044700465</v>
      </c>
      <c r="M41" s="4" t="s">
        <v>702</v>
      </c>
    </row>
    <row r="42" spans="1:13" x14ac:dyDescent="0.25">
      <c r="A42" s="7">
        <v>28</v>
      </c>
      <c r="B42" s="17" t="s">
        <v>358</v>
      </c>
      <c r="C42" s="17"/>
      <c r="D42" s="11">
        <v>93.5</v>
      </c>
      <c r="E42" s="16" t="s">
        <v>328</v>
      </c>
      <c r="F42" s="30">
        <v>27.6</v>
      </c>
      <c r="G42" s="30">
        <v>28.9</v>
      </c>
      <c r="H42" s="21">
        <v>1.2999999999999972</v>
      </c>
      <c r="I42" s="557"/>
      <c r="J42" s="557"/>
      <c r="K42" s="29">
        <v>0.18069418345319466</v>
      </c>
      <c r="L42" s="26">
        <f t="shared" si="0"/>
        <v>1.4806941834531919</v>
      </c>
      <c r="M42" s="4" t="s">
        <v>702</v>
      </c>
    </row>
    <row r="43" spans="1:13" x14ac:dyDescent="0.25">
      <c r="A43" s="7">
        <v>29</v>
      </c>
      <c r="B43" s="17" t="s">
        <v>359</v>
      </c>
      <c r="C43" s="17"/>
      <c r="D43" s="11">
        <v>52.8</v>
      </c>
      <c r="E43" s="16" t="s">
        <v>328</v>
      </c>
      <c r="F43" s="30">
        <v>14.6</v>
      </c>
      <c r="G43" s="30">
        <v>15.2</v>
      </c>
      <c r="H43" s="21">
        <v>0.59999999999999964</v>
      </c>
      <c r="I43" s="557"/>
      <c r="J43" s="557"/>
      <c r="K43" s="29">
        <v>0.10203906830298051</v>
      </c>
      <c r="L43" s="26">
        <f t="shared" si="0"/>
        <v>0.70203906830298013</v>
      </c>
      <c r="M43" s="4" t="s">
        <v>702</v>
      </c>
    </row>
    <row r="44" spans="1:13" x14ac:dyDescent="0.25">
      <c r="A44" s="7">
        <v>30</v>
      </c>
      <c r="B44" s="17" t="s">
        <v>360</v>
      </c>
      <c r="C44" s="17"/>
      <c r="D44" s="11">
        <v>65.400000000000006</v>
      </c>
      <c r="E44" s="16" t="s">
        <v>328</v>
      </c>
      <c r="F44" s="30">
        <v>5.5</v>
      </c>
      <c r="G44" s="30">
        <v>5.8</v>
      </c>
      <c r="H44" s="21">
        <v>0.29999999999999982</v>
      </c>
      <c r="I44" s="557"/>
      <c r="J44" s="557"/>
      <c r="K44" s="29">
        <v>0.12638930051164632</v>
      </c>
      <c r="L44" s="26">
        <f t="shared" si="0"/>
        <v>0.42638930051164614</v>
      </c>
      <c r="M44" s="4" t="s">
        <v>702</v>
      </c>
    </row>
    <row r="45" spans="1:13" x14ac:dyDescent="0.25">
      <c r="A45" s="7">
        <v>31</v>
      </c>
      <c r="B45" s="17" t="s">
        <v>361</v>
      </c>
      <c r="C45" s="17"/>
      <c r="D45" s="11">
        <v>93.9</v>
      </c>
      <c r="E45" s="16" t="s">
        <v>328</v>
      </c>
      <c r="F45" s="30">
        <v>8.6</v>
      </c>
      <c r="G45" s="30">
        <v>9</v>
      </c>
      <c r="H45" s="21">
        <v>0.40000000000000036</v>
      </c>
      <c r="I45" s="557"/>
      <c r="J45" s="557"/>
      <c r="K45" s="29">
        <v>0.18146720669791422</v>
      </c>
      <c r="L45" s="26">
        <f t="shared" si="0"/>
        <v>0.58146720669791452</v>
      </c>
      <c r="M45" s="4" t="s">
        <v>702</v>
      </c>
    </row>
    <row r="46" spans="1:13" x14ac:dyDescent="0.25">
      <c r="A46" s="7">
        <v>32</v>
      </c>
      <c r="B46" s="17" t="s">
        <v>363</v>
      </c>
      <c r="C46" s="17"/>
      <c r="D46" s="11">
        <v>53</v>
      </c>
      <c r="E46" s="16" t="s">
        <v>328</v>
      </c>
      <c r="F46" s="30">
        <v>15.8</v>
      </c>
      <c r="G46" s="30">
        <v>16.5</v>
      </c>
      <c r="H46" s="21">
        <v>0.69999999999999929</v>
      </c>
      <c r="I46" s="557"/>
      <c r="J46" s="557"/>
      <c r="K46" s="29">
        <v>0.10242557992534029</v>
      </c>
      <c r="L46" s="26">
        <f t="shared" si="0"/>
        <v>0.80242557992533958</v>
      </c>
      <c r="M46" s="4" t="s">
        <v>702</v>
      </c>
    </row>
    <row r="47" spans="1:13" x14ac:dyDescent="0.25">
      <c r="A47" s="7">
        <v>33</v>
      </c>
      <c r="B47" s="17" t="s">
        <v>364</v>
      </c>
      <c r="C47" s="17"/>
      <c r="D47" s="11">
        <v>65.3</v>
      </c>
      <c r="E47" s="16" t="s">
        <v>328</v>
      </c>
      <c r="F47" s="30">
        <v>20.8</v>
      </c>
      <c r="G47" s="30">
        <v>21.9</v>
      </c>
      <c r="H47" s="21">
        <v>1.0999999999999979</v>
      </c>
      <c r="I47" s="557"/>
      <c r="J47" s="557"/>
      <c r="K47" s="29">
        <v>0.12619604470046641</v>
      </c>
      <c r="L47" s="26">
        <f t="shared" si="0"/>
        <v>1.2261960447004643</v>
      </c>
      <c r="M47" s="4" t="s">
        <v>702</v>
      </c>
    </row>
    <row r="48" spans="1:13" x14ac:dyDescent="0.25">
      <c r="A48" s="7">
        <v>34</v>
      </c>
      <c r="B48" s="17" t="s">
        <v>362</v>
      </c>
      <c r="C48" s="17"/>
      <c r="D48" s="11">
        <v>94</v>
      </c>
      <c r="E48" s="16" t="s">
        <v>328</v>
      </c>
      <c r="F48" s="30">
        <v>28.4</v>
      </c>
      <c r="G48" s="30">
        <v>29.4</v>
      </c>
      <c r="H48" s="21">
        <v>1</v>
      </c>
      <c r="I48" s="557"/>
      <c r="J48" s="557"/>
      <c r="K48" s="29">
        <v>0.18166046250909409</v>
      </c>
      <c r="L48" s="26">
        <f t="shared" si="0"/>
        <v>1.1816604625090941</v>
      </c>
      <c r="M48" s="4" t="s">
        <v>702</v>
      </c>
    </row>
    <row r="49" spans="1:13" x14ac:dyDescent="0.25">
      <c r="A49" s="7">
        <v>35</v>
      </c>
      <c r="B49" s="17" t="s">
        <v>365</v>
      </c>
      <c r="C49" s="17"/>
      <c r="D49" s="11">
        <v>52.8</v>
      </c>
      <c r="E49" s="16" t="s">
        <v>328</v>
      </c>
      <c r="F49" s="30">
        <v>12.7</v>
      </c>
      <c r="G49" s="30">
        <v>13</v>
      </c>
      <c r="H49" s="21">
        <v>0.30000000000000071</v>
      </c>
      <c r="I49" s="557"/>
      <c r="J49" s="557"/>
      <c r="K49" s="29">
        <v>0.10203906830298051</v>
      </c>
      <c r="L49" s="26">
        <f t="shared" si="0"/>
        <v>0.4020390683029812</v>
      </c>
      <c r="M49" s="4" t="s">
        <v>702</v>
      </c>
    </row>
    <row r="50" spans="1:13" x14ac:dyDescent="0.25">
      <c r="A50" s="7">
        <v>36</v>
      </c>
      <c r="B50" s="17" t="s">
        <v>366</v>
      </c>
      <c r="C50" s="17"/>
      <c r="D50" s="11">
        <v>64.900000000000006</v>
      </c>
      <c r="E50" s="16" t="s">
        <v>328</v>
      </c>
      <c r="F50" s="30">
        <v>12.7</v>
      </c>
      <c r="G50" s="30">
        <v>13.6</v>
      </c>
      <c r="H50" s="21">
        <v>0.90000000000000036</v>
      </c>
      <c r="I50" s="557"/>
      <c r="J50" s="557"/>
      <c r="K50" s="29">
        <v>0.12542302145574688</v>
      </c>
      <c r="L50" s="26">
        <f t="shared" si="0"/>
        <v>1.0254230214557472</v>
      </c>
      <c r="M50" s="4" t="s">
        <v>702</v>
      </c>
    </row>
    <row r="51" spans="1:13" x14ac:dyDescent="0.25">
      <c r="A51" s="7">
        <v>37</v>
      </c>
      <c r="B51" s="17" t="s">
        <v>367</v>
      </c>
      <c r="C51" s="17"/>
      <c r="D51" s="11">
        <v>94.1</v>
      </c>
      <c r="E51" s="16" t="s">
        <v>328</v>
      </c>
      <c r="F51" s="30">
        <v>12.5</v>
      </c>
      <c r="G51" s="30">
        <v>13.7</v>
      </c>
      <c r="H51" s="21">
        <v>1.1999999999999993</v>
      </c>
      <c r="I51" s="557"/>
      <c r="J51" s="557"/>
      <c r="K51" s="29">
        <v>0.18185371832027397</v>
      </c>
      <c r="L51" s="26">
        <f t="shared" si="0"/>
        <v>1.3818537183202733</v>
      </c>
      <c r="M51" s="4" t="s">
        <v>702</v>
      </c>
    </row>
    <row r="52" spans="1:13" x14ac:dyDescent="0.25">
      <c r="A52" s="7">
        <v>38</v>
      </c>
      <c r="B52" s="17" t="s">
        <v>368</v>
      </c>
      <c r="C52" s="17"/>
      <c r="D52" s="11">
        <v>52.7</v>
      </c>
      <c r="E52" s="16" t="s">
        <v>328</v>
      </c>
      <c r="F52" s="30">
        <v>9.4</v>
      </c>
      <c r="G52" s="30">
        <v>10.199999999999999</v>
      </c>
      <c r="H52" s="21">
        <v>0.79999999999999893</v>
      </c>
      <c r="I52" s="557"/>
      <c r="J52" s="557"/>
      <c r="K52" s="29">
        <v>0.10184581249180064</v>
      </c>
      <c r="L52" s="26">
        <f t="shared" si="0"/>
        <v>0.90184581249179963</v>
      </c>
      <c r="M52" s="4" t="s">
        <v>702</v>
      </c>
    </row>
    <row r="53" spans="1:13" x14ac:dyDescent="0.25">
      <c r="A53" s="7">
        <v>39</v>
      </c>
      <c r="B53" s="17" t="s">
        <v>369</v>
      </c>
      <c r="C53" s="17"/>
      <c r="D53" s="11">
        <v>65.2</v>
      </c>
      <c r="E53" s="16" t="s">
        <v>328</v>
      </c>
      <c r="F53" s="30">
        <v>10.5</v>
      </c>
      <c r="G53" s="30">
        <v>11.1</v>
      </c>
      <c r="H53" s="21">
        <v>0.59999999999999964</v>
      </c>
      <c r="I53" s="557"/>
      <c r="J53" s="557"/>
      <c r="K53" s="29">
        <v>0.12600278888928654</v>
      </c>
      <c r="L53" s="26">
        <f t="shared" si="0"/>
        <v>0.72600278888928615</v>
      </c>
      <c r="M53" s="4" t="s">
        <v>702</v>
      </c>
    </row>
    <row r="54" spans="1:13" x14ac:dyDescent="0.25">
      <c r="A54" s="7">
        <v>40</v>
      </c>
      <c r="B54" s="17" t="s">
        <v>370</v>
      </c>
      <c r="C54" s="17"/>
      <c r="D54" s="11">
        <v>94</v>
      </c>
      <c r="E54" s="16" t="s">
        <v>328</v>
      </c>
      <c r="F54" s="30">
        <v>23.7</v>
      </c>
      <c r="G54" s="30">
        <v>24.7</v>
      </c>
      <c r="H54" s="21">
        <v>1</v>
      </c>
      <c r="I54" s="557"/>
      <c r="J54" s="557"/>
      <c r="K54" s="29">
        <v>0.18166046250909409</v>
      </c>
      <c r="L54" s="26">
        <f t="shared" si="0"/>
        <v>1.1816604625090941</v>
      </c>
      <c r="M54" s="4" t="s">
        <v>702</v>
      </c>
    </row>
    <row r="55" spans="1:13" x14ac:dyDescent="0.25">
      <c r="A55" s="7">
        <v>41</v>
      </c>
      <c r="B55" s="17" t="s">
        <v>371</v>
      </c>
      <c r="C55" s="17"/>
      <c r="D55" s="11">
        <v>52.8</v>
      </c>
      <c r="E55" s="16" t="s">
        <v>328</v>
      </c>
      <c r="F55" s="30">
        <v>5.3</v>
      </c>
      <c r="G55" s="30">
        <v>5.5</v>
      </c>
      <c r="H55" s="21">
        <v>0.20000000000000018</v>
      </c>
      <c r="I55" s="557"/>
      <c r="J55" s="557"/>
      <c r="K55" s="29">
        <v>0.10203906830298051</v>
      </c>
      <c r="L55" s="26">
        <f t="shared" si="0"/>
        <v>0.30203906830298066</v>
      </c>
      <c r="M55" s="4" t="s">
        <v>702</v>
      </c>
    </row>
    <row r="56" spans="1:13" x14ac:dyDescent="0.25">
      <c r="A56" s="7">
        <v>42</v>
      </c>
      <c r="B56" s="17" t="s">
        <v>372</v>
      </c>
      <c r="C56" s="17"/>
      <c r="D56" s="11">
        <v>65.3</v>
      </c>
      <c r="E56" s="16" t="s">
        <v>328</v>
      </c>
      <c r="F56" s="30">
        <v>17.5</v>
      </c>
      <c r="G56" s="30">
        <v>17.899999999999999</v>
      </c>
      <c r="H56" s="21">
        <v>0.39999999999999858</v>
      </c>
      <c r="I56" s="557"/>
      <c r="J56" s="557"/>
      <c r="K56" s="29">
        <v>0.12619604470046641</v>
      </c>
      <c r="L56" s="26">
        <f t="shared" si="0"/>
        <v>0.52619604470046499</v>
      </c>
      <c r="M56" s="4" t="s">
        <v>702</v>
      </c>
    </row>
    <row r="57" spans="1:13" x14ac:dyDescent="0.25">
      <c r="A57" s="7">
        <v>43</v>
      </c>
      <c r="B57" s="17" t="s">
        <v>455</v>
      </c>
      <c r="C57" s="17"/>
      <c r="D57" s="11">
        <v>69.099999999999994</v>
      </c>
      <c r="E57" s="16" t="s">
        <v>328</v>
      </c>
      <c r="F57" s="30">
        <v>22.5</v>
      </c>
      <c r="G57" s="30">
        <v>23.6</v>
      </c>
      <c r="H57" s="21">
        <v>1.1000000000000014</v>
      </c>
      <c r="I57" s="557"/>
      <c r="J57" s="557"/>
      <c r="K57" s="29">
        <v>0.13353976552530214</v>
      </c>
      <c r="L57" s="26">
        <f t="shared" si="0"/>
        <v>1.2335397655253035</v>
      </c>
      <c r="M57" s="4" t="s">
        <v>702</v>
      </c>
    </row>
    <row r="58" spans="1:13" x14ac:dyDescent="0.25">
      <c r="A58" s="7">
        <v>44</v>
      </c>
      <c r="B58" s="17" t="s">
        <v>456</v>
      </c>
      <c r="C58" s="17"/>
      <c r="D58" s="11">
        <v>42.6</v>
      </c>
      <c r="E58" s="16" t="s">
        <v>328</v>
      </c>
      <c r="F58" s="30">
        <v>18.2</v>
      </c>
      <c r="G58" s="30">
        <v>19.100000000000001</v>
      </c>
      <c r="H58" s="21">
        <v>0.90000000000000213</v>
      </c>
      <c r="I58" s="557"/>
      <c r="J58" s="557"/>
      <c r="K58" s="29">
        <v>8.2326975562632007E-2</v>
      </c>
      <c r="L58" s="26">
        <f t="shared" si="0"/>
        <v>0.98232697556263415</v>
      </c>
      <c r="M58" s="4" t="s">
        <v>702</v>
      </c>
    </row>
    <row r="59" spans="1:13" x14ac:dyDescent="0.25">
      <c r="A59" s="7">
        <v>45</v>
      </c>
      <c r="B59" s="17" t="s">
        <v>457</v>
      </c>
      <c r="C59" s="17"/>
      <c r="D59" s="11">
        <v>55.5</v>
      </c>
      <c r="E59" s="16" t="s">
        <v>328</v>
      </c>
      <c r="F59" s="30">
        <v>19.600000000000001</v>
      </c>
      <c r="G59" s="30">
        <v>20.399999999999999</v>
      </c>
      <c r="H59" s="21">
        <v>0.79999999999999716</v>
      </c>
      <c r="I59" s="557"/>
      <c r="J59" s="557"/>
      <c r="K59" s="29">
        <v>0.10725697520483747</v>
      </c>
      <c r="L59" s="26">
        <f t="shared" si="0"/>
        <v>0.90725697520483461</v>
      </c>
      <c r="M59" s="4" t="s">
        <v>702</v>
      </c>
    </row>
    <row r="60" spans="1:13" x14ac:dyDescent="0.25">
      <c r="A60" s="7">
        <v>46</v>
      </c>
      <c r="B60" s="17" t="s">
        <v>458</v>
      </c>
      <c r="C60" s="17"/>
      <c r="D60" s="11">
        <v>58.9</v>
      </c>
      <c r="E60" s="16" t="s">
        <v>328</v>
      </c>
      <c r="F60" s="30">
        <v>25.3</v>
      </c>
      <c r="G60" s="30">
        <v>26.1</v>
      </c>
      <c r="H60" s="21">
        <v>0.80000000000000071</v>
      </c>
      <c r="I60" s="557"/>
      <c r="J60" s="557"/>
      <c r="K60" s="29">
        <v>0.11382767278495363</v>
      </c>
      <c r="L60" s="26">
        <f t="shared" si="0"/>
        <v>0.91382767278495436</v>
      </c>
      <c r="M60" s="4" t="s">
        <v>702</v>
      </c>
    </row>
    <row r="61" spans="1:13" x14ac:dyDescent="0.25">
      <c r="A61" s="7">
        <v>47</v>
      </c>
      <c r="B61" s="17" t="s">
        <v>459</v>
      </c>
      <c r="C61" s="17"/>
      <c r="D61" s="11">
        <v>62.3</v>
      </c>
      <c r="E61" s="16" t="s">
        <v>328</v>
      </c>
      <c r="F61" s="30">
        <v>24.5</v>
      </c>
      <c r="G61" s="30">
        <v>25.4</v>
      </c>
      <c r="H61" s="21">
        <v>0.89999999999999858</v>
      </c>
      <c r="I61" s="557"/>
      <c r="J61" s="557"/>
      <c r="K61" s="29">
        <v>0.1203983703650698</v>
      </c>
      <c r="L61" s="26">
        <f t="shared" si="0"/>
        <v>1.0203983703650683</v>
      </c>
      <c r="M61" s="4" t="s">
        <v>702</v>
      </c>
    </row>
    <row r="62" spans="1:13" x14ac:dyDescent="0.25">
      <c r="A62" s="7">
        <v>48</v>
      </c>
      <c r="B62" s="17" t="s">
        <v>460</v>
      </c>
      <c r="C62" s="17"/>
      <c r="D62" s="11">
        <v>68.7</v>
      </c>
      <c r="E62" s="16" t="s">
        <v>328</v>
      </c>
      <c r="F62" s="30">
        <v>18.5</v>
      </c>
      <c r="G62" s="30">
        <v>19.600000000000001</v>
      </c>
      <c r="H62" s="21">
        <v>1.1000000000000014</v>
      </c>
      <c r="I62" s="557"/>
      <c r="J62" s="557"/>
      <c r="K62" s="29">
        <v>0.13276674228058261</v>
      </c>
      <c r="L62" s="26">
        <f t="shared" si="0"/>
        <v>1.2327667422805839</v>
      </c>
      <c r="M62" s="4" t="s">
        <v>702</v>
      </c>
    </row>
    <row r="63" spans="1:13" x14ac:dyDescent="0.25">
      <c r="A63" s="7">
        <v>49</v>
      </c>
      <c r="B63" s="17" t="s">
        <v>461</v>
      </c>
      <c r="C63" s="17"/>
      <c r="D63" s="11">
        <v>42.7</v>
      </c>
      <c r="E63" s="16" t="s">
        <v>328</v>
      </c>
      <c r="F63" s="30">
        <v>5.7</v>
      </c>
      <c r="G63" s="30">
        <v>6.6</v>
      </c>
      <c r="H63" s="21">
        <v>0.89999999999999947</v>
      </c>
      <c r="I63" s="557"/>
      <c r="J63" s="557"/>
      <c r="K63" s="29">
        <v>8.2520231373811898E-2</v>
      </c>
      <c r="L63" s="26">
        <f t="shared" si="0"/>
        <v>0.98252023137381139</v>
      </c>
      <c r="M63" s="4" t="s">
        <v>702</v>
      </c>
    </row>
    <row r="64" spans="1:13" x14ac:dyDescent="0.25">
      <c r="A64" s="7">
        <v>50</v>
      </c>
      <c r="B64" s="17" t="s">
        <v>462</v>
      </c>
      <c r="C64" s="17"/>
      <c r="D64" s="11">
        <v>55</v>
      </c>
      <c r="E64" s="16" t="s">
        <v>328</v>
      </c>
      <c r="F64" s="30">
        <v>18.600000000000001</v>
      </c>
      <c r="G64" s="30">
        <v>19.5</v>
      </c>
      <c r="H64" s="21">
        <v>0.89999999999999858</v>
      </c>
      <c r="I64" s="557"/>
      <c r="J64" s="557"/>
      <c r="K64" s="29">
        <v>0.10629069614893803</v>
      </c>
      <c r="L64" s="26">
        <f t="shared" si="0"/>
        <v>1.0062906961489366</v>
      </c>
      <c r="M64" s="4" t="s">
        <v>702</v>
      </c>
    </row>
    <row r="65" spans="1:13" x14ac:dyDescent="0.25">
      <c r="A65" s="7">
        <v>51</v>
      </c>
      <c r="B65" s="17" t="s">
        <v>463</v>
      </c>
      <c r="C65" s="17"/>
      <c r="D65" s="11">
        <v>59</v>
      </c>
      <c r="E65" s="16" t="s">
        <v>328</v>
      </c>
      <c r="F65" s="30">
        <v>11.4</v>
      </c>
      <c r="G65" s="30">
        <v>11.9</v>
      </c>
      <c r="H65" s="21">
        <v>0.5</v>
      </c>
      <c r="I65" s="557"/>
      <c r="J65" s="557"/>
      <c r="K65" s="29">
        <v>0.11402092859613353</v>
      </c>
      <c r="L65" s="26">
        <f t="shared" si="0"/>
        <v>0.61402092859613355</v>
      </c>
      <c r="M65" s="4" t="s">
        <v>702</v>
      </c>
    </row>
    <row r="66" spans="1:13" x14ac:dyDescent="0.25">
      <c r="A66" s="7">
        <v>52</v>
      </c>
      <c r="B66" s="17" t="s">
        <v>464</v>
      </c>
      <c r="C66" s="17"/>
      <c r="D66" s="11">
        <v>62</v>
      </c>
      <c r="E66" s="16" t="s">
        <v>328</v>
      </c>
      <c r="F66" s="30">
        <v>22.8</v>
      </c>
      <c r="G66" s="30">
        <v>23.9</v>
      </c>
      <c r="H66" s="21">
        <v>1.0999999999999979</v>
      </c>
      <c r="I66" s="557"/>
      <c r="J66" s="557"/>
      <c r="K66" s="29">
        <v>0.11981860293153014</v>
      </c>
      <c r="L66" s="26">
        <f t="shared" si="0"/>
        <v>1.2198186029315281</v>
      </c>
      <c r="M66" s="4" t="s">
        <v>702</v>
      </c>
    </row>
    <row r="67" spans="1:13" x14ac:dyDescent="0.25">
      <c r="A67" s="7">
        <v>53</v>
      </c>
      <c r="B67" s="17" t="s">
        <v>465</v>
      </c>
      <c r="C67" s="17"/>
      <c r="D67" s="11">
        <v>68.900000000000006</v>
      </c>
      <c r="E67" s="16" t="s">
        <v>328</v>
      </c>
      <c r="F67" s="30">
        <v>4</v>
      </c>
      <c r="G67" s="30">
        <v>4.0999999999999996</v>
      </c>
      <c r="H67" s="21">
        <v>9.9999999999999645E-2</v>
      </c>
      <c r="I67" s="557"/>
      <c r="J67" s="557"/>
      <c r="K67" s="29">
        <v>0.13315325390294239</v>
      </c>
      <c r="L67" s="26">
        <f t="shared" si="0"/>
        <v>0.23315325390294203</v>
      </c>
      <c r="M67" s="4" t="s">
        <v>702</v>
      </c>
    </row>
    <row r="68" spans="1:13" x14ac:dyDescent="0.25">
      <c r="A68" s="7">
        <v>54</v>
      </c>
      <c r="B68" s="17" t="s">
        <v>466</v>
      </c>
      <c r="C68" s="17"/>
      <c r="D68" s="11">
        <v>42.8</v>
      </c>
      <c r="E68" s="16" t="s">
        <v>328</v>
      </c>
      <c r="F68" s="30">
        <v>15.5</v>
      </c>
      <c r="G68" s="30">
        <v>16.3</v>
      </c>
      <c r="H68" s="21">
        <v>0.80000000000000071</v>
      </c>
      <c r="I68" s="557"/>
      <c r="J68" s="557"/>
      <c r="K68" s="29">
        <v>8.2713487184991774E-2</v>
      </c>
      <c r="L68" s="26">
        <f t="shared" si="0"/>
        <v>0.88271348718499243</v>
      </c>
      <c r="M68" s="4" t="s">
        <v>702</v>
      </c>
    </row>
    <row r="69" spans="1:13" x14ac:dyDescent="0.25">
      <c r="A69" s="7">
        <v>55</v>
      </c>
      <c r="B69" s="17" t="s">
        <v>467</v>
      </c>
      <c r="C69" s="17"/>
      <c r="D69" s="11">
        <v>55.2</v>
      </c>
      <c r="E69" s="16" t="s">
        <v>328</v>
      </c>
      <c r="F69" s="30">
        <v>3.9</v>
      </c>
      <c r="G69" s="30">
        <v>3.9</v>
      </c>
      <c r="H69" s="21">
        <v>0</v>
      </c>
      <c r="I69" s="557">
        <v>0.99360000000000004</v>
      </c>
      <c r="J69" s="557"/>
      <c r="K69" s="29"/>
      <c r="L69" s="26">
        <f t="shared" si="0"/>
        <v>0.99360000000000004</v>
      </c>
      <c r="M69" s="4" t="s">
        <v>703</v>
      </c>
    </row>
    <row r="70" spans="1:13" x14ac:dyDescent="0.25">
      <c r="A70" s="7">
        <v>56</v>
      </c>
      <c r="B70" s="17" t="s">
        <v>468</v>
      </c>
      <c r="C70" s="17"/>
      <c r="D70" s="11">
        <v>59.3</v>
      </c>
      <c r="E70" s="16" t="s">
        <v>328</v>
      </c>
      <c r="F70" s="30">
        <v>14.5</v>
      </c>
      <c r="G70" s="30">
        <v>14.59</v>
      </c>
      <c r="H70" s="21">
        <v>8.9999999999999858E-2</v>
      </c>
      <c r="I70" s="557"/>
      <c r="J70" s="557"/>
      <c r="K70" s="29">
        <v>0.11460069602967318</v>
      </c>
      <c r="L70" s="26">
        <f t="shared" si="0"/>
        <v>0.20460069602967304</v>
      </c>
      <c r="M70" s="4" t="s">
        <v>702</v>
      </c>
    </row>
    <row r="71" spans="1:13" x14ac:dyDescent="0.25">
      <c r="A71" s="7">
        <v>57</v>
      </c>
      <c r="B71" s="17" t="s">
        <v>469</v>
      </c>
      <c r="C71" s="17"/>
      <c r="D71" s="11">
        <v>62.2</v>
      </c>
      <c r="E71" s="16" t="s">
        <v>328</v>
      </c>
      <c r="F71" s="30">
        <v>23.9</v>
      </c>
      <c r="G71" s="30">
        <v>24.8</v>
      </c>
      <c r="H71" s="21">
        <v>0.90000000000000213</v>
      </c>
      <c r="I71" s="557"/>
      <c r="J71" s="557"/>
      <c r="K71" s="29">
        <v>0.12020511455388992</v>
      </c>
      <c r="L71" s="26">
        <f t="shared" si="0"/>
        <v>1.020205114553892</v>
      </c>
      <c r="M71" s="4" t="s">
        <v>702</v>
      </c>
    </row>
    <row r="72" spans="1:13" x14ac:dyDescent="0.25">
      <c r="A72" s="7">
        <v>58</v>
      </c>
      <c r="B72" s="17" t="s">
        <v>470</v>
      </c>
      <c r="C72" s="17"/>
      <c r="D72" s="11">
        <v>69.099999999999994</v>
      </c>
      <c r="E72" s="16" t="s">
        <v>328</v>
      </c>
      <c r="F72" s="30">
        <v>10</v>
      </c>
      <c r="G72" s="30">
        <v>10.7</v>
      </c>
      <c r="H72" s="21">
        <v>0.69999999999999929</v>
      </c>
      <c r="I72" s="557"/>
      <c r="J72" s="557"/>
      <c r="K72" s="29">
        <v>0.13353976552530214</v>
      </c>
      <c r="L72" s="26">
        <f t="shared" si="0"/>
        <v>0.8335397655253014</v>
      </c>
      <c r="M72" s="4" t="s">
        <v>702</v>
      </c>
    </row>
    <row r="73" spans="1:13" x14ac:dyDescent="0.25">
      <c r="A73" s="7">
        <v>59</v>
      </c>
      <c r="B73" s="17" t="s">
        <v>471</v>
      </c>
      <c r="C73" s="17"/>
      <c r="D73" s="11">
        <v>42.5</v>
      </c>
      <c r="E73" s="16" t="s">
        <v>328</v>
      </c>
      <c r="F73" s="30">
        <v>17.5</v>
      </c>
      <c r="G73" s="30">
        <v>18.399999999999999</v>
      </c>
      <c r="H73" s="21">
        <v>0.89999999999999858</v>
      </c>
      <c r="I73" s="557"/>
      <c r="J73" s="557"/>
      <c r="K73" s="29">
        <v>8.2133719751452117E-2</v>
      </c>
      <c r="L73" s="26">
        <f t="shared" si="0"/>
        <v>0.9821337197514507</v>
      </c>
      <c r="M73" s="4" t="s">
        <v>702</v>
      </c>
    </row>
    <row r="74" spans="1:13" x14ac:dyDescent="0.25">
      <c r="A74" s="7">
        <v>60</v>
      </c>
      <c r="B74" s="17" t="s">
        <v>472</v>
      </c>
      <c r="C74" s="17"/>
      <c r="D74" s="11">
        <v>55.4</v>
      </c>
      <c r="E74" s="16" t="s">
        <v>328</v>
      </c>
      <c r="F74" s="30">
        <v>14.2</v>
      </c>
      <c r="G74" s="30">
        <v>14.7</v>
      </c>
      <c r="H74" s="21">
        <v>0.5</v>
      </c>
      <c r="I74" s="557"/>
      <c r="J74" s="557"/>
      <c r="K74" s="29">
        <v>0.10706371939365758</v>
      </c>
      <c r="L74" s="26">
        <f t="shared" si="0"/>
        <v>0.60706371939365755</v>
      </c>
      <c r="M74" s="4" t="s">
        <v>702</v>
      </c>
    </row>
    <row r="75" spans="1:13" x14ac:dyDescent="0.25">
      <c r="A75" s="7">
        <v>61</v>
      </c>
      <c r="B75" s="17" t="s">
        <v>473</v>
      </c>
      <c r="C75" s="17"/>
      <c r="D75" s="11">
        <v>58.8</v>
      </c>
      <c r="E75" s="16" t="s">
        <v>328</v>
      </c>
      <c r="F75" s="30">
        <v>6.2</v>
      </c>
      <c r="G75" s="30">
        <v>6.5</v>
      </c>
      <c r="H75" s="21">
        <v>0.29999999999999982</v>
      </c>
      <c r="I75" s="557"/>
      <c r="J75" s="557"/>
      <c r="K75" s="29">
        <v>0.11363441697377374</v>
      </c>
      <c r="L75" s="26">
        <f t="shared" si="0"/>
        <v>0.41363441697377357</v>
      </c>
      <c r="M75" s="4" t="s">
        <v>702</v>
      </c>
    </row>
    <row r="76" spans="1:13" x14ac:dyDescent="0.25">
      <c r="A76" s="7">
        <v>62</v>
      </c>
      <c r="B76" s="17" t="s">
        <v>474</v>
      </c>
      <c r="C76" s="17"/>
      <c r="D76" s="11">
        <v>62.1</v>
      </c>
      <c r="E76" s="16" t="s">
        <v>328</v>
      </c>
      <c r="F76" s="30">
        <v>8.1999999999999993</v>
      </c>
      <c r="G76" s="30">
        <v>8.1999999999999993</v>
      </c>
      <c r="H76" s="21">
        <v>0</v>
      </c>
      <c r="I76" s="557"/>
      <c r="J76" s="557">
        <v>0.3</v>
      </c>
      <c r="K76" s="29">
        <v>0.12001185874271003</v>
      </c>
      <c r="L76" s="26">
        <f t="shared" si="0"/>
        <v>0.42001185874271002</v>
      </c>
      <c r="M76" s="4" t="s">
        <v>702</v>
      </c>
    </row>
    <row r="77" spans="1:13" x14ac:dyDescent="0.25">
      <c r="A77" s="7">
        <v>63</v>
      </c>
      <c r="B77" s="17" t="s">
        <v>475</v>
      </c>
      <c r="C77" s="17"/>
      <c r="D77" s="11">
        <v>69</v>
      </c>
      <c r="E77" s="16" t="s">
        <v>328</v>
      </c>
      <c r="F77" s="30">
        <v>24.7</v>
      </c>
      <c r="G77" s="30">
        <v>25.6</v>
      </c>
      <c r="H77" s="21">
        <v>0.90000000000000213</v>
      </c>
      <c r="I77" s="557"/>
      <c r="J77" s="557"/>
      <c r="K77" s="29">
        <v>0.13334650971412226</v>
      </c>
      <c r="L77" s="26">
        <f t="shared" si="0"/>
        <v>1.0333465097141243</v>
      </c>
      <c r="M77" s="4" t="s">
        <v>702</v>
      </c>
    </row>
    <row r="78" spans="1:13" x14ac:dyDescent="0.25">
      <c r="A78" s="7">
        <v>64</v>
      </c>
      <c r="B78" s="17" t="s">
        <v>476</v>
      </c>
      <c r="C78" s="17"/>
      <c r="D78" s="11">
        <v>42.2</v>
      </c>
      <c r="E78" s="16" t="s">
        <v>328</v>
      </c>
      <c r="F78" s="30">
        <v>9.8000000000000007</v>
      </c>
      <c r="G78" s="30">
        <v>10.199999999999999</v>
      </c>
      <c r="H78" s="21">
        <v>0.39999999999999858</v>
      </c>
      <c r="I78" s="557"/>
      <c r="J78" s="557"/>
      <c r="K78" s="29">
        <v>8.1553952317912459E-2</v>
      </c>
      <c r="L78" s="26">
        <f t="shared" si="0"/>
        <v>0.48155395231791104</v>
      </c>
      <c r="M78" s="4" t="s">
        <v>702</v>
      </c>
    </row>
    <row r="79" spans="1:13" x14ac:dyDescent="0.25">
      <c r="A79" s="7">
        <v>65</v>
      </c>
      <c r="B79" s="17" t="s">
        <v>477</v>
      </c>
      <c r="C79" s="17"/>
      <c r="D79" s="11">
        <v>55.5</v>
      </c>
      <c r="E79" s="16" t="s">
        <v>328</v>
      </c>
      <c r="F79" s="30">
        <v>13.4</v>
      </c>
      <c r="G79" s="30">
        <v>14.2</v>
      </c>
      <c r="H79" s="21">
        <v>0.79999999999999893</v>
      </c>
      <c r="I79" s="557"/>
      <c r="J79" s="557"/>
      <c r="K79" s="29">
        <v>0.10725697520483747</v>
      </c>
      <c r="L79" s="26">
        <f t="shared" si="0"/>
        <v>0.90725697520483639</v>
      </c>
      <c r="M79" s="4" t="s">
        <v>702</v>
      </c>
    </row>
    <row r="80" spans="1:13" x14ac:dyDescent="0.25">
      <c r="A80" s="7">
        <v>66</v>
      </c>
      <c r="B80" s="17" t="s">
        <v>478</v>
      </c>
      <c r="C80" s="17"/>
      <c r="D80" s="11">
        <v>59.3</v>
      </c>
      <c r="E80" s="16" t="s">
        <v>328</v>
      </c>
      <c r="F80" s="30">
        <v>18.8</v>
      </c>
      <c r="G80" s="30">
        <v>19.600000000000001</v>
      </c>
      <c r="H80" s="21">
        <v>0.80000000000000071</v>
      </c>
      <c r="I80" s="557"/>
      <c r="J80" s="557"/>
      <c r="K80" s="29">
        <v>0.11460069602967318</v>
      </c>
      <c r="L80" s="26">
        <f t="shared" ref="L80:L143" si="1">H80+K80+I80+J80</f>
        <v>0.91460069602967387</v>
      </c>
      <c r="M80" s="4" t="s">
        <v>702</v>
      </c>
    </row>
    <row r="81" spans="1:13" x14ac:dyDescent="0.25">
      <c r="A81" s="7">
        <v>67</v>
      </c>
      <c r="B81" s="17" t="s">
        <v>479</v>
      </c>
      <c r="C81" s="17"/>
      <c r="D81" s="11">
        <v>62.6</v>
      </c>
      <c r="E81" s="16" t="s">
        <v>328</v>
      </c>
      <c r="F81" s="30">
        <v>31.3</v>
      </c>
      <c r="G81" s="30">
        <v>32.700000000000003</v>
      </c>
      <c r="H81" s="21">
        <v>1.4000000000000021</v>
      </c>
      <c r="I81" s="557"/>
      <c r="J81" s="557"/>
      <c r="K81" s="29">
        <v>0.12097813779860947</v>
      </c>
      <c r="L81" s="26">
        <f t="shared" si="1"/>
        <v>1.5209781377986116</v>
      </c>
      <c r="M81" s="4" t="s">
        <v>702</v>
      </c>
    </row>
    <row r="82" spans="1:13" x14ac:dyDescent="0.25">
      <c r="A82" s="7">
        <v>68</v>
      </c>
      <c r="B82" s="17" t="s">
        <v>480</v>
      </c>
      <c r="C82" s="17"/>
      <c r="D82" s="11">
        <v>69.2</v>
      </c>
      <c r="E82" s="16" t="s">
        <v>328</v>
      </c>
      <c r="F82" s="30">
        <v>19.100000000000001</v>
      </c>
      <c r="G82" s="30">
        <v>20</v>
      </c>
      <c r="H82" s="21">
        <v>0.89999999999999858</v>
      </c>
      <c r="I82" s="557"/>
      <c r="J82" s="557"/>
      <c r="K82" s="29">
        <v>0.13373302133648204</v>
      </c>
      <c r="L82" s="26">
        <f t="shared" si="1"/>
        <v>1.0337330213364806</v>
      </c>
      <c r="M82" s="4" t="s">
        <v>702</v>
      </c>
    </row>
    <row r="83" spans="1:13" x14ac:dyDescent="0.25">
      <c r="A83" s="7">
        <v>69</v>
      </c>
      <c r="B83" s="17" t="s">
        <v>481</v>
      </c>
      <c r="C83" s="17"/>
      <c r="D83" s="11">
        <v>42.3</v>
      </c>
      <c r="E83" s="16" t="s">
        <v>328</v>
      </c>
      <c r="F83" s="30">
        <v>14.2</v>
      </c>
      <c r="G83" s="30">
        <v>14.9</v>
      </c>
      <c r="H83" s="21">
        <v>0.70000000000000107</v>
      </c>
      <c r="I83" s="557"/>
      <c r="J83" s="557"/>
      <c r="K83" s="29">
        <v>8.1747208129092336E-2</v>
      </c>
      <c r="L83" s="26">
        <f t="shared" si="1"/>
        <v>0.78174720812909337</v>
      </c>
      <c r="M83" s="4" t="s">
        <v>702</v>
      </c>
    </row>
    <row r="84" spans="1:13" x14ac:dyDescent="0.25">
      <c r="A84" s="7">
        <v>70</v>
      </c>
      <c r="B84" s="17" t="s">
        <v>482</v>
      </c>
      <c r="C84" s="17"/>
      <c r="D84" s="11">
        <v>54.9</v>
      </c>
      <c r="E84" s="16" t="s">
        <v>328</v>
      </c>
      <c r="F84" s="30">
        <v>21.1</v>
      </c>
      <c r="G84" s="30">
        <v>22.1</v>
      </c>
      <c r="H84" s="21">
        <v>1</v>
      </c>
      <c r="I84" s="557"/>
      <c r="J84" s="557"/>
      <c r="K84" s="29">
        <v>0.10609744033775814</v>
      </c>
      <c r="L84" s="26">
        <f t="shared" si="1"/>
        <v>1.1060974403377581</v>
      </c>
      <c r="M84" s="4" t="s">
        <v>702</v>
      </c>
    </row>
    <row r="85" spans="1:13" x14ac:dyDescent="0.25">
      <c r="A85" s="7">
        <v>71</v>
      </c>
      <c r="B85" s="17" t="s">
        <v>483</v>
      </c>
      <c r="C85" s="17"/>
      <c r="D85" s="11">
        <v>58.9</v>
      </c>
      <c r="E85" s="16" t="s">
        <v>328</v>
      </c>
      <c r="F85" s="30">
        <v>6.9</v>
      </c>
      <c r="G85" s="30">
        <v>7</v>
      </c>
      <c r="H85" s="21">
        <v>9.9999999999999645E-2</v>
      </c>
      <c r="I85" s="557"/>
      <c r="J85" s="557"/>
      <c r="K85" s="29">
        <v>0.11382767278495363</v>
      </c>
      <c r="L85" s="26">
        <f t="shared" si="1"/>
        <v>0.21382767278495329</v>
      </c>
      <c r="M85" s="4" t="s">
        <v>702</v>
      </c>
    </row>
    <row r="86" spans="1:13" x14ac:dyDescent="0.25">
      <c r="A86" s="7">
        <v>72</v>
      </c>
      <c r="B86" s="17" t="s">
        <v>484</v>
      </c>
      <c r="C86" s="17"/>
      <c r="D86" s="11">
        <v>62.2</v>
      </c>
      <c r="E86" s="16" t="s">
        <v>328</v>
      </c>
      <c r="F86" s="30">
        <v>11.9</v>
      </c>
      <c r="G86" s="30">
        <v>12.2</v>
      </c>
      <c r="H86" s="21">
        <v>0.29999999999999893</v>
      </c>
      <c r="I86" s="557"/>
      <c r="J86" s="557"/>
      <c r="K86" s="29">
        <v>0.12020511455388992</v>
      </c>
      <c r="L86" s="26">
        <f t="shared" si="1"/>
        <v>0.42020511455388887</v>
      </c>
      <c r="M86" s="4" t="s">
        <v>702</v>
      </c>
    </row>
    <row r="87" spans="1:13" x14ac:dyDescent="0.25">
      <c r="A87" s="7">
        <v>73</v>
      </c>
      <c r="B87" s="17" t="s">
        <v>485</v>
      </c>
      <c r="C87" s="17"/>
      <c r="D87" s="11">
        <v>68.8</v>
      </c>
      <c r="E87" s="16" t="s">
        <v>328</v>
      </c>
      <c r="F87" s="30">
        <v>22.1</v>
      </c>
      <c r="G87" s="30">
        <v>23.1</v>
      </c>
      <c r="H87" s="21">
        <v>1</v>
      </c>
      <c r="I87" s="557"/>
      <c r="J87" s="557"/>
      <c r="K87" s="29">
        <v>0.13295999809176248</v>
      </c>
      <c r="L87" s="26">
        <f t="shared" si="1"/>
        <v>1.1329599980917624</v>
      </c>
      <c r="M87" s="4" t="s">
        <v>702</v>
      </c>
    </row>
    <row r="88" spans="1:13" x14ac:dyDescent="0.25">
      <c r="A88" s="7">
        <v>74</v>
      </c>
      <c r="B88" s="17" t="s">
        <v>486</v>
      </c>
      <c r="C88" s="17"/>
      <c r="D88" s="11">
        <v>42.7</v>
      </c>
      <c r="E88" s="16" t="s">
        <v>328</v>
      </c>
      <c r="F88" s="30">
        <v>13.4</v>
      </c>
      <c r="G88" s="30">
        <v>13.8</v>
      </c>
      <c r="H88" s="21">
        <v>0.40000000000000036</v>
      </c>
      <c r="I88" s="557"/>
      <c r="J88" s="557"/>
      <c r="K88" s="29">
        <v>8.2520231373811898E-2</v>
      </c>
      <c r="L88" s="26">
        <f t="shared" si="1"/>
        <v>0.48252023137381228</v>
      </c>
      <c r="M88" s="4" t="s">
        <v>702</v>
      </c>
    </row>
    <row r="89" spans="1:13" x14ac:dyDescent="0.25">
      <c r="A89" s="7">
        <v>75</v>
      </c>
      <c r="B89" s="17" t="s">
        <v>487</v>
      </c>
      <c r="C89" s="17"/>
      <c r="D89" s="11">
        <v>54.7</v>
      </c>
      <c r="E89" s="16" t="s">
        <v>328</v>
      </c>
      <c r="F89" s="30">
        <v>14.8</v>
      </c>
      <c r="G89" s="30">
        <v>15.6</v>
      </c>
      <c r="H89" s="21">
        <v>0.79999999999999893</v>
      </c>
      <c r="I89" s="557"/>
      <c r="J89" s="557"/>
      <c r="K89" s="29">
        <v>0.10571092871539838</v>
      </c>
      <c r="L89" s="26">
        <f t="shared" si="1"/>
        <v>0.90571092871539727</v>
      </c>
      <c r="M89" s="4" t="s">
        <v>702</v>
      </c>
    </row>
    <row r="90" spans="1:13" x14ac:dyDescent="0.25">
      <c r="A90" s="7">
        <v>76</v>
      </c>
      <c r="B90" s="17" t="s">
        <v>488</v>
      </c>
      <c r="C90" s="17"/>
      <c r="D90" s="11">
        <v>59.4</v>
      </c>
      <c r="E90" s="16" t="s">
        <v>328</v>
      </c>
      <c r="F90" s="30">
        <v>12.5</v>
      </c>
      <c r="G90" s="30">
        <v>13.2</v>
      </c>
      <c r="H90" s="21">
        <v>0.69999999999999929</v>
      </c>
      <c r="I90" s="557"/>
      <c r="J90" s="557"/>
      <c r="K90" s="29">
        <v>0.11479395184085307</v>
      </c>
      <c r="L90" s="26">
        <f t="shared" si="1"/>
        <v>0.81479395184085235</v>
      </c>
      <c r="M90" s="4" t="s">
        <v>702</v>
      </c>
    </row>
    <row r="91" spans="1:13" x14ac:dyDescent="0.25">
      <c r="A91" s="7">
        <v>77</v>
      </c>
      <c r="B91" s="17" t="s">
        <v>489</v>
      </c>
      <c r="C91" s="17"/>
      <c r="D91" s="11">
        <v>62.1</v>
      </c>
      <c r="E91" s="16" t="s">
        <v>328</v>
      </c>
      <c r="F91" s="30">
        <v>23.3</v>
      </c>
      <c r="G91" s="30">
        <v>24.1</v>
      </c>
      <c r="H91" s="21">
        <v>0.80000000000000071</v>
      </c>
      <c r="I91" s="557"/>
      <c r="J91" s="557"/>
      <c r="K91" s="29">
        <v>0.12001185874271003</v>
      </c>
      <c r="L91" s="26">
        <f t="shared" si="1"/>
        <v>0.92001185874271074</v>
      </c>
      <c r="M91" s="4" t="s">
        <v>702</v>
      </c>
    </row>
    <row r="92" spans="1:13" x14ac:dyDescent="0.25">
      <c r="A92" s="7">
        <v>78</v>
      </c>
      <c r="B92" s="17" t="s">
        <v>490</v>
      </c>
      <c r="C92" s="17"/>
      <c r="D92" s="11">
        <v>69.099999999999994</v>
      </c>
      <c r="E92" s="16" t="s">
        <v>328</v>
      </c>
      <c r="F92" s="30">
        <v>9.1</v>
      </c>
      <c r="G92" s="30">
        <v>9.9</v>
      </c>
      <c r="H92" s="21">
        <v>0.80000000000000071</v>
      </c>
      <c r="I92" s="557"/>
      <c r="J92" s="557"/>
      <c r="K92" s="29">
        <v>0.13353976552530214</v>
      </c>
      <c r="L92" s="26">
        <f t="shared" si="1"/>
        <v>0.93353976552530282</v>
      </c>
      <c r="M92" s="4" t="s">
        <v>702</v>
      </c>
    </row>
    <row r="93" spans="1:13" x14ac:dyDescent="0.25">
      <c r="A93" s="7">
        <v>79</v>
      </c>
      <c r="B93" s="17" t="s">
        <v>491</v>
      </c>
      <c r="C93" s="17"/>
      <c r="D93" s="11">
        <v>42.1</v>
      </c>
      <c r="E93" s="16" t="s">
        <v>328</v>
      </c>
      <c r="F93" s="30">
        <v>4.5</v>
      </c>
      <c r="G93" s="30">
        <v>4.8</v>
      </c>
      <c r="H93" s="21">
        <v>0.29999999999999982</v>
      </c>
      <c r="I93" s="557"/>
      <c r="J93" s="557"/>
      <c r="K93" s="29">
        <v>8.1360696506732569E-2</v>
      </c>
      <c r="L93" s="26">
        <f t="shared" si="1"/>
        <v>0.38136069650673238</v>
      </c>
      <c r="M93" s="4" t="s">
        <v>702</v>
      </c>
    </row>
    <row r="94" spans="1:13" x14ac:dyDescent="0.25">
      <c r="A94" s="7">
        <v>80</v>
      </c>
      <c r="B94" s="17" t="s">
        <v>492</v>
      </c>
      <c r="C94" s="17"/>
      <c r="D94" s="11">
        <v>55</v>
      </c>
      <c r="E94" s="16" t="s">
        <v>328</v>
      </c>
      <c r="F94" s="30">
        <v>12.1</v>
      </c>
      <c r="G94" s="30">
        <v>12.4</v>
      </c>
      <c r="H94" s="21">
        <v>0.30000000000000071</v>
      </c>
      <c r="I94" s="557"/>
      <c r="J94" s="557"/>
      <c r="K94" s="29">
        <v>0.10629069614893803</v>
      </c>
      <c r="L94" s="26">
        <f t="shared" si="1"/>
        <v>0.40629069614893876</v>
      </c>
      <c r="M94" s="4" t="s">
        <v>702</v>
      </c>
    </row>
    <row r="95" spans="1:13" x14ac:dyDescent="0.25">
      <c r="A95" s="7">
        <v>81</v>
      </c>
      <c r="B95" s="17" t="s">
        <v>493</v>
      </c>
      <c r="C95" s="17"/>
      <c r="D95" s="11">
        <v>59.3</v>
      </c>
      <c r="E95" s="16" t="s">
        <v>328</v>
      </c>
      <c r="F95" s="30">
        <v>4.5999999999999996</v>
      </c>
      <c r="G95" s="30">
        <v>4.7</v>
      </c>
      <c r="H95" s="21">
        <v>0.10000000000000053</v>
      </c>
      <c r="I95" s="557"/>
      <c r="J95" s="557"/>
      <c r="K95" s="29">
        <v>0.11460069602967318</v>
      </c>
      <c r="L95" s="26">
        <f t="shared" si="1"/>
        <v>0.21460069602967372</v>
      </c>
      <c r="M95" s="4" t="s">
        <v>702</v>
      </c>
    </row>
    <row r="96" spans="1:13" x14ac:dyDescent="0.25">
      <c r="A96" s="7">
        <v>82</v>
      </c>
      <c r="B96" s="17" t="s">
        <v>494</v>
      </c>
      <c r="C96" s="17"/>
      <c r="D96" s="11">
        <v>62.6</v>
      </c>
      <c r="E96" s="16" t="s">
        <v>328</v>
      </c>
      <c r="F96" s="30">
        <v>18.899999999999999</v>
      </c>
      <c r="G96" s="30">
        <v>19.7</v>
      </c>
      <c r="H96" s="21">
        <v>0.80000000000000071</v>
      </c>
      <c r="I96" s="557"/>
      <c r="J96" s="557"/>
      <c r="K96" s="29">
        <v>0.12097813779860947</v>
      </c>
      <c r="L96" s="26">
        <f t="shared" si="1"/>
        <v>0.92097813779861015</v>
      </c>
      <c r="M96" s="4" t="s">
        <v>702</v>
      </c>
    </row>
    <row r="97" spans="1:13" x14ac:dyDescent="0.25">
      <c r="A97" s="7">
        <v>83</v>
      </c>
      <c r="B97" s="17" t="s">
        <v>495</v>
      </c>
      <c r="C97" s="17"/>
      <c r="D97" s="11">
        <v>68.5</v>
      </c>
      <c r="E97" s="16" t="s">
        <v>328</v>
      </c>
      <c r="F97" s="30">
        <v>5.0999999999999996</v>
      </c>
      <c r="G97" s="30">
        <v>5.6</v>
      </c>
      <c r="H97" s="21">
        <v>0.5</v>
      </c>
      <c r="I97" s="557"/>
      <c r="J97" s="557"/>
      <c r="K97" s="29">
        <v>0.13238023065822282</v>
      </c>
      <c r="L97" s="26">
        <f t="shared" si="1"/>
        <v>0.6323802306582228</v>
      </c>
      <c r="M97" s="4" t="s">
        <v>702</v>
      </c>
    </row>
    <row r="98" spans="1:13" x14ac:dyDescent="0.25">
      <c r="A98" s="7">
        <v>84</v>
      </c>
      <c r="B98" s="17" t="s">
        <v>496</v>
      </c>
      <c r="C98" s="17"/>
      <c r="D98" s="11">
        <v>42.2</v>
      </c>
      <c r="E98" s="16" t="s">
        <v>328</v>
      </c>
      <c r="F98" s="30">
        <v>9.3000000000000007</v>
      </c>
      <c r="G98" s="30">
        <v>9.6</v>
      </c>
      <c r="H98" s="21">
        <v>0.29999999999999893</v>
      </c>
      <c r="I98" s="557"/>
      <c r="J98" s="557"/>
      <c r="K98" s="29">
        <v>8.1553952317912459E-2</v>
      </c>
      <c r="L98" s="26">
        <f t="shared" si="1"/>
        <v>0.38155395231791139</v>
      </c>
      <c r="M98" s="4" t="s">
        <v>702</v>
      </c>
    </row>
    <row r="99" spans="1:13" x14ac:dyDescent="0.25">
      <c r="A99" s="7">
        <v>85</v>
      </c>
      <c r="B99" s="109" t="s">
        <v>497</v>
      </c>
      <c r="C99" s="109"/>
      <c r="D99" s="11">
        <v>54.9</v>
      </c>
      <c r="E99" s="16" t="s">
        <v>328</v>
      </c>
      <c r="F99" s="30">
        <v>13.7</v>
      </c>
      <c r="G99" s="30">
        <v>14.3</v>
      </c>
      <c r="H99" s="21">
        <v>0.60000000000000142</v>
      </c>
      <c r="I99" s="557"/>
      <c r="J99" s="557"/>
      <c r="K99" s="29">
        <v>0.10609744033775814</v>
      </c>
      <c r="L99" s="26">
        <f t="shared" si="1"/>
        <v>0.70609744033775956</v>
      </c>
      <c r="M99" s="4" t="s">
        <v>702</v>
      </c>
    </row>
    <row r="100" spans="1:13" x14ac:dyDescent="0.25">
      <c r="A100" s="7">
        <v>86</v>
      </c>
      <c r="B100" s="17" t="s">
        <v>498</v>
      </c>
      <c r="C100" s="17"/>
      <c r="D100" s="11">
        <v>59.2</v>
      </c>
      <c r="E100" s="16" t="s">
        <v>328</v>
      </c>
      <c r="F100" s="30">
        <v>5.5</v>
      </c>
      <c r="G100" s="30">
        <v>5.9</v>
      </c>
      <c r="H100" s="21">
        <v>0.40000000000000036</v>
      </c>
      <c r="I100" s="557"/>
      <c r="J100" s="557"/>
      <c r="K100" s="29">
        <v>0.11440744021849331</v>
      </c>
      <c r="L100" s="26">
        <f t="shared" si="1"/>
        <v>0.51440744021849372</v>
      </c>
      <c r="M100" s="4" t="s">
        <v>702</v>
      </c>
    </row>
    <row r="101" spans="1:13" x14ac:dyDescent="0.25">
      <c r="A101" s="7">
        <v>87</v>
      </c>
      <c r="B101" s="17" t="s">
        <v>499</v>
      </c>
      <c r="C101" s="17"/>
      <c r="D101" s="11">
        <v>62.9</v>
      </c>
      <c r="E101" s="16" t="s">
        <v>328</v>
      </c>
      <c r="F101" s="30">
        <v>24.5</v>
      </c>
      <c r="G101" s="30">
        <v>25.8</v>
      </c>
      <c r="H101" s="21">
        <v>1.3000000000000007</v>
      </c>
      <c r="I101" s="557"/>
      <c r="J101" s="557"/>
      <c r="K101" s="29">
        <v>0.12155790523214913</v>
      </c>
      <c r="L101" s="26">
        <f t="shared" si="1"/>
        <v>1.4215579052321499</v>
      </c>
      <c r="M101" s="4" t="s">
        <v>702</v>
      </c>
    </row>
    <row r="102" spans="1:13" x14ac:dyDescent="0.25">
      <c r="A102" s="7">
        <v>88</v>
      </c>
      <c r="B102" s="17" t="s">
        <v>500</v>
      </c>
      <c r="C102" s="17"/>
      <c r="D102" s="11">
        <v>68.900000000000006</v>
      </c>
      <c r="E102" s="16" t="s">
        <v>328</v>
      </c>
      <c r="F102" s="30">
        <v>21.5</v>
      </c>
      <c r="G102" s="30">
        <v>22.3</v>
      </c>
      <c r="H102" s="21">
        <v>0.80000000000000071</v>
      </c>
      <c r="I102" s="557"/>
      <c r="J102" s="557"/>
      <c r="K102" s="29">
        <v>0.13315325390294239</v>
      </c>
      <c r="L102" s="26">
        <f t="shared" si="1"/>
        <v>0.93315325390294313</v>
      </c>
      <c r="M102" s="4" t="s">
        <v>702</v>
      </c>
    </row>
    <row r="103" spans="1:13" x14ac:dyDescent="0.25">
      <c r="A103" s="7">
        <v>89</v>
      </c>
      <c r="B103" s="17" t="s">
        <v>501</v>
      </c>
      <c r="C103" s="17"/>
      <c r="D103" s="11">
        <v>42.3</v>
      </c>
      <c r="E103" s="16" t="s">
        <v>328</v>
      </c>
      <c r="F103" s="30">
        <v>13.7</v>
      </c>
      <c r="G103" s="30">
        <v>14.4</v>
      </c>
      <c r="H103" s="21">
        <v>0.70000000000000107</v>
      </c>
      <c r="I103" s="557"/>
      <c r="J103" s="557"/>
      <c r="K103" s="29">
        <v>8.1747208129092336E-2</v>
      </c>
      <c r="L103" s="26">
        <f t="shared" si="1"/>
        <v>0.78174720812909337</v>
      </c>
      <c r="M103" s="4" t="s">
        <v>702</v>
      </c>
    </row>
    <row r="104" spans="1:13" x14ac:dyDescent="0.25">
      <c r="A104" s="7">
        <v>90</v>
      </c>
      <c r="B104" s="17" t="s">
        <v>502</v>
      </c>
      <c r="C104" s="17"/>
      <c r="D104" s="11">
        <v>55.4</v>
      </c>
      <c r="E104" s="16" t="s">
        <v>328</v>
      </c>
      <c r="F104" s="30">
        <v>14.5</v>
      </c>
      <c r="G104" s="30">
        <v>15.3</v>
      </c>
      <c r="H104" s="21">
        <v>0.80000000000000071</v>
      </c>
      <c r="I104" s="557"/>
      <c r="J104" s="557"/>
      <c r="K104" s="29">
        <v>0.10706371939365758</v>
      </c>
      <c r="L104" s="26">
        <f t="shared" si="1"/>
        <v>0.90706371939365826</v>
      </c>
      <c r="M104" s="4" t="s">
        <v>702</v>
      </c>
    </row>
    <row r="105" spans="1:13" x14ac:dyDescent="0.25">
      <c r="A105" s="7">
        <v>91</v>
      </c>
      <c r="B105" s="17" t="s">
        <v>503</v>
      </c>
      <c r="C105" s="17"/>
      <c r="D105" s="11">
        <v>59.2</v>
      </c>
      <c r="E105" s="16" t="s">
        <v>328</v>
      </c>
      <c r="F105" s="30">
        <v>10</v>
      </c>
      <c r="G105" s="30">
        <v>10.3</v>
      </c>
      <c r="H105" s="21">
        <v>0.30000000000000071</v>
      </c>
      <c r="I105" s="557"/>
      <c r="J105" s="557"/>
      <c r="K105" s="29">
        <v>0.11440744021849331</v>
      </c>
      <c r="L105" s="26">
        <f t="shared" si="1"/>
        <v>0.41440744021849402</v>
      </c>
      <c r="M105" s="4" t="s">
        <v>702</v>
      </c>
    </row>
    <row r="106" spans="1:13" x14ac:dyDescent="0.25">
      <c r="A106" s="7">
        <v>92</v>
      </c>
      <c r="B106" s="17" t="s">
        <v>504</v>
      </c>
      <c r="C106" s="17"/>
      <c r="D106" s="11">
        <v>62.6</v>
      </c>
      <c r="E106" s="16" t="s">
        <v>328</v>
      </c>
      <c r="F106" s="30">
        <v>10.7</v>
      </c>
      <c r="G106" s="30">
        <v>11.2</v>
      </c>
      <c r="H106" s="21">
        <v>0.5</v>
      </c>
      <c r="I106" s="557"/>
      <c r="J106" s="557"/>
      <c r="K106" s="29">
        <v>0.12097813779860947</v>
      </c>
      <c r="L106" s="26">
        <f t="shared" si="1"/>
        <v>0.62097813779860944</v>
      </c>
      <c r="M106" s="4" t="s">
        <v>702</v>
      </c>
    </row>
    <row r="107" spans="1:13" x14ac:dyDescent="0.25">
      <c r="A107" s="7">
        <v>93</v>
      </c>
      <c r="B107" s="17" t="s">
        <v>505</v>
      </c>
      <c r="C107" s="17"/>
      <c r="D107" s="11">
        <v>69.099999999999994</v>
      </c>
      <c r="E107" s="16" t="s">
        <v>328</v>
      </c>
      <c r="F107" s="30">
        <v>10.6</v>
      </c>
      <c r="G107" s="30">
        <v>10.7</v>
      </c>
      <c r="H107" s="21">
        <v>9.9999999999999645E-2</v>
      </c>
      <c r="I107" s="557"/>
      <c r="J107" s="557"/>
      <c r="K107" s="29">
        <v>0.13353976552530214</v>
      </c>
      <c r="L107" s="26">
        <f t="shared" si="1"/>
        <v>0.23353976552530178</v>
      </c>
      <c r="M107" s="4" t="s">
        <v>702</v>
      </c>
    </row>
    <row r="108" spans="1:13" x14ac:dyDescent="0.25">
      <c r="A108" s="7">
        <v>94</v>
      </c>
      <c r="B108" s="17" t="s">
        <v>506</v>
      </c>
      <c r="C108" s="17"/>
      <c r="D108" s="11">
        <v>42.4</v>
      </c>
      <c r="E108" s="16" t="s">
        <v>328</v>
      </c>
      <c r="F108" s="30">
        <v>3.4</v>
      </c>
      <c r="G108" s="30">
        <v>3.4</v>
      </c>
      <c r="H108" s="21">
        <v>0</v>
      </c>
      <c r="I108" s="557"/>
      <c r="J108" s="557">
        <v>0.2</v>
      </c>
      <c r="K108" s="29">
        <v>8.1940463940272226E-2</v>
      </c>
      <c r="L108" s="26">
        <f t="shared" si="1"/>
        <v>0.28194046394027222</v>
      </c>
      <c r="M108" s="4" t="s">
        <v>702</v>
      </c>
    </row>
    <row r="109" spans="1:13" x14ac:dyDescent="0.25">
      <c r="A109" s="7">
        <v>95</v>
      </c>
      <c r="B109" s="17" t="s">
        <v>507</v>
      </c>
      <c r="C109" s="17"/>
      <c r="D109" s="11">
        <v>55.1</v>
      </c>
      <c r="E109" s="16" t="s">
        <v>328</v>
      </c>
      <c r="F109" s="30">
        <v>9.9</v>
      </c>
      <c r="G109" s="30">
        <v>10</v>
      </c>
      <c r="H109" s="21">
        <v>9.9999999999999645E-2</v>
      </c>
      <c r="I109" s="557"/>
      <c r="J109" s="557"/>
      <c r="K109" s="29">
        <v>0.10648395196011792</v>
      </c>
      <c r="L109" s="26">
        <f t="shared" si="1"/>
        <v>0.20648395196011757</v>
      </c>
      <c r="M109" s="4" t="s">
        <v>702</v>
      </c>
    </row>
    <row r="110" spans="1:13" x14ac:dyDescent="0.25">
      <c r="A110" s="7">
        <v>96</v>
      </c>
      <c r="B110" s="17" t="s">
        <v>508</v>
      </c>
      <c r="C110" s="17"/>
      <c r="D110" s="11">
        <v>59.5</v>
      </c>
      <c r="E110" s="16" t="s">
        <v>328</v>
      </c>
      <c r="F110" s="30">
        <v>2.1</v>
      </c>
      <c r="G110" s="30">
        <v>2.7</v>
      </c>
      <c r="H110" s="21">
        <v>0.60000000000000009</v>
      </c>
      <c r="I110" s="557"/>
      <c r="J110" s="557"/>
      <c r="K110" s="29">
        <v>0.11498720765203296</v>
      </c>
      <c r="L110" s="26">
        <f t="shared" si="1"/>
        <v>0.71498720765203305</v>
      </c>
      <c r="M110" s="4" t="s">
        <v>702</v>
      </c>
    </row>
    <row r="111" spans="1:13" x14ac:dyDescent="0.25">
      <c r="A111" s="7">
        <v>97</v>
      </c>
      <c r="B111" s="17" t="s">
        <v>509</v>
      </c>
      <c r="C111" s="17"/>
      <c r="D111" s="11">
        <v>62.8</v>
      </c>
      <c r="E111" s="16" t="s">
        <v>328</v>
      </c>
      <c r="F111" s="30">
        <v>19.399999999999999</v>
      </c>
      <c r="G111" s="30">
        <v>20.5</v>
      </c>
      <c r="H111" s="21">
        <v>1.1000000000000014</v>
      </c>
      <c r="I111" s="557"/>
      <c r="J111" s="557"/>
      <c r="K111" s="29">
        <v>0.12136464942096924</v>
      </c>
      <c r="L111" s="26">
        <f t="shared" si="1"/>
        <v>1.2213646494209707</v>
      </c>
      <c r="M111" s="4" t="s">
        <v>702</v>
      </c>
    </row>
    <row r="112" spans="1:13" x14ac:dyDescent="0.25">
      <c r="A112" s="7">
        <v>98</v>
      </c>
      <c r="B112" s="17" t="s">
        <v>510</v>
      </c>
      <c r="C112" s="17"/>
      <c r="D112" s="11">
        <v>68.8</v>
      </c>
      <c r="E112" s="16" t="s">
        <v>328</v>
      </c>
      <c r="F112" s="30">
        <v>14</v>
      </c>
      <c r="G112" s="30">
        <v>14.4</v>
      </c>
      <c r="H112" s="21">
        <v>0.40000000000000036</v>
      </c>
      <c r="I112" s="557"/>
      <c r="J112" s="557"/>
      <c r="K112" s="29">
        <v>0.13295999809176248</v>
      </c>
      <c r="L112" s="26">
        <f t="shared" si="1"/>
        <v>0.53295999809176287</v>
      </c>
      <c r="M112" s="4" t="s">
        <v>702</v>
      </c>
    </row>
    <row r="113" spans="1:13" x14ac:dyDescent="0.25">
      <c r="A113" s="7">
        <v>99</v>
      </c>
      <c r="B113" s="17" t="s">
        <v>511</v>
      </c>
      <c r="C113" s="17"/>
      <c r="D113" s="11">
        <v>42.2</v>
      </c>
      <c r="E113" s="16" t="s">
        <v>328</v>
      </c>
      <c r="F113" s="30">
        <v>12.1</v>
      </c>
      <c r="G113" s="30">
        <v>12.9</v>
      </c>
      <c r="H113" s="21">
        <v>0.80000000000000071</v>
      </c>
      <c r="I113" s="557"/>
      <c r="J113" s="557"/>
      <c r="K113" s="29">
        <v>8.1553952317912459E-2</v>
      </c>
      <c r="L113" s="26">
        <f t="shared" si="1"/>
        <v>0.88155395231791323</v>
      </c>
      <c r="M113" s="4" t="s">
        <v>702</v>
      </c>
    </row>
    <row r="114" spans="1:13" x14ac:dyDescent="0.25">
      <c r="A114" s="7">
        <v>100</v>
      </c>
      <c r="B114" s="17" t="s">
        <v>512</v>
      </c>
      <c r="C114" s="17"/>
      <c r="D114" s="11">
        <v>55.2</v>
      </c>
      <c r="E114" s="16" t="s">
        <v>328</v>
      </c>
      <c r="F114" s="30">
        <v>12</v>
      </c>
      <c r="G114" s="30">
        <v>12.6</v>
      </c>
      <c r="H114" s="21">
        <v>0.59999999999999964</v>
      </c>
      <c r="I114" s="557"/>
      <c r="J114" s="557"/>
      <c r="K114" s="29">
        <v>0.10667720777129781</v>
      </c>
      <c r="L114" s="26">
        <f t="shared" si="1"/>
        <v>0.7066772077712975</v>
      </c>
      <c r="M114" s="4" t="s">
        <v>702</v>
      </c>
    </row>
    <row r="115" spans="1:13" x14ac:dyDescent="0.25">
      <c r="A115" s="7">
        <v>101</v>
      </c>
      <c r="B115" s="17" t="s">
        <v>513</v>
      </c>
      <c r="C115" s="17"/>
      <c r="D115" s="11">
        <v>58.1</v>
      </c>
      <c r="E115" s="16" t="s">
        <v>328</v>
      </c>
      <c r="F115" s="30">
        <v>9.3000000000000007</v>
      </c>
      <c r="G115" s="30">
        <v>9.6</v>
      </c>
      <c r="H115" s="21">
        <v>0.29999999999999893</v>
      </c>
      <c r="I115" s="557"/>
      <c r="J115" s="557"/>
      <c r="K115" s="29">
        <v>0.11228162629551454</v>
      </c>
      <c r="L115" s="26">
        <f t="shared" si="1"/>
        <v>0.41228162629551346</v>
      </c>
      <c r="M115" s="4" t="s">
        <v>702</v>
      </c>
    </row>
    <row r="116" spans="1:13" x14ac:dyDescent="0.25">
      <c r="A116" s="7">
        <v>102</v>
      </c>
      <c r="B116" s="17" t="s">
        <v>514</v>
      </c>
      <c r="C116" s="17"/>
      <c r="D116" s="11">
        <v>61.9</v>
      </c>
      <c r="E116" s="16" t="s">
        <v>328</v>
      </c>
      <c r="F116" s="30">
        <v>15.5</v>
      </c>
      <c r="G116" s="30">
        <v>15.6</v>
      </c>
      <c r="H116" s="21">
        <v>9.9999999999999645E-2</v>
      </c>
      <c r="I116" s="557"/>
      <c r="J116" s="557"/>
      <c r="K116" s="29">
        <v>0.11962534712035025</v>
      </c>
      <c r="L116" s="26">
        <f t="shared" si="1"/>
        <v>0.2196253471203499</v>
      </c>
      <c r="M116" s="4" t="s">
        <v>702</v>
      </c>
    </row>
    <row r="117" spans="1:13" x14ac:dyDescent="0.25">
      <c r="A117" s="7">
        <v>103</v>
      </c>
      <c r="B117" s="17" t="s">
        <v>515</v>
      </c>
      <c r="C117" s="17"/>
      <c r="D117" s="11">
        <v>69.3</v>
      </c>
      <c r="E117" s="16" t="s">
        <v>328</v>
      </c>
      <c r="F117" s="30">
        <v>10.199999999999999</v>
      </c>
      <c r="G117" s="30">
        <v>11.3</v>
      </c>
      <c r="H117" s="21">
        <v>1.1000000000000014</v>
      </c>
      <c r="I117" s="557"/>
      <c r="J117" s="557"/>
      <c r="K117" s="29">
        <v>0.13392627714766192</v>
      </c>
      <c r="L117" s="26">
        <f t="shared" si="1"/>
        <v>1.2339262771476633</v>
      </c>
      <c r="M117" s="4" t="s">
        <v>702</v>
      </c>
    </row>
    <row r="118" spans="1:13" x14ac:dyDescent="0.25">
      <c r="A118" s="7">
        <v>104</v>
      </c>
      <c r="B118" s="17" t="s">
        <v>516</v>
      </c>
      <c r="C118" s="17"/>
      <c r="D118" s="11">
        <v>42.4</v>
      </c>
      <c r="E118" s="16" t="s">
        <v>328</v>
      </c>
      <c r="F118" s="30">
        <v>0</v>
      </c>
      <c r="G118" s="30">
        <v>0</v>
      </c>
      <c r="H118" s="21">
        <v>0</v>
      </c>
      <c r="I118" s="557">
        <v>0.76319999999999999</v>
      </c>
      <c r="J118" s="557"/>
      <c r="K118" s="29"/>
      <c r="L118" s="26">
        <f t="shared" si="1"/>
        <v>0.76319999999999999</v>
      </c>
      <c r="M118" s="4" t="s">
        <v>703</v>
      </c>
    </row>
    <row r="119" spans="1:13" x14ac:dyDescent="0.25">
      <c r="A119" s="7">
        <v>105</v>
      </c>
      <c r="B119" s="17" t="s">
        <v>517</v>
      </c>
      <c r="C119" s="17"/>
      <c r="D119" s="11">
        <v>55</v>
      </c>
      <c r="E119" s="16" t="s">
        <v>328</v>
      </c>
      <c r="F119" s="30">
        <v>8.4</v>
      </c>
      <c r="G119" s="30">
        <v>8.6999999999999993</v>
      </c>
      <c r="H119" s="21">
        <v>0.29999999999999893</v>
      </c>
      <c r="I119" s="557"/>
      <c r="J119" s="557"/>
      <c r="K119" s="29">
        <v>0.10629069614893803</v>
      </c>
      <c r="L119" s="26">
        <f t="shared" si="1"/>
        <v>0.40629069614893698</v>
      </c>
      <c r="M119" s="4" t="s">
        <v>702</v>
      </c>
    </row>
    <row r="120" spans="1:13" x14ac:dyDescent="0.25">
      <c r="A120" s="7">
        <v>106</v>
      </c>
      <c r="B120" s="17" t="s">
        <v>518</v>
      </c>
      <c r="C120" s="17"/>
      <c r="D120" s="11">
        <v>59.2</v>
      </c>
      <c r="E120" s="16" t="s">
        <v>328</v>
      </c>
      <c r="F120" s="30">
        <v>25</v>
      </c>
      <c r="G120" s="30">
        <v>25.8</v>
      </c>
      <c r="H120" s="21">
        <v>0.80000000000000071</v>
      </c>
      <c r="I120" s="557"/>
      <c r="J120" s="557"/>
      <c r="K120" s="29">
        <v>0.11440744021849331</v>
      </c>
      <c r="L120" s="26">
        <f t="shared" si="1"/>
        <v>0.91440744021849407</v>
      </c>
      <c r="M120" s="4" t="s">
        <v>702</v>
      </c>
    </row>
    <row r="121" spans="1:13" x14ac:dyDescent="0.25">
      <c r="A121" s="7">
        <v>107</v>
      </c>
      <c r="B121" s="17" t="s">
        <v>519</v>
      </c>
      <c r="C121" s="17"/>
      <c r="D121" s="11">
        <v>62.8</v>
      </c>
      <c r="E121" s="16" t="s">
        <v>328</v>
      </c>
      <c r="F121" s="30">
        <v>24.3</v>
      </c>
      <c r="G121" s="30">
        <v>25.5</v>
      </c>
      <c r="H121" s="21">
        <v>1.1999999999999993</v>
      </c>
      <c r="I121" s="557"/>
      <c r="J121" s="557"/>
      <c r="K121" s="29">
        <v>0.12136464942096924</v>
      </c>
      <c r="L121" s="26">
        <f t="shared" si="1"/>
        <v>1.3213646494209685</v>
      </c>
      <c r="M121" s="4" t="s">
        <v>702</v>
      </c>
    </row>
    <row r="122" spans="1:13" x14ac:dyDescent="0.25">
      <c r="A122" s="7">
        <v>108</v>
      </c>
      <c r="B122" s="17" t="s">
        <v>514</v>
      </c>
      <c r="C122" s="17"/>
      <c r="D122" s="11">
        <v>68.599999999999994</v>
      </c>
      <c r="E122" s="16" t="s">
        <v>328</v>
      </c>
      <c r="F122" s="30">
        <v>17.3</v>
      </c>
      <c r="G122" s="30">
        <v>20.5</v>
      </c>
      <c r="H122" s="21">
        <v>1.6999999999999993</v>
      </c>
      <c r="I122" s="557"/>
      <c r="J122" s="557"/>
      <c r="K122" s="29">
        <v>0.1325734864694027</v>
      </c>
      <c r="L122" s="26">
        <f t="shared" si="1"/>
        <v>1.8325734864694021</v>
      </c>
      <c r="M122" s="4" t="s">
        <v>702</v>
      </c>
    </row>
    <row r="123" spans="1:13" x14ac:dyDescent="0.25">
      <c r="A123" s="7">
        <v>109</v>
      </c>
      <c r="B123" s="17" t="s">
        <v>520</v>
      </c>
      <c r="C123" s="17"/>
      <c r="D123" s="11">
        <v>42.5</v>
      </c>
      <c r="E123" s="16" t="s">
        <v>328</v>
      </c>
      <c r="F123" s="30">
        <v>4.5999999999999996</v>
      </c>
      <c r="G123" s="30">
        <v>4.7</v>
      </c>
      <c r="H123" s="21">
        <v>0.10000000000000053</v>
      </c>
      <c r="I123" s="557"/>
      <c r="J123" s="557"/>
      <c r="K123" s="29">
        <v>8.2133719751452117E-2</v>
      </c>
      <c r="L123" s="26">
        <f t="shared" si="1"/>
        <v>0.18213371975145265</v>
      </c>
      <c r="M123" s="4" t="s">
        <v>702</v>
      </c>
    </row>
    <row r="124" spans="1:13" x14ac:dyDescent="0.25">
      <c r="A124" s="7">
        <v>110</v>
      </c>
      <c r="B124" s="17" t="s">
        <v>521</v>
      </c>
      <c r="C124" s="17"/>
      <c r="D124" s="11">
        <v>54.1</v>
      </c>
      <c r="E124" s="16" t="s">
        <v>328</v>
      </c>
      <c r="F124" s="30">
        <v>22.3</v>
      </c>
      <c r="G124" s="30">
        <v>26.1</v>
      </c>
      <c r="H124" s="21">
        <v>1.9334000000000007</v>
      </c>
      <c r="I124" s="557"/>
      <c r="J124" s="557"/>
      <c r="K124" s="29">
        <v>0.10455139384831905</v>
      </c>
      <c r="L124" s="26">
        <f t="shared" si="1"/>
        <v>2.0379513938483198</v>
      </c>
      <c r="M124" s="4" t="s">
        <v>702</v>
      </c>
    </row>
    <row r="125" spans="1:13" x14ac:dyDescent="0.25">
      <c r="A125" s="7">
        <v>111</v>
      </c>
      <c r="B125" s="17" t="s">
        <v>373</v>
      </c>
      <c r="C125" s="17"/>
      <c r="D125" s="11">
        <v>54.3</v>
      </c>
      <c r="E125" s="16" t="s">
        <v>328</v>
      </c>
      <c r="F125" s="30">
        <v>15.8</v>
      </c>
      <c r="G125" s="30">
        <v>16.8</v>
      </c>
      <c r="H125" s="21">
        <v>1</v>
      </c>
      <c r="I125" s="557"/>
      <c r="J125" s="557"/>
      <c r="K125" s="29">
        <v>0.10493790547067881</v>
      </c>
      <c r="L125" s="26">
        <f t="shared" si="1"/>
        <v>1.1049379054706787</v>
      </c>
      <c r="M125" s="4" t="s">
        <v>702</v>
      </c>
    </row>
    <row r="126" spans="1:13" x14ac:dyDescent="0.25">
      <c r="A126" s="7">
        <v>112</v>
      </c>
      <c r="B126" s="17" t="s">
        <v>374</v>
      </c>
      <c r="C126" s="17"/>
      <c r="D126" s="11">
        <v>52</v>
      </c>
      <c r="E126" s="16" t="s">
        <v>328</v>
      </c>
      <c r="F126" s="30">
        <v>16</v>
      </c>
      <c r="G126" s="30">
        <v>16.8</v>
      </c>
      <c r="H126" s="21">
        <v>0.80000000000000071</v>
      </c>
      <c r="I126" s="557"/>
      <c r="J126" s="557"/>
      <c r="K126" s="29">
        <v>0.10049302181354142</v>
      </c>
      <c r="L126" s="26">
        <f t="shared" si="1"/>
        <v>0.90049302181354207</v>
      </c>
      <c r="M126" s="4" t="s">
        <v>702</v>
      </c>
    </row>
    <row r="127" spans="1:13" x14ac:dyDescent="0.25">
      <c r="A127" s="7">
        <v>113</v>
      </c>
      <c r="B127" s="17" t="s">
        <v>375</v>
      </c>
      <c r="C127" s="17"/>
      <c r="D127" s="11">
        <v>46.8</v>
      </c>
      <c r="E127" s="16" t="s">
        <v>328</v>
      </c>
      <c r="F127" s="30">
        <v>19.899999999999999</v>
      </c>
      <c r="G127" s="30">
        <v>20.8</v>
      </c>
      <c r="H127" s="21">
        <v>0.90000000000000213</v>
      </c>
      <c r="I127" s="557"/>
      <c r="J127" s="557"/>
      <c r="K127" s="29">
        <v>9.0443719632187267E-2</v>
      </c>
      <c r="L127" s="26">
        <f t="shared" si="1"/>
        <v>0.99044371963218936</v>
      </c>
      <c r="M127" s="4" t="s">
        <v>702</v>
      </c>
    </row>
    <row r="128" spans="1:13" x14ac:dyDescent="0.25">
      <c r="A128" s="7">
        <v>114</v>
      </c>
      <c r="B128" s="17" t="s">
        <v>376</v>
      </c>
      <c r="C128" s="17"/>
      <c r="D128" s="11">
        <v>73.3</v>
      </c>
      <c r="E128" s="16" t="s">
        <v>328</v>
      </c>
      <c r="F128" s="30">
        <v>13.6</v>
      </c>
      <c r="G128" s="30">
        <v>14</v>
      </c>
      <c r="H128" s="21">
        <v>0.40000000000000036</v>
      </c>
      <c r="I128" s="557"/>
      <c r="J128" s="557"/>
      <c r="K128" s="29">
        <v>0.1416565095948574</v>
      </c>
      <c r="L128" s="26">
        <f t="shared" si="1"/>
        <v>0.54165650959485778</v>
      </c>
      <c r="M128" s="4" t="s">
        <v>702</v>
      </c>
    </row>
    <row r="129" spans="1:13" x14ac:dyDescent="0.25">
      <c r="A129" s="7">
        <v>115</v>
      </c>
      <c r="B129" s="17" t="s">
        <v>377</v>
      </c>
      <c r="C129" s="17"/>
      <c r="D129" s="11">
        <v>54.3</v>
      </c>
      <c r="E129" s="16" t="s">
        <v>328</v>
      </c>
      <c r="F129" s="30">
        <v>17.399999999999999</v>
      </c>
      <c r="G129" s="30">
        <v>18.2</v>
      </c>
      <c r="H129" s="21">
        <v>0.80000000000000071</v>
      </c>
      <c r="I129" s="557"/>
      <c r="J129" s="557"/>
      <c r="K129" s="29">
        <v>0.10493790547067881</v>
      </c>
      <c r="L129" s="26">
        <f t="shared" si="1"/>
        <v>0.90493790547067954</v>
      </c>
      <c r="M129" s="4" t="s">
        <v>702</v>
      </c>
    </row>
    <row r="130" spans="1:13" x14ac:dyDescent="0.25">
      <c r="A130" s="7">
        <v>116</v>
      </c>
      <c r="B130" s="17" t="s">
        <v>378</v>
      </c>
      <c r="C130" s="17"/>
      <c r="D130" s="11">
        <v>51.8</v>
      </c>
      <c r="E130" s="16" t="s">
        <v>328</v>
      </c>
      <c r="F130" s="30">
        <v>14.8</v>
      </c>
      <c r="G130" s="30">
        <v>15.4</v>
      </c>
      <c r="H130" s="21">
        <v>0.59999999999999964</v>
      </c>
      <c r="I130" s="557"/>
      <c r="J130" s="557"/>
      <c r="K130" s="29">
        <v>0.10010651019118164</v>
      </c>
      <c r="L130" s="26">
        <f t="shared" si="1"/>
        <v>0.70010651019118131</v>
      </c>
      <c r="M130" s="4" t="s">
        <v>702</v>
      </c>
    </row>
    <row r="131" spans="1:13" x14ac:dyDescent="0.25">
      <c r="A131" s="7">
        <v>117</v>
      </c>
      <c r="B131" s="17" t="s">
        <v>379</v>
      </c>
      <c r="C131" s="17"/>
      <c r="D131" s="11">
        <v>47.2</v>
      </c>
      <c r="E131" s="16" t="s">
        <v>328</v>
      </c>
      <c r="F131" s="30">
        <v>21.2</v>
      </c>
      <c r="G131" s="30">
        <v>22.3</v>
      </c>
      <c r="H131" s="21">
        <v>1.1000000000000014</v>
      </c>
      <c r="I131" s="557"/>
      <c r="J131" s="557"/>
      <c r="K131" s="29">
        <v>9.1216742876906828E-2</v>
      </c>
      <c r="L131" s="26">
        <f t="shared" si="1"/>
        <v>1.1912167428769083</v>
      </c>
      <c r="M131" s="4" t="s">
        <v>702</v>
      </c>
    </row>
    <row r="132" spans="1:13" x14ac:dyDescent="0.25">
      <c r="A132" s="7">
        <v>118</v>
      </c>
      <c r="B132" s="17" t="s">
        <v>380</v>
      </c>
      <c r="C132" s="17"/>
      <c r="D132" s="11">
        <v>72.8</v>
      </c>
      <c r="E132" s="16" t="s">
        <v>328</v>
      </c>
      <c r="F132" s="30">
        <v>20.7</v>
      </c>
      <c r="G132" s="30">
        <v>21.5</v>
      </c>
      <c r="H132" s="21">
        <v>0.80000000000000071</v>
      </c>
      <c r="I132" s="557"/>
      <c r="J132" s="557"/>
      <c r="K132" s="29">
        <v>0.14069023053895796</v>
      </c>
      <c r="L132" s="26">
        <f t="shared" si="1"/>
        <v>0.94069023053895862</v>
      </c>
      <c r="M132" s="4" t="s">
        <v>702</v>
      </c>
    </row>
    <row r="133" spans="1:13" x14ac:dyDescent="0.25">
      <c r="A133" s="7">
        <v>119</v>
      </c>
      <c r="B133" s="17" t="s">
        <v>381</v>
      </c>
      <c r="C133" s="17"/>
      <c r="D133" s="11">
        <v>54.2</v>
      </c>
      <c r="E133" s="16" t="s">
        <v>328</v>
      </c>
      <c r="F133" s="30">
        <v>24.2</v>
      </c>
      <c r="G133" s="30">
        <v>25.2</v>
      </c>
      <c r="H133" s="21">
        <v>1</v>
      </c>
      <c r="I133" s="557"/>
      <c r="J133" s="557"/>
      <c r="K133" s="29">
        <v>0.10474464965949894</v>
      </c>
      <c r="L133" s="26">
        <f t="shared" si="1"/>
        <v>1.104744649659499</v>
      </c>
      <c r="M133" s="4" t="s">
        <v>702</v>
      </c>
    </row>
    <row r="134" spans="1:13" x14ac:dyDescent="0.25">
      <c r="A134" s="7">
        <v>120</v>
      </c>
      <c r="B134" s="17" t="s">
        <v>382</v>
      </c>
      <c r="C134" s="17"/>
      <c r="D134" s="11">
        <v>51.9</v>
      </c>
      <c r="E134" s="16" t="s">
        <v>328</v>
      </c>
      <c r="F134" s="30">
        <v>5.0999999999999996</v>
      </c>
      <c r="G134" s="30">
        <v>5.0999999999999996</v>
      </c>
      <c r="H134" s="21">
        <v>0</v>
      </c>
      <c r="I134" s="557"/>
      <c r="J134" s="557"/>
      <c r="K134" s="29">
        <v>0.10029976600236153</v>
      </c>
      <c r="L134" s="26">
        <f t="shared" si="1"/>
        <v>0.10029976600236153</v>
      </c>
      <c r="M134" s="4" t="s">
        <v>702</v>
      </c>
    </row>
    <row r="135" spans="1:13" x14ac:dyDescent="0.25">
      <c r="A135" s="7">
        <v>121</v>
      </c>
      <c r="B135" s="17" t="s">
        <v>383</v>
      </c>
      <c r="C135" s="17"/>
      <c r="D135" s="11">
        <v>47.2</v>
      </c>
      <c r="E135" s="16" t="s">
        <v>328</v>
      </c>
      <c r="F135" s="30">
        <v>7.1</v>
      </c>
      <c r="G135" s="30">
        <v>7.1</v>
      </c>
      <c r="H135" s="21">
        <v>0</v>
      </c>
      <c r="I135" s="557"/>
      <c r="J135" s="557">
        <v>0.3</v>
      </c>
      <c r="K135" s="29">
        <v>9.1216742876906828E-2</v>
      </c>
      <c r="L135" s="26">
        <f t="shared" si="1"/>
        <v>0.39121674287690683</v>
      </c>
      <c r="M135" s="4" t="s">
        <v>702</v>
      </c>
    </row>
    <row r="136" spans="1:13" x14ac:dyDescent="0.25">
      <c r="A136" s="7">
        <v>122</v>
      </c>
      <c r="B136" s="17" t="s">
        <v>384</v>
      </c>
      <c r="C136" s="17"/>
      <c r="D136" s="11">
        <v>72.7</v>
      </c>
      <c r="E136" s="16" t="s">
        <v>328</v>
      </c>
      <c r="F136" s="30">
        <v>4.8</v>
      </c>
      <c r="G136" s="30">
        <v>5.3</v>
      </c>
      <c r="H136" s="21">
        <v>0.5</v>
      </c>
      <c r="I136" s="557"/>
      <c r="J136" s="557"/>
      <c r="K136" s="29">
        <v>0.14049697472777808</v>
      </c>
      <c r="L136" s="26">
        <f t="shared" si="1"/>
        <v>0.64049697472777811</v>
      </c>
      <c r="M136" s="4" t="s">
        <v>702</v>
      </c>
    </row>
    <row r="137" spans="1:13" x14ac:dyDescent="0.25">
      <c r="A137" s="7">
        <v>123</v>
      </c>
      <c r="B137" s="17" t="s">
        <v>385</v>
      </c>
      <c r="C137" s="17"/>
      <c r="D137" s="11">
        <v>54.3</v>
      </c>
      <c r="E137" s="16" t="s">
        <v>328</v>
      </c>
      <c r="F137" s="30">
        <v>5.7</v>
      </c>
      <c r="G137" s="30">
        <v>5.9</v>
      </c>
      <c r="H137" s="21">
        <v>0.20000000000000018</v>
      </c>
      <c r="I137" s="557"/>
      <c r="J137" s="557"/>
      <c r="K137" s="29">
        <v>0.10493790547067881</v>
      </c>
      <c r="L137" s="26">
        <f t="shared" si="1"/>
        <v>0.304937905470679</v>
      </c>
      <c r="M137" s="4" t="s">
        <v>702</v>
      </c>
    </row>
    <row r="138" spans="1:13" x14ac:dyDescent="0.25">
      <c r="A138" s="7">
        <v>124</v>
      </c>
      <c r="B138" s="17" t="s">
        <v>386</v>
      </c>
      <c r="C138" s="17"/>
      <c r="D138" s="11">
        <v>52.1</v>
      </c>
      <c r="E138" s="16" t="s">
        <v>328</v>
      </c>
      <c r="F138" s="30">
        <v>12.7</v>
      </c>
      <c r="G138" s="30">
        <v>13.1</v>
      </c>
      <c r="H138" s="21">
        <v>0.40000000000000036</v>
      </c>
      <c r="I138" s="557"/>
      <c r="J138" s="557"/>
      <c r="K138" s="29">
        <v>0.10068627762472131</v>
      </c>
      <c r="L138" s="26">
        <f t="shared" si="1"/>
        <v>0.50068627762472162</v>
      </c>
      <c r="M138" s="4" t="s">
        <v>702</v>
      </c>
    </row>
    <row r="139" spans="1:13" x14ac:dyDescent="0.25">
      <c r="A139" s="7">
        <v>125</v>
      </c>
      <c r="B139" s="17" t="s">
        <v>387</v>
      </c>
      <c r="C139" s="17"/>
      <c r="D139" s="11">
        <v>47.2</v>
      </c>
      <c r="E139" s="16" t="s">
        <v>328</v>
      </c>
      <c r="F139" s="30">
        <v>18.5</v>
      </c>
      <c r="G139" s="30">
        <v>19.3</v>
      </c>
      <c r="H139" s="21">
        <v>0.80000000000000071</v>
      </c>
      <c r="I139" s="557"/>
      <c r="J139" s="557"/>
      <c r="K139" s="29">
        <v>9.1216742876906828E-2</v>
      </c>
      <c r="L139" s="26">
        <f t="shared" si="1"/>
        <v>0.89121674287690755</v>
      </c>
      <c r="M139" s="4" t="s">
        <v>702</v>
      </c>
    </row>
    <row r="140" spans="1:13" x14ac:dyDescent="0.25">
      <c r="A140" s="7">
        <v>126</v>
      </c>
      <c r="B140" s="17" t="s">
        <v>388</v>
      </c>
      <c r="C140" s="17"/>
      <c r="D140" s="11">
        <v>72.400000000000006</v>
      </c>
      <c r="E140" s="16" t="s">
        <v>328</v>
      </c>
      <c r="F140" s="30">
        <v>11.8</v>
      </c>
      <c r="G140" s="30">
        <v>12</v>
      </c>
      <c r="H140" s="21">
        <v>0.19999999999999929</v>
      </c>
      <c r="I140" s="557"/>
      <c r="J140" s="557"/>
      <c r="K140" s="29">
        <v>0.13991720729423845</v>
      </c>
      <c r="L140" s="26">
        <f t="shared" si="1"/>
        <v>0.33991720729423774</v>
      </c>
      <c r="M140" s="4" t="s">
        <v>702</v>
      </c>
    </row>
    <row r="141" spans="1:13" x14ac:dyDescent="0.25">
      <c r="A141" s="7">
        <v>127</v>
      </c>
      <c r="B141" s="17" t="s">
        <v>389</v>
      </c>
      <c r="C141" s="17"/>
      <c r="D141" s="11">
        <v>54.3</v>
      </c>
      <c r="E141" s="16" t="s">
        <v>328</v>
      </c>
      <c r="F141" s="30">
        <v>14</v>
      </c>
      <c r="G141" s="30">
        <v>14.4</v>
      </c>
      <c r="H141" s="21">
        <v>0.40000000000000036</v>
      </c>
      <c r="I141" s="557"/>
      <c r="J141" s="557"/>
      <c r="K141" s="29">
        <v>0.10493790547067881</v>
      </c>
      <c r="L141" s="26">
        <f t="shared" si="1"/>
        <v>0.50493790547067918</v>
      </c>
      <c r="M141" s="4" t="s">
        <v>702</v>
      </c>
    </row>
    <row r="142" spans="1:13" x14ac:dyDescent="0.25">
      <c r="A142" s="7">
        <v>128</v>
      </c>
      <c r="B142" s="17" t="s">
        <v>390</v>
      </c>
      <c r="C142" s="17"/>
      <c r="D142" s="11">
        <v>51.8</v>
      </c>
      <c r="E142" s="16" t="s">
        <v>328</v>
      </c>
      <c r="F142" s="30">
        <v>3.9</v>
      </c>
      <c r="G142" s="30">
        <v>3.95</v>
      </c>
      <c r="H142" s="21">
        <v>5.0000000000000266E-2</v>
      </c>
      <c r="I142" s="557"/>
      <c r="J142" s="557"/>
      <c r="K142" s="29">
        <v>0.10010651019118164</v>
      </c>
      <c r="L142" s="26">
        <f t="shared" si="1"/>
        <v>0.1501065101911819</v>
      </c>
      <c r="M142" s="4" t="s">
        <v>702</v>
      </c>
    </row>
    <row r="143" spans="1:13" x14ac:dyDescent="0.25">
      <c r="A143" s="7">
        <v>129</v>
      </c>
      <c r="B143" s="17" t="s">
        <v>391</v>
      </c>
      <c r="C143" s="17"/>
      <c r="D143" s="11">
        <v>48</v>
      </c>
      <c r="E143" s="16" t="s">
        <v>328</v>
      </c>
      <c r="F143" s="30">
        <v>7.4</v>
      </c>
      <c r="G143" s="30">
        <v>8.1</v>
      </c>
      <c r="H143" s="21">
        <v>0.69999999999999929</v>
      </c>
      <c r="I143" s="557"/>
      <c r="J143" s="557"/>
      <c r="K143" s="29">
        <v>9.2762789366345924E-2</v>
      </c>
      <c r="L143" s="26">
        <f t="shared" si="1"/>
        <v>0.79276278936634526</v>
      </c>
      <c r="M143" s="4" t="s">
        <v>702</v>
      </c>
    </row>
    <row r="144" spans="1:13" x14ac:dyDescent="0.25">
      <c r="A144" s="7">
        <v>130</v>
      </c>
      <c r="B144" s="17" t="s">
        <v>392</v>
      </c>
      <c r="C144" s="17"/>
      <c r="D144" s="11">
        <v>73</v>
      </c>
      <c r="E144" s="16" t="s">
        <v>328</v>
      </c>
      <c r="F144" s="30">
        <v>19.100000000000001</v>
      </c>
      <c r="G144" s="30">
        <v>19.190000000000001</v>
      </c>
      <c r="H144" s="21">
        <v>8.9999999999999858E-2</v>
      </c>
      <c r="I144" s="557"/>
      <c r="J144" s="557"/>
      <c r="K144" s="29">
        <v>0.14107674216131774</v>
      </c>
      <c r="L144" s="26">
        <f t="shared" ref="L144:L207" si="2">H144+K144+I144+J144</f>
        <v>0.2310767421613176</v>
      </c>
      <c r="M144" s="4" t="s">
        <v>702</v>
      </c>
    </row>
    <row r="145" spans="1:13" x14ac:dyDescent="0.25">
      <c r="A145" s="7">
        <v>131</v>
      </c>
      <c r="B145" s="17" t="s">
        <v>393</v>
      </c>
      <c r="C145" s="17"/>
      <c r="D145" s="11">
        <v>54.8</v>
      </c>
      <c r="E145" s="16" t="s">
        <v>328</v>
      </c>
      <c r="F145" s="30">
        <v>11.3</v>
      </c>
      <c r="G145" s="30">
        <v>11.3</v>
      </c>
      <c r="H145" s="21">
        <v>0</v>
      </c>
      <c r="I145" s="557"/>
      <c r="J145" s="557">
        <v>0.7</v>
      </c>
      <c r="K145" s="29">
        <v>0.10590418452657825</v>
      </c>
      <c r="L145" s="26">
        <f t="shared" si="2"/>
        <v>0.80590418452657819</v>
      </c>
      <c r="M145" s="4" t="s">
        <v>702</v>
      </c>
    </row>
    <row r="146" spans="1:13" x14ac:dyDescent="0.25">
      <c r="A146" s="7">
        <v>132</v>
      </c>
      <c r="B146" s="17" t="s">
        <v>394</v>
      </c>
      <c r="C146" s="17"/>
      <c r="D146" s="11">
        <v>52.6</v>
      </c>
      <c r="E146" s="16" t="s">
        <v>328</v>
      </c>
      <c r="F146" s="30">
        <v>2.1</v>
      </c>
      <c r="G146" s="30">
        <v>2.1</v>
      </c>
      <c r="H146" s="21">
        <v>0</v>
      </c>
      <c r="I146" s="557">
        <v>0.94679999999999997</v>
      </c>
      <c r="J146" s="557"/>
      <c r="K146" s="29"/>
      <c r="L146" s="26">
        <f t="shared" si="2"/>
        <v>0.94679999999999997</v>
      </c>
      <c r="M146" s="4" t="s">
        <v>703</v>
      </c>
    </row>
    <row r="147" spans="1:13" x14ac:dyDescent="0.25">
      <c r="A147" s="7">
        <v>133</v>
      </c>
      <c r="B147" s="17" t="s">
        <v>395</v>
      </c>
      <c r="C147" s="17"/>
      <c r="D147" s="11">
        <v>47.6</v>
      </c>
      <c r="E147" s="16" t="s">
        <v>328</v>
      </c>
      <c r="F147" s="30">
        <v>12.2</v>
      </c>
      <c r="G147" s="30">
        <v>12.2</v>
      </c>
      <c r="H147" s="21">
        <v>0</v>
      </c>
      <c r="I147" s="557"/>
      <c r="J147" s="557">
        <v>0.6</v>
      </c>
      <c r="K147" s="29">
        <v>9.1989766121626376E-2</v>
      </c>
      <c r="L147" s="26">
        <f t="shared" si="2"/>
        <v>0.69198976612162633</v>
      </c>
      <c r="M147" s="57" t="s">
        <v>702</v>
      </c>
    </row>
    <row r="148" spans="1:13" x14ac:dyDescent="0.25">
      <c r="A148" s="7">
        <v>134</v>
      </c>
      <c r="B148" s="17" t="s">
        <v>396</v>
      </c>
      <c r="C148" s="17"/>
      <c r="D148" s="11">
        <v>73</v>
      </c>
      <c r="E148" s="16" t="s">
        <v>328</v>
      </c>
      <c r="F148" s="30">
        <v>13.6</v>
      </c>
      <c r="G148" s="30">
        <v>13.6</v>
      </c>
      <c r="H148" s="21">
        <v>0</v>
      </c>
      <c r="I148" s="557"/>
      <c r="J148" s="557">
        <v>0.7</v>
      </c>
      <c r="K148" s="29">
        <v>0.14107674216131774</v>
      </c>
      <c r="L148" s="26">
        <f t="shared" si="2"/>
        <v>0.84107674216131767</v>
      </c>
      <c r="M148" s="57" t="s">
        <v>702</v>
      </c>
    </row>
    <row r="149" spans="1:13" x14ac:dyDescent="0.25">
      <c r="A149" s="7">
        <v>135</v>
      </c>
      <c r="B149" s="17" t="s">
        <v>397</v>
      </c>
      <c r="C149" s="17"/>
      <c r="D149" s="11">
        <v>54.9</v>
      </c>
      <c r="E149" s="16" t="s">
        <v>328</v>
      </c>
      <c r="F149" s="30">
        <v>16.2</v>
      </c>
      <c r="G149" s="30">
        <v>16.600000000000001</v>
      </c>
      <c r="H149" s="21">
        <v>0.40000000000000213</v>
      </c>
      <c r="I149" s="557"/>
      <c r="J149" s="557"/>
      <c r="K149" s="29">
        <v>0.10609744033775814</v>
      </c>
      <c r="L149" s="26">
        <f t="shared" si="2"/>
        <v>0.50609744033776027</v>
      </c>
      <c r="M149" s="57" t="s">
        <v>702</v>
      </c>
    </row>
    <row r="150" spans="1:13" x14ac:dyDescent="0.25">
      <c r="A150" s="7">
        <v>136</v>
      </c>
      <c r="B150" s="17" t="s">
        <v>398</v>
      </c>
      <c r="C150" s="17"/>
      <c r="D150" s="11">
        <v>52.3</v>
      </c>
      <c r="E150" s="16" t="s">
        <v>328</v>
      </c>
      <c r="F150" s="30">
        <v>9.6999999999999993</v>
      </c>
      <c r="G150" s="30">
        <v>10</v>
      </c>
      <c r="H150" s="21">
        <v>0.30000000000000071</v>
      </c>
      <c r="I150" s="557"/>
      <c r="J150" s="557"/>
      <c r="K150" s="29">
        <v>0.10107278924708107</v>
      </c>
      <c r="L150" s="26">
        <f t="shared" si="2"/>
        <v>0.40107278924708178</v>
      </c>
      <c r="M150" s="57" t="s">
        <v>702</v>
      </c>
    </row>
    <row r="151" spans="1:13" x14ac:dyDescent="0.25">
      <c r="A151" s="7">
        <v>137</v>
      </c>
      <c r="B151" s="17" t="s">
        <v>399</v>
      </c>
      <c r="C151" s="17"/>
      <c r="D151" s="11">
        <v>47.6</v>
      </c>
      <c r="E151" s="16" t="s">
        <v>328</v>
      </c>
      <c r="F151" s="30">
        <v>21.3</v>
      </c>
      <c r="G151" s="30">
        <v>22.5</v>
      </c>
      <c r="H151" s="21">
        <v>1.1999999999999993</v>
      </c>
      <c r="I151" s="557"/>
      <c r="J151" s="557"/>
      <c r="K151" s="29">
        <v>9.1989766121626376E-2</v>
      </c>
      <c r="L151" s="26">
        <f t="shared" si="2"/>
        <v>1.2919897661216257</v>
      </c>
      <c r="M151" s="57" t="s">
        <v>702</v>
      </c>
    </row>
    <row r="152" spans="1:13" x14ac:dyDescent="0.25">
      <c r="A152" s="7">
        <v>138</v>
      </c>
      <c r="B152" s="17" t="s">
        <v>400</v>
      </c>
      <c r="C152" s="17"/>
      <c r="D152" s="11">
        <v>72.8</v>
      </c>
      <c r="E152" s="16" t="s">
        <v>328</v>
      </c>
      <c r="F152" s="30">
        <v>20.100000000000001</v>
      </c>
      <c r="G152" s="30">
        <v>20.9</v>
      </c>
      <c r="H152" s="21">
        <v>0.79999999999999716</v>
      </c>
      <c r="I152" s="557"/>
      <c r="J152" s="557"/>
      <c r="K152" s="29">
        <v>0.14069023053895796</v>
      </c>
      <c r="L152" s="26">
        <f t="shared" si="2"/>
        <v>0.94069023053895506</v>
      </c>
      <c r="M152" s="57" t="s">
        <v>702</v>
      </c>
    </row>
    <row r="153" spans="1:13" x14ac:dyDescent="0.25">
      <c r="A153" s="7">
        <v>139</v>
      </c>
      <c r="B153" s="17" t="s">
        <v>401</v>
      </c>
      <c r="C153" s="17"/>
      <c r="D153" s="11">
        <v>54.9</v>
      </c>
      <c r="E153" s="16" t="s">
        <v>328</v>
      </c>
      <c r="F153" s="30">
        <v>11.4</v>
      </c>
      <c r="G153" s="30">
        <v>12.1</v>
      </c>
      <c r="H153" s="21">
        <v>0.69999999999999929</v>
      </c>
      <c r="I153" s="557"/>
      <c r="J153" s="557"/>
      <c r="K153" s="29">
        <v>0.10609744033775814</v>
      </c>
      <c r="L153" s="26">
        <f t="shared" si="2"/>
        <v>0.80609744033775743</v>
      </c>
      <c r="M153" s="4" t="s">
        <v>702</v>
      </c>
    </row>
    <row r="154" spans="1:13" x14ac:dyDescent="0.25">
      <c r="A154" s="7">
        <v>140</v>
      </c>
      <c r="B154" s="17" t="s">
        <v>402</v>
      </c>
      <c r="C154" s="17"/>
      <c r="D154" s="11">
        <v>52.4</v>
      </c>
      <c r="E154" s="16" t="s">
        <v>328</v>
      </c>
      <c r="F154" s="30">
        <v>8.1999999999999993</v>
      </c>
      <c r="G154" s="30">
        <v>8.9</v>
      </c>
      <c r="H154" s="21">
        <v>0.70000000000000107</v>
      </c>
      <c r="I154" s="557"/>
      <c r="J154" s="557"/>
      <c r="K154" s="29">
        <v>0.10126604505826096</v>
      </c>
      <c r="L154" s="26">
        <f t="shared" si="2"/>
        <v>0.80126604505826204</v>
      </c>
      <c r="M154" s="4" t="s">
        <v>702</v>
      </c>
    </row>
    <row r="155" spans="1:13" x14ac:dyDescent="0.25">
      <c r="A155" s="7">
        <v>141</v>
      </c>
      <c r="B155" s="17" t="s">
        <v>403</v>
      </c>
      <c r="C155" s="17"/>
      <c r="D155" s="11">
        <v>47.2</v>
      </c>
      <c r="E155" s="16" t="s">
        <v>328</v>
      </c>
      <c r="F155" s="30">
        <v>11.1</v>
      </c>
      <c r="G155" s="30">
        <v>11.7</v>
      </c>
      <c r="H155" s="21">
        <v>0.59999999999999964</v>
      </c>
      <c r="I155" s="557"/>
      <c r="J155" s="557"/>
      <c r="K155" s="29">
        <v>9.1216742876906828E-2</v>
      </c>
      <c r="L155" s="26">
        <f t="shared" si="2"/>
        <v>0.69121674287690649</v>
      </c>
      <c r="M155" s="4" t="s">
        <v>702</v>
      </c>
    </row>
    <row r="156" spans="1:13" x14ac:dyDescent="0.25">
      <c r="A156" s="7">
        <v>142</v>
      </c>
      <c r="B156" s="17" t="s">
        <v>404</v>
      </c>
      <c r="C156" s="17"/>
      <c r="D156" s="11">
        <v>72.5</v>
      </c>
      <c r="E156" s="16" t="s">
        <v>328</v>
      </c>
      <c r="F156" s="30">
        <v>13.9</v>
      </c>
      <c r="G156" s="30">
        <v>14.3</v>
      </c>
      <c r="H156" s="21">
        <v>0.40000000000000036</v>
      </c>
      <c r="I156" s="557"/>
      <c r="J156" s="557"/>
      <c r="K156" s="29">
        <v>0.14011046310541833</v>
      </c>
      <c r="L156" s="26">
        <f t="shared" si="2"/>
        <v>0.54011046310541866</v>
      </c>
      <c r="M156" s="4" t="s">
        <v>702</v>
      </c>
    </row>
    <row r="157" spans="1:13" x14ac:dyDescent="0.25">
      <c r="A157" s="7">
        <v>143</v>
      </c>
      <c r="B157" s="17" t="s">
        <v>405</v>
      </c>
      <c r="C157" s="17"/>
      <c r="D157" s="11">
        <v>54.8</v>
      </c>
      <c r="E157" s="16" t="s">
        <v>328</v>
      </c>
      <c r="F157" s="30">
        <v>11.1</v>
      </c>
      <c r="G157" s="30">
        <v>12</v>
      </c>
      <c r="H157" s="21">
        <v>0.90000000000000036</v>
      </c>
      <c r="I157" s="557"/>
      <c r="J157" s="557"/>
      <c r="K157" s="29">
        <v>0.10590418452657825</v>
      </c>
      <c r="L157" s="26">
        <f t="shared" si="2"/>
        <v>1.0059041845265786</v>
      </c>
      <c r="M157" s="4" t="s">
        <v>702</v>
      </c>
    </row>
    <row r="158" spans="1:13" x14ac:dyDescent="0.25">
      <c r="A158" s="7">
        <v>144</v>
      </c>
      <c r="B158" s="17" t="s">
        <v>406</v>
      </c>
      <c r="C158" s="17"/>
      <c r="D158" s="11">
        <v>51.9</v>
      </c>
      <c r="E158" s="16" t="s">
        <v>328</v>
      </c>
      <c r="F158" s="30">
        <v>8.9</v>
      </c>
      <c r="G158" s="30">
        <v>9.5</v>
      </c>
      <c r="H158" s="21">
        <v>0.59999999999999964</v>
      </c>
      <c r="I158" s="557"/>
      <c r="J158" s="557"/>
      <c r="K158" s="29">
        <v>0.10029976600236153</v>
      </c>
      <c r="L158" s="26">
        <f t="shared" si="2"/>
        <v>0.70029976600236121</v>
      </c>
      <c r="M158" s="4" t="s">
        <v>702</v>
      </c>
    </row>
    <row r="159" spans="1:13" x14ac:dyDescent="0.25">
      <c r="A159" s="7">
        <v>145</v>
      </c>
      <c r="B159" s="17" t="s">
        <v>407</v>
      </c>
      <c r="C159" s="17"/>
      <c r="D159" s="11">
        <v>47</v>
      </c>
      <c r="E159" s="16" t="s">
        <v>328</v>
      </c>
      <c r="F159" s="30">
        <v>15.1</v>
      </c>
      <c r="G159" s="30">
        <v>15.7</v>
      </c>
      <c r="H159" s="21">
        <v>0.59999999999999964</v>
      </c>
      <c r="I159" s="557"/>
      <c r="J159" s="557"/>
      <c r="K159" s="29">
        <v>9.0830231254547047E-2</v>
      </c>
      <c r="L159" s="26">
        <f t="shared" si="2"/>
        <v>0.69083023125454668</v>
      </c>
      <c r="M159" s="4" t="s">
        <v>702</v>
      </c>
    </row>
    <row r="160" spans="1:13" x14ac:dyDescent="0.25">
      <c r="A160" s="39">
        <v>146</v>
      </c>
      <c r="B160" s="17" t="s">
        <v>408</v>
      </c>
      <c r="C160" s="17"/>
      <c r="D160" s="11">
        <v>73.2</v>
      </c>
      <c r="E160" s="16" t="s">
        <v>328</v>
      </c>
      <c r="F160" s="30">
        <v>3.3</v>
      </c>
      <c r="G160" s="30">
        <v>3.5</v>
      </c>
      <c r="H160" s="21">
        <v>0.20000000000000018</v>
      </c>
      <c r="I160" s="557"/>
      <c r="J160" s="557"/>
      <c r="K160" s="29">
        <v>0.14146325378367752</v>
      </c>
      <c r="L160" s="26">
        <f t="shared" si="2"/>
        <v>0.3414632537836777</v>
      </c>
      <c r="M160" s="4" t="s">
        <v>702</v>
      </c>
    </row>
    <row r="161" spans="1:13" x14ac:dyDescent="0.25">
      <c r="A161" s="7">
        <v>147</v>
      </c>
      <c r="B161" s="17" t="s">
        <v>409</v>
      </c>
      <c r="C161" s="17"/>
      <c r="D161" s="11">
        <v>54.7</v>
      </c>
      <c r="E161" s="16" t="s">
        <v>328</v>
      </c>
      <c r="F161" s="30">
        <v>21</v>
      </c>
      <c r="G161" s="30">
        <v>21.9</v>
      </c>
      <c r="H161" s="21">
        <v>0.89999999999999858</v>
      </c>
      <c r="I161" s="557"/>
      <c r="J161" s="557"/>
      <c r="K161" s="29">
        <v>0.10571092871539838</v>
      </c>
      <c r="L161" s="26">
        <f t="shared" si="2"/>
        <v>1.0057109287153969</v>
      </c>
      <c r="M161" s="4" t="s">
        <v>702</v>
      </c>
    </row>
    <row r="162" spans="1:13" x14ac:dyDescent="0.25">
      <c r="A162" s="7">
        <v>148</v>
      </c>
      <c r="B162" s="17" t="s">
        <v>410</v>
      </c>
      <c r="C162" s="17"/>
      <c r="D162" s="11">
        <v>52.4</v>
      </c>
      <c r="E162" s="16" t="s">
        <v>328</v>
      </c>
      <c r="F162" s="30">
        <v>9.6999999999999993</v>
      </c>
      <c r="G162" s="30">
        <v>9.9</v>
      </c>
      <c r="H162" s="21">
        <v>0.20000000000000107</v>
      </c>
      <c r="I162" s="557"/>
      <c r="J162" s="557"/>
      <c r="K162" s="29">
        <v>0.10126604505826096</v>
      </c>
      <c r="L162" s="26">
        <f t="shared" si="2"/>
        <v>0.30126604505826204</v>
      </c>
      <c r="M162" s="4" t="s">
        <v>702</v>
      </c>
    </row>
    <row r="163" spans="1:13" x14ac:dyDescent="0.25">
      <c r="A163" s="7">
        <v>149</v>
      </c>
      <c r="B163" s="17" t="s">
        <v>411</v>
      </c>
      <c r="C163" s="17"/>
      <c r="D163" s="11">
        <v>47.4</v>
      </c>
      <c r="E163" s="16" t="s">
        <v>328</v>
      </c>
      <c r="F163" s="30">
        <v>13.6</v>
      </c>
      <c r="G163" s="30">
        <v>14.4</v>
      </c>
      <c r="H163" s="21">
        <v>0.80000000000000071</v>
      </c>
      <c r="I163" s="557"/>
      <c r="J163" s="557"/>
      <c r="K163" s="29">
        <v>9.1603254499266595E-2</v>
      </c>
      <c r="L163" s="26">
        <f t="shared" si="2"/>
        <v>0.89160325449926736</v>
      </c>
      <c r="M163" s="4" t="s">
        <v>702</v>
      </c>
    </row>
    <row r="164" spans="1:13" x14ac:dyDescent="0.25">
      <c r="A164" s="7">
        <v>150</v>
      </c>
      <c r="B164" s="17" t="s">
        <v>412</v>
      </c>
      <c r="C164" s="17"/>
      <c r="D164" s="11">
        <v>73.2</v>
      </c>
      <c r="E164" s="16" t="s">
        <v>328</v>
      </c>
      <c r="F164" s="30">
        <v>25.7</v>
      </c>
      <c r="G164" s="30">
        <v>26.4</v>
      </c>
      <c r="H164" s="21">
        <v>0.69999999999999929</v>
      </c>
      <c r="I164" s="557"/>
      <c r="J164" s="557"/>
      <c r="K164" s="29">
        <v>0.14146325378367752</v>
      </c>
      <c r="L164" s="26">
        <f t="shared" si="2"/>
        <v>0.84146325378367681</v>
      </c>
      <c r="M164" s="4" t="s">
        <v>702</v>
      </c>
    </row>
    <row r="165" spans="1:13" x14ac:dyDescent="0.25">
      <c r="A165" s="7">
        <v>151</v>
      </c>
      <c r="B165" s="17" t="s">
        <v>526</v>
      </c>
      <c r="C165" s="17"/>
      <c r="D165" s="11">
        <v>39.299999999999997</v>
      </c>
      <c r="E165" s="16" t="s">
        <v>328</v>
      </c>
      <c r="F165" s="30">
        <v>16</v>
      </c>
      <c r="G165" s="30">
        <v>16.7</v>
      </c>
      <c r="H165" s="21">
        <v>0.69999999999999929</v>
      </c>
      <c r="I165" s="557"/>
      <c r="J165" s="557"/>
      <c r="K165" s="29">
        <v>7.594953379369572E-2</v>
      </c>
      <c r="L165" s="26">
        <f t="shared" si="2"/>
        <v>0.77594953379369502</v>
      </c>
      <c r="M165" s="4" t="s">
        <v>702</v>
      </c>
    </row>
    <row r="166" spans="1:13" x14ac:dyDescent="0.25">
      <c r="A166" s="7">
        <v>152</v>
      </c>
      <c r="B166" s="17" t="s">
        <v>527</v>
      </c>
      <c r="C166" s="17"/>
      <c r="D166" s="11">
        <v>67.099999999999994</v>
      </c>
      <c r="E166" s="16" t="s">
        <v>328</v>
      </c>
      <c r="F166" s="30">
        <v>14</v>
      </c>
      <c r="G166" s="30">
        <v>14</v>
      </c>
      <c r="H166" s="21">
        <v>0</v>
      </c>
      <c r="I166" s="557"/>
      <c r="J166" s="557">
        <v>0.66666666666666663</v>
      </c>
      <c r="K166" s="29">
        <v>0.12967464930170439</v>
      </c>
      <c r="L166" s="26">
        <f t="shared" si="2"/>
        <v>0.79634131596837099</v>
      </c>
      <c r="M166" s="4" t="s">
        <v>702</v>
      </c>
    </row>
    <row r="167" spans="1:13" x14ac:dyDescent="0.25">
      <c r="A167" s="7">
        <v>153</v>
      </c>
      <c r="B167" s="17" t="s">
        <v>528</v>
      </c>
      <c r="C167" s="17"/>
      <c r="D167" s="11">
        <v>99.4</v>
      </c>
      <c r="E167" s="16" t="s">
        <v>328</v>
      </c>
      <c r="F167" s="30">
        <v>39.1</v>
      </c>
      <c r="G167" s="30">
        <v>40.799999999999997</v>
      </c>
      <c r="H167" s="21">
        <v>1.6999999999999957</v>
      </c>
      <c r="I167" s="557"/>
      <c r="J167" s="557"/>
      <c r="K167" s="29">
        <v>0.19209627631280801</v>
      </c>
      <c r="L167" s="26">
        <f t="shared" si="2"/>
        <v>1.8920962763128037</v>
      </c>
      <c r="M167" s="4" t="s">
        <v>702</v>
      </c>
    </row>
    <row r="168" spans="1:13" x14ac:dyDescent="0.25">
      <c r="A168" s="7">
        <v>154</v>
      </c>
      <c r="B168" s="17" t="s">
        <v>529</v>
      </c>
      <c r="C168" s="17"/>
      <c r="D168" s="11">
        <v>39.6</v>
      </c>
      <c r="E168" s="16" t="s">
        <v>328</v>
      </c>
      <c r="F168" s="30">
        <v>3.5</v>
      </c>
      <c r="G168" s="30">
        <v>3.9</v>
      </c>
      <c r="H168" s="21">
        <v>0.39999999999999991</v>
      </c>
      <c r="I168" s="557"/>
      <c r="J168" s="557"/>
      <c r="K168" s="29">
        <v>7.6529301227235391E-2</v>
      </c>
      <c r="L168" s="26">
        <f t="shared" si="2"/>
        <v>0.4765293012272353</v>
      </c>
      <c r="M168" s="4" t="s">
        <v>702</v>
      </c>
    </row>
    <row r="169" spans="1:13" x14ac:dyDescent="0.25">
      <c r="A169" s="7">
        <v>155</v>
      </c>
      <c r="B169" s="17" t="s">
        <v>530</v>
      </c>
      <c r="C169" s="17"/>
      <c r="D169" s="11">
        <v>67</v>
      </c>
      <c r="E169" s="16" t="s">
        <v>328</v>
      </c>
      <c r="F169" s="30">
        <v>20.5</v>
      </c>
      <c r="G169" s="30">
        <v>21.5</v>
      </c>
      <c r="H169" s="21">
        <v>1</v>
      </c>
      <c r="I169" s="557"/>
      <c r="J169" s="557"/>
      <c r="K169" s="29">
        <v>0.12948139349052451</v>
      </c>
      <c r="L169" s="26">
        <f t="shared" si="2"/>
        <v>1.1294813934905246</v>
      </c>
      <c r="M169" s="4" t="s">
        <v>702</v>
      </c>
    </row>
    <row r="170" spans="1:13" x14ac:dyDescent="0.25">
      <c r="A170" s="7">
        <v>156</v>
      </c>
      <c r="B170" s="17" t="s">
        <v>531</v>
      </c>
      <c r="C170" s="17"/>
      <c r="D170" s="11">
        <v>98.8</v>
      </c>
      <c r="E170" s="16" t="s">
        <v>328</v>
      </c>
      <c r="F170" s="30">
        <v>17.3</v>
      </c>
      <c r="G170" s="30">
        <v>17.899999999999999</v>
      </c>
      <c r="H170" s="21">
        <v>0.59999999999999787</v>
      </c>
      <c r="I170" s="557"/>
      <c r="J170" s="557"/>
      <c r="K170" s="29">
        <v>0.19093674144572867</v>
      </c>
      <c r="L170" s="26">
        <f t="shared" si="2"/>
        <v>0.79093674144572657</v>
      </c>
      <c r="M170" s="4" t="s">
        <v>702</v>
      </c>
    </row>
    <row r="171" spans="1:13" x14ac:dyDescent="0.25">
      <c r="A171" s="7">
        <v>157</v>
      </c>
      <c r="B171" s="17" t="s">
        <v>532</v>
      </c>
      <c r="C171" s="17"/>
      <c r="D171" s="11">
        <v>39.4</v>
      </c>
      <c r="E171" s="16" t="s">
        <v>328</v>
      </c>
      <c r="F171" s="30">
        <v>9.1999999999999993</v>
      </c>
      <c r="G171" s="30">
        <v>9.5</v>
      </c>
      <c r="H171" s="21">
        <v>0.30000000000000071</v>
      </c>
      <c r="I171" s="557"/>
      <c r="J171" s="557"/>
      <c r="K171" s="29">
        <v>7.614278960487561E-2</v>
      </c>
      <c r="L171" s="26">
        <f t="shared" si="2"/>
        <v>0.37614278960487635</v>
      </c>
      <c r="M171" s="4" t="s">
        <v>702</v>
      </c>
    </row>
    <row r="172" spans="1:13" x14ac:dyDescent="0.25">
      <c r="A172" s="7">
        <v>158</v>
      </c>
      <c r="B172" s="17" t="s">
        <v>533</v>
      </c>
      <c r="C172" s="17"/>
      <c r="D172" s="11">
        <v>67.5</v>
      </c>
      <c r="E172" s="16" t="s">
        <v>328</v>
      </c>
      <c r="F172" s="30">
        <v>9.8000000000000007</v>
      </c>
      <c r="G172" s="30">
        <v>10</v>
      </c>
      <c r="H172" s="21">
        <v>0.19999999999999929</v>
      </c>
      <c r="I172" s="557"/>
      <c r="J172" s="557"/>
      <c r="K172" s="29">
        <v>0.13044767254642395</v>
      </c>
      <c r="L172" s="26">
        <f t="shared" si="2"/>
        <v>0.33044767254642327</v>
      </c>
      <c r="M172" s="4" t="s">
        <v>702</v>
      </c>
    </row>
    <row r="173" spans="1:13" x14ac:dyDescent="0.25">
      <c r="A173" s="7">
        <v>159</v>
      </c>
      <c r="B173" s="17" t="s">
        <v>534</v>
      </c>
      <c r="C173" s="17"/>
      <c r="D173" s="11">
        <v>99.1</v>
      </c>
      <c r="E173" s="16" t="s">
        <v>328</v>
      </c>
      <c r="F173" s="30">
        <v>16.7</v>
      </c>
      <c r="G173" s="30">
        <v>17.399999999999999</v>
      </c>
      <c r="H173" s="21">
        <v>0.69999999999999929</v>
      </c>
      <c r="I173" s="557"/>
      <c r="J173" s="557"/>
      <c r="K173" s="29">
        <v>0.19151650887926833</v>
      </c>
      <c r="L173" s="26">
        <f t="shared" si="2"/>
        <v>0.89151650887926759</v>
      </c>
      <c r="M173" s="4" t="s">
        <v>702</v>
      </c>
    </row>
    <row r="174" spans="1:13" x14ac:dyDescent="0.25">
      <c r="A174" s="7">
        <v>160</v>
      </c>
      <c r="B174" s="17" t="s">
        <v>535</v>
      </c>
      <c r="C174" s="17"/>
      <c r="D174" s="11">
        <v>40.1</v>
      </c>
      <c r="E174" s="16" t="s">
        <v>328</v>
      </c>
      <c r="F174" s="30">
        <v>11.6</v>
      </c>
      <c r="G174" s="30">
        <v>12.1</v>
      </c>
      <c r="H174" s="21">
        <v>0.5</v>
      </c>
      <c r="I174" s="557"/>
      <c r="J174" s="557"/>
      <c r="K174" s="29">
        <v>7.7495580283134829E-2</v>
      </c>
      <c r="L174" s="26">
        <f t="shared" si="2"/>
        <v>0.57749558028313486</v>
      </c>
      <c r="M174" s="4" t="s">
        <v>702</v>
      </c>
    </row>
    <row r="175" spans="1:13" x14ac:dyDescent="0.25">
      <c r="A175" s="7">
        <v>161</v>
      </c>
      <c r="B175" s="17" t="s">
        <v>536</v>
      </c>
      <c r="C175" s="17"/>
      <c r="D175" s="11">
        <v>67.099999999999994</v>
      </c>
      <c r="E175" s="16" t="s">
        <v>328</v>
      </c>
      <c r="F175" s="30">
        <v>11.6</v>
      </c>
      <c r="G175" s="30">
        <v>12.6</v>
      </c>
      <c r="H175" s="21">
        <v>1</v>
      </c>
      <c r="I175" s="557"/>
      <c r="J175" s="557"/>
      <c r="K175" s="29">
        <v>0.12967464930170439</v>
      </c>
      <c r="L175" s="26">
        <f t="shared" si="2"/>
        <v>1.1296746493017045</v>
      </c>
      <c r="M175" s="4" t="s">
        <v>702</v>
      </c>
    </row>
    <row r="176" spans="1:13" x14ac:dyDescent="0.25">
      <c r="A176" s="7">
        <v>162</v>
      </c>
      <c r="B176" s="17" t="s">
        <v>537</v>
      </c>
      <c r="C176" s="17"/>
      <c r="D176" s="11">
        <v>99.1</v>
      </c>
      <c r="E176" s="16" t="s">
        <v>328</v>
      </c>
      <c r="F176" s="30">
        <v>30.5</v>
      </c>
      <c r="G176" s="30">
        <v>31.6</v>
      </c>
      <c r="H176" s="21">
        <v>1.1000000000000014</v>
      </c>
      <c r="I176" s="557"/>
      <c r="J176" s="557"/>
      <c r="K176" s="29">
        <v>0.19151650887926833</v>
      </c>
      <c r="L176" s="26">
        <f t="shared" si="2"/>
        <v>1.2915165088792697</v>
      </c>
      <c r="M176" s="4" t="s">
        <v>702</v>
      </c>
    </row>
    <row r="177" spans="1:13" x14ac:dyDescent="0.25">
      <c r="A177" s="7">
        <v>163</v>
      </c>
      <c r="B177" s="17" t="s">
        <v>538</v>
      </c>
      <c r="C177" s="17"/>
      <c r="D177" s="11">
        <v>39.4</v>
      </c>
      <c r="E177" s="16" t="s">
        <v>328</v>
      </c>
      <c r="F177" s="30">
        <v>10.3</v>
      </c>
      <c r="G177" s="30">
        <v>10.3</v>
      </c>
      <c r="H177" s="21">
        <v>0</v>
      </c>
      <c r="I177" s="557"/>
      <c r="J177" s="557">
        <v>0.5</v>
      </c>
      <c r="K177" s="29">
        <v>7.614278960487561E-2</v>
      </c>
      <c r="L177" s="26">
        <f t="shared" si="2"/>
        <v>0.57614278960487564</v>
      </c>
      <c r="M177" s="4" t="s">
        <v>702</v>
      </c>
    </row>
    <row r="178" spans="1:13" x14ac:dyDescent="0.25">
      <c r="A178" s="7">
        <v>164</v>
      </c>
      <c r="B178" s="17" t="s">
        <v>539</v>
      </c>
      <c r="C178" s="17"/>
      <c r="D178" s="11">
        <v>67.2</v>
      </c>
      <c r="E178" s="16" t="s">
        <v>328</v>
      </c>
      <c r="F178" s="30">
        <v>0.7</v>
      </c>
      <c r="G178" s="30">
        <v>0.7</v>
      </c>
      <c r="H178" s="21">
        <v>0</v>
      </c>
      <c r="I178" s="557">
        <v>1.2096</v>
      </c>
      <c r="J178" s="557"/>
      <c r="K178" s="29"/>
      <c r="L178" s="26">
        <f t="shared" si="2"/>
        <v>1.2096</v>
      </c>
      <c r="M178" s="4" t="s">
        <v>703</v>
      </c>
    </row>
    <row r="179" spans="1:13" x14ac:dyDescent="0.25">
      <c r="A179" s="7">
        <v>165</v>
      </c>
      <c r="B179" s="17" t="s">
        <v>540</v>
      </c>
      <c r="C179" s="17"/>
      <c r="D179" s="11">
        <v>99.5</v>
      </c>
      <c r="E179" s="16" t="s">
        <v>328</v>
      </c>
      <c r="F179" s="30">
        <v>33.4</v>
      </c>
      <c r="G179" s="30">
        <v>33.4</v>
      </c>
      <c r="H179" s="21">
        <v>0</v>
      </c>
      <c r="I179" s="557"/>
      <c r="J179" s="557">
        <v>1.3</v>
      </c>
      <c r="K179" s="29">
        <v>0.19228953212398789</v>
      </c>
      <c r="L179" s="26">
        <f t="shared" si="2"/>
        <v>1.492289532123988</v>
      </c>
      <c r="M179" s="4" t="s">
        <v>702</v>
      </c>
    </row>
    <row r="180" spans="1:13" x14ac:dyDescent="0.25">
      <c r="A180" s="7">
        <v>166</v>
      </c>
      <c r="B180" s="17" t="s">
        <v>541</v>
      </c>
      <c r="C180" s="17"/>
      <c r="D180" s="11">
        <v>39.4</v>
      </c>
      <c r="E180" s="16" t="s">
        <v>328</v>
      </c>
      <c r="F180" s="30">
        <v>11.8</v>
      </c>
      <c r="G180" s="30">
        <v>12.5</v>
      </c>
      <c r="H180" s="21">
        <v>0.69999999999999929</v>
      </c>
      <c r="I180" s="557"/>
      <c r="J180" s="557"/>
      <c r="K180" s="29">
        <v>7.614278960487561E-2</v>
      </c>
      <c r="L180" s="26">
        <f t="shared" si="2"/>
        <v>0.77614278960487493</v>
      </c>
      <c r="M180" s="4" t="s">
        <v>702</v>
      </c>
    </row>
    <row r="181" spans="1:13" x14ac:dyDescent="0.25">
      <c r="A181" s="7">
        <v>167</v>
      </c>
      <c r="B181" s="17" t="s">
        <v>542</v>
      </c>
      <c r="C181" s="17"/>
      <c r="D181" s="11">
        <v>67.3</v>
      </c>
      <c r="E181" s="16" t="s">
        <v>328</v>
      </c>
      <c r="F181" s="30">
        <v>18.2</v>
      </c>
      <c r="G181" s="30">
        <v>19.100000000000001</v>
      </c>
      <c r="H181" s="21">
        <v>0.90000000000000213</v>
      </c>
      <c r="I181" s="557"/>
      <c r="J181" s="557"/>
      <c r="K181" s="29">
        <v>0.13006116092406417</v>
      </c>
      <c r="L181" s="26">
        <f t="shared" si="2"/>
        <v>1.0300611609240664</v>
      </c>
      <c r="M181" s="4" t="s">
        <v>702</v>
      </c>
    </row>
    <row r="182" spans="1:13" x14ac:dyDescent="0.25">
      <c r="A182" s="7">
        <v>168</v>
      </c>
      <c r="B182" s="17" t="s">
        <v>543</v>
      </c>
      <c r="C182" s="17"/>
      <c r="D182" s="11">
        <v>99.4</v>
      </c>
      <c r="E182" s="16" t="s">
        <v>328</v>
      </c>
      <c r="F182" s="30">
        <v>12.9</v>
      </c>
      <c r="G182" s="30">
        <v>14.1</v>
      </c>
      <c r="H182" s="21">
        <v>1.1999999999999993</v>
      </c>
      <c r="I182" s="557"/>
      <c r="J182" s="557"/>
      <c r="K182" s="29">
        <v>0.19209627631280801</v>
      </c>
      <c r="L182" s="26">
        <f t="shared" si="2"/>
        <v>1.3920962763128073</v>
      </c>
      <c r="M182" s="4" t="s">
        <v>702</v>
      </c>
    </row>
    <row r="183" spans="1:13" x14ac:dyDescent="0.25">
      <c r="A183" s="7">
        <v>169</v>
      </c>
      <c r="B183" s="17" t="s">
        <v>544</v>
      </c>
      <c r="C183" s="17"/>
      <c r="D183" s="11">
        <v>39.5</v>
      </c>
      <c r="E183" s="16" t="s">
        <v>328</v>
      </c>
      <c r="F183" s="30">
        <v>3.5</v>
      </c>
      <c r="G183" s="30">
        <v>4.3</v>
      </c>
      <c r="H183" s="21">
        <v>0.79999999999999982</v>
      </c>
      <c r="I183" s="557"/>
      <c r="J183" s="557"/>
      <c r="K183" s="29">
        <v>7.6336045416055501E-2</v>
      </c>
      <c r="L183" s="26">
        <f t="shared" si="2"/>
        <v>0.87633604541605536</v>
      </c>
      <c r="M183" s="4" t="s">
        <v>702</v>
      </c>
    </row>
    <row r="184" spans="1:13" x14ac:dyDescent="0.25">
      <c r="A184" s="7">
        <v>170</v>
      </c>
      <c r="B184" s="17" t="s">
        <v>545</v>
      </c>
      <c r="C184" s="17"/>
      <c r="D184" s="11">
        <v>67.400000000000006</v>
      </c>
      <c r="E184" s="16" t="s">
        <v>328</v>
      </c>
      <c r="F184" s="30">
        <v>8.4</v>
      </c>
      <c r="G184" s="30">
        <v>9</v>
      </c>
      <c r="H184" s="21">
        <v>0.59999999999999964</v>
      </c>
      <c r="I184" s="557"/>
      <c r="J184" s="557"/>
      <c r="K184" s="29">
        <v>0.13025441673524407</v>
      </c>
      <c r="L184" s="26">
        <f t="shared" si="2"/>
        <v>0.73025441673524372</v>
      </c>
      <c r="M184" s="4" t="s">
        <v>702</v>
      </c>
    </row>
    <row r="185" spans="1:13" x14ac:dyDescent="0.25">
      <c r="A185" s="7">
        <v>171</v>
      </c>
      <c r="B185" s="17" t="s">
        <v>546</v>
      </c>
      <c r="C185" s="17"/>
      <c r="D185" s="11">
        <v>99.5</v>
      </c>
      <c r="E185" s="16" t="s">
        <v>328</v>
      </c>
      <c r="F185" s="30">
        <v>29.5</v>
      </c>
      <c r="G185" s="30">
        <v>30.9</v>
      </c>
      <c r="H185" s="21">
        <v>1.3999999999999986</v>
      </c>
      <c r="I185" s="557"/>
      <c r="J185" s="557"/>
      <c r="K185" s="29">
        <v>0.19228953212398789</v>
      </c>
      <c r="L185" s="26">
        <f t="shared" si="2"/>
        <v>1.5922895321239865</v>
      </c>
      <c r="M185" s="4" t="s">
        <v>702</v>
      </c>
    </row>
    <row r="186" spans="1:13" x14ac:dyDescent="0.25">
      <c r="A186" s="7">
        <v>172</v>
      </c>
      <c r="B186" s="17" t="s">
        <v>547</v>
      </c>
      <c r="C186" s="17"/>
      <c r="D186" s="11">
        <v>39.5</v>
      </c>
      <c r="E186" s="16" t="s">
        <v>328</v>
      </c>
      <c r="F186" s="30">
        <v>13.2</v>
      </c>
      <c r="G186" s="30">
        <v>13.6</v>
      </c>
      <c r="H186" s="21">
        <v>0.40000000000000036</v>
      </c>
      <c r="I186" s="557"/>
      <c r="J186" s="557"/>
      <c r="K186" s="29">
        <v>7.6336045416055501E-2</v>
      </c>
      <c r="L186" s="26">
        <f t="shared" si="2"/>
        <v>0.47633604541605584</v>
      </c>
      <c r="M186" s="4" t="s">
        <v>702</v>
      </c>
    </row>
    <row r="187" spans="1:13" x14ac:dyDescent="0.25">
      <c r="A187" s="7">
        <v>173</v>
      </c>
      <c r="B187" s="17" t="s">
        <v>548</v>
      </c>
      <c r="C187" s="17"/>
      <c r="D187" s="11">
        <v>67.8</v>
      </c>
      <c r="E187" s="16" t="s">
        <v>328</v>
      </c>
      <c r="F187" s="30">
        <v>21.7</v>
      </c>
      <c r="G187" s="30">
        <v>22.8</v>
      </c>
      <c r="H187" s="21">
        <v>1.1000000000000014</v>
      </c>
      <c r="I187" s="557"/>
      <c r="J187" s="557"/>
      <c r="K187" s="29">
        <v>0.13102743997996361</v>
      </c>
      <c r="L187" s="26">
        <f t="shared" si="2"/>
        <v>1.231027439979965</v>
      </c>
      <c r="M187" s="4" t="s">
        <v>702</v>
      </c>
    </row>
    <row r="188" spans="1:13" x14ac:dyDescent="0.25">
      <c r="A188" s="7">
        <v>174</v>
      </c>
      <c r="B188" s="17" t="s">
        <v>549</v>
      </c>
      <c r="C188" s="17"/>
      <c r="D188" s="11">
        <v>99.3</v>
      </c>
      <c r="E188" s="16" t="s">
        <v>328</v>
      </c>
      <c r="F188" s="30">
        <v>32.200000000000003</v>
      </c>
      <c r="G188" s="30">
        <v>33.700000000000003</v>
      </c>
      <c r="H188" s="21">
        <v>1.5</v>
      </c>
      <c r="I188" s="557"/>
      <c r="J188" s="557"/>
      <c r="K188" s="29">
        <v>0.19190302050162811</v>
      </c>
      <c r="L188" s="26">
        <f t="shared" si="2"/>
        <v>1.6919030205016281</v>
      </c>
      <c r="M188" s="4" t="s">
        <v>702</v>
      </c>
    </row>
    <row r="189" spans="1:13" x14ac:dyDescent="0.25">
      <c r="A189" s="7">
        <v>175</v>
      </c>
      <c r="B189" s="17" t="s">
        <v>550</v>
      </c>
      <c r="C189" s="17"/>
      <c r="D189" s="11">
        <v>39.6</v>
      </c>
      <c r="E189" s="16" t="s">
        <v>328</v>
      </c>
      <c r="F189" s="30">
        <v>13.5</v>
      </c>
      <c r="G189" s="30">
        <v>13.8</v>
      </c>
      <c r="H189" s="21">
        <v>0.30000000000000071</v>
      </c>
      <c r="I189" s="557"/>
      <c r="J189" s="557"/>
      <c r="K189" s="29">
        <v>7.6529301227235391E-2</v>
      </c>
      <c r="L189" s="26">
        <f t="shared" si="2"/>
        <v>0.3765293012272361</v>
      </c>
      <c r="M189" s="4" t="s">
        <v>702</v>
      </c>
    </row>
    <row r="190" spans="1:13" x14ac:dyDescent="0.25">
      <c r="A190" s="7">
        <v>176</v>
      </c>
      <c r="B190" s="17" t="s">
        <v>615</v>
      </c>
      <c r="C190" s="17"/>
      <c r="D190" s="11">
        <v>68.099999999999994</v>
      </c>
      <c r="E190" s="16" t="s">
        <v>328</v>
      </c>
      <c r="F190" s="30">
        <v>14.2</v>
      </c>
      <c r="G190" s="30">
        <v>14.8</v>
      </c>
      <c r="H190" s="21">
        <v>0.60000000000000142</v>
      </c>
      <c r="I190" s="557"/>
      <c r="J190" s="557"/>
      <c r="K190" s="29">
        <v>0.13160720741350326</v>
      </c>
      <c r="L190" s="26">
        <f t="shared" si="2"/>
        <v>0.73160720741350471</v>
      </c>
      <c r="M190" s="4" t="s">
        <v>702</v>
      </c>
    </row>
    <row r="191" spans="1:13" x14ac:dyDescent="0.25">
      <c r="A191" s="7">
        <v>177</v>
      </c>
      <c r="B191" s="17" t="s">
        <v>551</v>
      </c>
      <c r="C191" s="17"/>
      <c r="D191" s="11">
        <v>99.4</v>
      </c>
      <c r="E191" s="16" t="s">
        <v>328</v>
      </c>
      <c r="F191" s="30">
        <v>13.9</v>
      </c>
      <c r="G191" s="30">
        <v>15</v>
      </c>
      <c r="H191" s="21">
        <v>1.0999999999999996</v>
      </c>
      <c r="I191" s="557"/>
      <c r="J191" s="557"/>
      <c r="K191" s="29">
        <v>0.19209627631280801</v>
      </c>
      <c r="L191" s="26">
        <f t="shared" si="2"/>
        <v>1.2920962763128077</v>
      </c>
      <c r="M191" s="4" t="s">
        <v>702</v>
      </c>
    </row>
    <row r="192" spans="1:13" x14ac:dyDescent="0.25">
      <c r="A192" s="7">
        <v>178</v>
      </c>
      <c r="B192" s="17" t="s">
        <v>413</v>
      </c>
      <c r="C192" s="17"/>
      <c r="D192" s="11">
        <v>42.3</v>
      </c>
      <c r="E192" s="16" t="s">
        <v>328</v>
      </c>
      <c r="F192" s="30">
        <v>1.6</v>
      </c>
      <c r="G192" s="30">
        <v>1.6</v>
      </c>
      <c r="H192" s="21">
        <v>0</v>
      </c>
      <c r="I192" s="557"/>
      <c r="J192" s="557">
        <v>0.3</v>
      </c>
      <c r="K192" s="29">
        <v>8.1747208129092336E-2</v>
      </c>
      <c r="L192" s="26">
        <f t="shared" si="2"/>
        <v>0.38174720812909235</v>
      </c>
      <c r="M192" s="4" t="s">
        <v>702</v>
      </c>
    </row>
    <row r="193" spans="1:13" x14ac:dyDescent="0.25">
      <c r="A193" s="7">
        <v>179</v>
      </c>
      <c r="B193" s="17" t="s">
        <v>414</v>
      </c>
      <c r="C193" s="17"/>
      <c r="D193" s="11">
        <v>68.900000000000006</v>
      </c>
      <c r="E193" s="16" t="s">
        <v>328</v>
      </c>
      <c r="F193" s="30">
        <v>8.8000000000000007</v>
      </c>
      <c r="G193" s="30">
        <v>8.9</v>
      </c>
      <c r="H193" s="21">
        <v>9.9999999999999645E-2</v>
      </c>
      <c r="I193" s="557"/>
      <c r="J193" s="557"/>
      <c r="K193" s="29">
        <v>0.13315325390294239</v>
      </c>
      <c r="L193" s="26">
        <f t="shared" si="2"/>
        <v>0.23315325390294203</v>
      </c>
      <c r="M193" s="4" t="s">
        <v>702</v>
      </c>
    </row>
    <row r="194" spans="1:13" x14ac:dyDescent="0.25">
      <c r="A194" s="7">
        <v>180</v>
      </c>
      <c r="B194" s="17" t="s">
        <v>415</v>
      </c>
      <c r="C194" s="17"/>
      <c r="D194" s="11">
        <v>99.3</v>
      </c>
      <c r="E194" s="16" t="s">
        <v>328</v>
      </c>
      <c r="F194" s="30">
        <v>36.200000000000003</v>
      </c>
      <c r="G194" s="30">
        <v>37.9</v>
      </c>
      <c r="H194" s="21">
        <v>1.6999999999999957</v>
      </c>
      <c r="I194" s="557"/>
      <c r="J194" s="557"/>
      <c r="K194" s="29">
        <v>0.19190302050162811</v>
      </c>
      <c r="L194" s="26">
        <f t="shared" si="2"/>
        <v>1.8919030205016238</v>
      </c>
      <c r="M194" s="57" t="s">
        <v>702</v>
      </c>
    </row>
    <row r="195" spans="1:13" x14ac:dyDescent="0.25">
      <c r="A195" s="7">
        <v>181</v>
      </c>
      <c r="B195" s="17" t="s">
        <v>416</v>
      </c>
      <c r="C195" s="17"/>
      <c r="D195" s="11">
        <v>42.4</v>
      </c>
      <c r="E195" s="16" t="s">
        <v>328</v>
      </c>
      <c r="F195" s="30">
        <v>14.4</v>
      </c>
      <c r="G195" s="30">
        <v>15.2</v>
      </c>
      <c r="H195" s="21">
        <v>0.79999999999999893</v>
      </c>
      <c r="I195" s="557"/>
      <c r="J195" s="557"/>
      <c r="K195" s="29">
        <v>8.1940463940272226E-2</v>
      </c>
      <c r="L195" s="26">
        <f t="shared" si="2"/>
        <v>0.88194046394027115</v>
      </c>
      <c r="M195" s="57" t="s">
        <v>702</v>
      </c>
    </row>
    <row r="196" spans="1:13" x14ac:dyDescent="0.25">
      <c r="A196" s="7">
        <v>182</v>
      </c>
      <c r="B196" s="17" t="s">
        <v>417</v>
      </c>
      <c r="C196" s="17"/>
      <c r="D196" s="11">
        <v>69.3</v>
      </c>
      <c r="E196" s="16" t="s">
        <v>328</v>
      </c>
      <c r="F196" s="30">
        <v>6.9</v>
      </c>
      <c r="G196" s="30">
        <v>6.99</v>
      </c>
      <c r="H196" s="21">
        <v>8.9999999999999858E-2</v>
      </c>
      <c r="I196" s="557"/>
      <c r="J196" s="557"/>
      <c r="K196" s="29">
        <v>0.13392627714766192</v>
      </c>
      <c r="L196" s="26">
        <f t="shared" si="2"/>
        <v>0.22392627714766178</v>
      </c>
      <c r="M196" s="57" t="s">
        <v>702</v>
      </c>
    </row>
    <row r="197" spans="1:13" x14ac:dyDescent="0.25">
      <c r="A197" s="7">
        <v>183</v>
      </c>
      <c r="B197" s="17" t="s">
        <v>418</v>
      </c>
      <c r="C197" s="17"/>
      <c r="D197" s="11">
        <v>99.3</v>
      </c>
      <c r="E197" s="16" t="s">
        <v>328</v>
      </c>
      <c r="F197" s="30">
        <v>22.3</v>
      </c>
      <c r="G197" s="30">
        <v>23.6</v>
      </c>
      <c r="H197" s="21">
        <v>1.3000000000000007</v>
      </c>
      <c r="I197" s="557"/>
      <c r="J197" s="557"/>
      <c r="K197" s="29">
        <v>0.19190302050162811</v>
      </c>
      <c r="L197" s="26">
        <f t="shared" si="2"/>
        <v>1.4919030205016288</v>
      </c>
      <c r="M197" s="57" t="s">
        <v>702</v>
      </c>
    </row>
    <row r="198" spans="1:13" x14ac:dyDescent="0.25">
      <c r="A198" s="7">
        <v>184</v>
      </c>
      <c r="B198" s="17" t="s">
        <v>419</v>
      </c>
      <c r="C198" s="17"/>
      <c r="D198" s="11">
        <v>42.3</v>
      </c>
      <c r="E198" s="16" t="s">
        <v>328</v>
      </c>
      <c r="F198" s="30">
        <v>7.1</v>
      </c>
      <c r="G198" s="30">
        <v>7.1</v>
      </c>
      <c r="H198" s="21">
        <v>0</v>
      </c>
      <c r="I198" s="557"/>
      <c r="J198" s="557">
        <v>0.46700000000000003</v>
      </c>
      <c r="K198" s="29">
        <v>8.1747208129092336E-2</v>
      </c>
      <c r="L198" s="26">
        <f t="shared" si="2"/>
        <v>0.54874720812909239</v>
      </c>
      <c r="M198" s="57" t="s">
        <v>702</v>
      </c>
    </row>
    <row r="199" spans="1:13" x14ac:dyDescent="0.25">
      <c r="A199" s="7">
        <v>185</v>
      </c>
      <c r="B199" s="17" t="s">
        <v>420</v>
      </c>
      <c r="C199" s="17"/>
      <c r="D199" s="11">
        <v>68.599999999999994</v>
      </c>
      <c r="E199" s="16" t="s">
        <v>328</v>
      </c>
      <c r="F199" s="30">
        <v>10.3</v>
      </c>
      <c r="G199" s="30">
        <v>10.5</v>
      </c>
      <c r="H199" s="21">
        <v>0.19999999999999929</v>
      </c>
      <c r="I199" s="557"/>
      <c r="J199" s="557"/>
      <c r="K199" s="29">
        <v>0.1325734864694027</v>
      </c>
      <c r="L199" s="26">
        <f t="shared" si="2"/>
        <v>0.33257348646940199</v>
      </c>
      <c r="M199" s="57" t="s">
        <v>702</v>
      </c>
    </row>
    <row r="200" spans="1:13" x14ac:dyDescent="0.25">
      <c r="A200" s="7">
        <v>186</v>
      </c>
      <c r="B200" s="17" t="s">
        <v>421</v>
      </c>
      <c r="C200" s="17"/>
      <c r="D200" s="11">
        <v>99.4</v>
      </c>
      <c r="E200" s="16" t="s">
        <v>328</v>
      </c>
      <c r="F200" s="30">
        <v>32</v>
      </c>
      <c r="G200" s="30">
        <v>33.4</v>
      </c>
      <c r="H200" s="21">
        <v>1.3999999999999986</v>
      </c>
      <c r="I200" s="557"/>
      <c r="J200" s="557"/>
      <c r="K200" s="29">
        <v>0.19209627631280801</v>
      </c>
      <c r="L200" s="26">
        <f t="shared" si="2"/>
        <v>1.5920962763128066</v>
      </c>
      <c r="M200" s="57" t="s">
        <v>702</v>
      </c>
    </row>
    <row r="201" spans="1:13" x14ac:dyDescent="0.25">
      <c r="A201" s="7">
        <v>187</v>
      </c>
      <c r="B201" s="17" t="s">
        <v>422</v>
      </c>
      <c r="C201" s="17"/>
      <c r="D201" s="11">
        <v>42.4</v>
      </c>
      <c r="E201" s="16" t="s">
        <v>328</v>
      </c>
      <c r="F201" s="30">
        <v>12.5</v>
      </c>
      <c r="G201" s="30">
        <v>13.3</v>
      </c>
      <c r="H201" s="21">
        <v>0.80000000000000071</v>
      </c>
      <c r="I201" s="557"/>
      <c r="J201" s="557"/>
      <c r="K201" s="29">
        <v>8.1940463940272226E-2</v>
      </c>
      <c r="L201" s="26">
        <f t="shared" si="2"/>
        <v>0.88194046394027292</v>
      </c>
      <c r="M201" s="57" t="s">
        <v>702</v>
      </c>
    </row>
    <row r="202" spans="1:13" x14ac:dyDescent="0.25">
      <c r="A202" s="7">
        <v>188</v>
      </c>
      <c r="B202" s="17" t="s">
        <v>423</v>
      </c>
      <c r="C202" s="17"/>
      <c r="D202" s="11">
        <v>69.3</v>
      </c>
      <c r="E202" s="16" t="s">
        <v>328</v>
      </c>
      <c r="F202" s="30">
        <v>17.600000000000001</v>
      </c>
      <c r="G202" s="30">
        <v>18.600000000000001</v>
      </c>
      <c r="H202" s="21">
        <v>1</v>
      </c>
      <c r="I202" s="557"/>
      <c r="J202" s="557"/>
      <c r="K202" s="29">
        <v>0.13392627714766192</v>
      </c>
      <c r="L202" s="26">
        <f t="shared" si="2"/>
        <v>1.1339262771476619</v>
      </c>
      <c r="M202" s="57" t="s">
        <v>702</v>
      </c>
    </row>
    <row r="203" spans="1:13" x14ac:dyDescent="0.25">
      <c r="A203" s="7">
        <v>189</v>
      </c>
      <c r="B203" s="17" t="s">
        <v>424</v>
      </c>
      <c r="C203" s="17"/>
      <c r="D203" s="11">
        <v>99.1</v>
      </c>
      <c r="E203" s="16" t="s">
        <v>328</v>
      </c>
      <c r="F203" s="30">
        <v>5.5</v>
      </c>
      <c r="G203" s="30">
        <v>5.5</v>
      </c>
      <c r="H203" s="21">
        <v>0</v>
      </c>
      <c r="I203" s="557"/>
      <c r="J203" s="557">
        <v>0.16</v>
      </c>
      <c r="K203" s="29">
        <v>0.19151650887926833</v>
      </c>
      <c r="L203" s="26">
        <f t="shared" si="2"/>
        <v>0.35151650887926833</v>
      </c>
      <c r="M203" s="4" t="s">
        <v>702</v>
      </c>
    </row>
    <row r="204" spans="1:13" x14ac:dyDescent="0.25">
      <c r="A204" s="7">
        <v>190</v>
      </c>
      <c r="B204" s="17" t="s">
        <v>425</v>
      </c>
      <c r="C204" s="17"/>
      <c r="D204" s="11">
        <v>42.6</v>
      </c>
      <c r="E204" s="16" t="s">
        <v>328</v>
      </c>
      <c r="F204" s="30">
        <v>9.3000000000000007</v>
      </c>
      <c r="G204" s="30">
        <v>9.6</v>
      </c>
      <c r="H204" s="21">
        <v>0.29999999999999893</v>
      </c>
      <c r="I204" s="557"/>
      <c r="J204" s="557"/>
      <c r="K204" s="29">
        <v>8.2326975562632007E-2</v>
      </c>
      <c r="L204" s="26">
        <f t="shared" si="2"/>
        <v>0.38232697556263096</v>
      </c>
      <c r="M204" s="57" t="s">
        <v>702</v>
      </c>
    </row>
    <row r="205" spans="1:13" x14ac:dyDescent="0.25">
      <c r="A205" s="7">
        <v>191</v>
      </c>
      <c r="B205" s="17" t="s">
        <v>426</v>
      </c>
      <c r="C205" s="17"/>
      <c r="D205" s="11">
        <v>69.2</v>
      </c>
      <c r="E205" s="16" t="s">
        <v>328</v>
      </c>
      <c r="F205" s="30">
        <v>20.2</v>
      </c>
      <c r="G205" s="30">
        <v>21</v>
      </c>
      <c r="H205" s="21">
        <v>0.80000000000000071</v>
      </c>
      <c r="I205" s="557"/>
      <c r="J205" s="557"/>
      <c r="K205" s="29">
        <v>0.13373302133648204</v>
      </c>
      <c r="L205" s="26">
        <f t="shared" si="2"/>
        <v>0.93373302133648273</v>
      </c>
      <c r="M205" s="57" t="s">
        <v>702</v>
      </c>
    </row>
    <row r="206" spans="1:13" x14ac:dyDescent="0.25">
      <c r="A206" s="7">
        <v>192</v>
      </c>
      <c r="B206" s="17" t="s">
        <v>427</v>
      </c>
      <c r="C206" s="17"/>
      <c r="D206" s="11">
        <v>99</v>
      </c>
      <c r="E206" s="16" t="s">
        <v>328</v>
      </c>
      <c r="F206" s="30">
        <v>8.1999999999999993</v>
      </c>
      <c r="G206" s="30">
        <v>8.3000000000000007</v>
      </c>
      <c r="H206" s="21">
        <v>0.10000000000000142</v>
      </c>
      <c r="I206" s="557"/>
      <c r="J206" s="557"/>
      <c r="K206" s="29">
        <v>0.19132325306808845</v>
      </c>
      <c r="L206" s="26">
        <f t="shared" si="2"/>
        <v>0.29132325306808987</v>
      </c>
      <c r="M206" s="57" t="s">
        <v>702</v>
      </c>
    </row>
    <row r="207" spans="1:13" x14ac:dyDescent="0.25">
      <c r="A207" s="7">
        <v>193</v>
      </c>
      <c r="B207" s="17" t="s">
        <v>592</v>
      </c>
      <c r="C207" s="17"/>
      <c r="D207" s="11">
        <v>42.4</v>
      </c>
      <c r="E207" s="16" t="s">
        <v>328</v>
      </c>
      <c r="F207" s="30">
        <v>1.6</v>
      </c>
      <c r="G207" s="30">
        <v>1.7</v>
      </c>
      <c r="H207" s="21">
        <v>9.9999999999999867E-2</v>
      </c>
      <c r="I207" s="557"/>
      <c r="J207" s="557"/>
      <c r="K207" s="29">
        <v>8.1940463940272226E-2</v>
      </c>
      <c r="L207" s="26">
        <f t="shared" si="2"/>
        <v>0.18194046394027208</v>
      </c>
      <c r="M207" s="4" t="s">
        <v>702</v>
      </c>
    </row>
    <row r="208" spans="1:13" x14ac:dyDescent="0.25">
      <c r="A208" s="7">
        <v>194</v>
      </c>
      <c r="B208" s="17" t="s">
        <v>593</v>
      </c>
      <c r="C208" s="17"/>
      <c r="D208" s="11">
        <v>68.8</v>
      </c>
      <c r="E208" s="16" t="s">
        <v>328</v>
      </c>
      <c r="F208" s="30">
        <v>13.2</v>
      </c>
      <c r="G208" s="30">
        <v>13.8</v>
      </c>
      <c r="H208" s="21">
        <v>0.60000000000000142</v>
      </c>
      <c r="I208" s="557"/>
      <c r="J208" s="557"/>
      <c r="K208" s="29">
        <v>0.13295999809176248</v>
      </c>
      <c r="L208" s="26">
        <f t="shared" ref="L208:L243" si="3">H208+K208+I208+J208</f>
        <v>0.73295999809176393</v>
      </c>
      <c r="M208" s="4" t="s">
        <v>702</v>
      </c>
    </row>
    <row r="209" spans="1:13" x14ac:dyDescent="0.25">
      <c r="A209" s="7">
        <v>195</v>
      </c>
      <c r="B209" s="17" t="s">
        <v>594</v>
      </c>
      <c r="C209" s="17"/>
      <c r="D209" s="11">
        <v>100.7</v>
      </c>
      <c r="E209" s="16" t="s">
        <v>328</v>
      </c>
      <c r="F209" s="30">
        <v>26.8</v>
      </c>
      <c r="G209" s="30">
        <v>28.4</v>
      </c>
      <c r="H209" s="21">
        <v>1.5999999999999979</v>
      </c>
      <c r="I209" s="557"/>
      <c r="J209" s="557"/>
      <c r="K209" s="29">
        <v>0.19460860185814655</v>
      </c>
      <c r="L209" s="26">
        <f t="shared" si="3"/>
        <v>1.7946086018581444</v>
      </c>
      <c r="M209" s="4" t="s">
        <v>702</v>
      </c>
    </row>
    <row r="210" spans="1:13" x14ac:dyDescent="0.25">
      <c r="A210" s="7">
        <v>196</v>
      </c>
      <c r="B210" s="17" t="s">
        <v>428</v>
      </c>
      <c r="C210" s="17"/>
      <c r="D210" s="11">
        <v>42.6</v>
      </c>
      <c r="E210" s="16" t="s">
        <v>328</v>
      </c>
      <c r="F210" s="30">
        <v>17.899999999999999</v>
      </c>
      <c r="G210" s="30">
        <v>18.600000000000001</v>
      </c>
      <c r="H210" s="21">
        <v>0.70000000000000284</v>
      </c>
      <c r="I210" s="557"/>
      <c r="J210" s="557"/>
      <c r="K210" s="29">
        <v>8.2326975562632007E-2</v>
      </c>
      <c r="L210" s="26">
        <f t="shared" si="3"/>
        <v>0.78232697556263486</v>
      </c>
      <c r="M210" s="57" t="s">
        <v>702</v>
      </c>
    </row>
    <row r="211" spans="1:13" x14ac:dyDescent="0.25">
      <c r="A211" s="7">
        <v>197</v>
      </c>
      <c r="B211" s="17" t="s">
        <v>429</v>
      </c>
      <c r="C211" s="17"/>
      <c r="D211" s="11">
        <v>69.2</v>
      </c>
      <c r="E211" s="16" t="s">
        <v>328</v>
      </c>
      <c r="F211" s="30">
        <v>19.100000000000001</v>
      </c>
      <c r="G211" s="30">
        <v>20.100000000000001</v>
      </c>
      <c r="H211" s="21">
        <v>1</v>
      </c>
      <c r="I211" s="557"/>
      <c r="J211" s="557"/>
      <c r="K211" s="29">
        <v>0.13373302133648204</v>
      </c>
      <c r="L211" s="26">
        <f t="shared" si="3"/>
        <v>1.133733021336482</v>
      </c>
      <c r="M211" s="57" t="s">
        <v>702</v>
      </c>
    </row>
    <row r="212" spans="1:13" x14ac:dyDescent="0.25">
      <c r="A212" s="7">
        <v>198</v>
      </c>
      <c r="B212" s="17" t="s">
        <v>430</v>
      </c>
      <c r="C212" s="17"/>
      <c r="D212" s="11">
        <v>99.5</v>
      </c>
      <c r="E212" s="16" t="s">
        <v>328</v>
      </c>
      <c r="F212" s="30">
        <v>23.2</v>
      </c>
      <c r="G212" s="30">
        <v>24.2</v>
      </c>
      <c r="H212" s="21">
        <v>1</v>
      </c>
      <c r="I212" s="557"/>
      <c r="J212" s="557"/>
      <c r="K212" s="29">
        <v>0.19228953212398789</v>
      </c>
      <c r="L212" s="26">
        <f t="shared" si="3"/>
        <v>1.1922895321239879</v>
      </c>
      <c r="M212" s="57" t="s">
        <v>702</v>
      </c>
    </row>
    <row r="213" spans="1:13" x14ac:dyDescent="0.25">
      <c r="A213" s="7">
        <v>199</v>
      </c>
      <c r="B213" s="17" t="s">
        <v>431</v>
      </c>
      <c r="C213" s="17"/>
      <c r="D213" s="11">
        <v>42.6</v>
      </c>
      <c r="E213" s="16" t="s">
        <v>328</v>
      </c>
      <c r="F213" s="30">
        <v>13.5</v>
      </c>
      <c r="G213" s="30">
        <v>14</v>
      </c>
      <c r="H213" s="21">
        <v>0.5</v>
      </c>
      <c r="I213" s="557"/>
      <c r="J213" s="557"/>
      <c r="K213" s="29">
        <v>8.2326975562632007E-2</v>
      </c>
      <c r="L213" s="26">
        <f t="shared" si="3"/>
        <v>0.58232697556263202</v>
      </c>
      <c r="M213" s="57" t="s">
        <v>702</v>
      </c>
    </row>
    <row r="214" spans="1:13" x14ac:dyDescent="0.25">
      <c r="A214" s="7">
        <v>200</v>
      </c>
      <c r="B214" s="17" t="s">
        <v>432</v>
      </c>
      <c r="C214" s="17"/>
      <c r="D214" s="11">
        <v>68.8</v>
      </c>
      <c r="E214" s="16" t="s">
        <v>328</v>
      </c>
      <c r="F214" s="30">
        <v>14.4</v>
      </c>
      <c r="G214" s="30">
        <v>15</v>
      </c>
      <c r="H214" s="21">
        <v>0.59999999999999964</v>
      </c>
      <c r="I214" s="557"/>
      <c r="J214" s="557"/>
      <c r="K214" s="29">
        <v>0.13295999809176248</v>
      </c>
      <c r="L214" s="26">
        <f t="shared" si="3"/>
        <v>0.73295999809176215</v>
      </c>
      <c r="M214" s="57" t="s">
        <v>702</v>
      </c>
    </row>
    <row r="215" spans="1:13" x14ac:dyDescent="0.25">
      <c r="A215" s="7">
        <v>201</v>
      </c>
      <c r="B215" s="17" t="s">
        <v>433</v>
      </c>
      <c r="C215" s="17"/>
      <c r="D215" s="11">
        <v>99.3</v>
      </c>
      <c r="E215" s="16" t="s">
        <v>328</v>
      </c>
      <c r="F215" s="30">
        <v>21.2</v>
      </c>
      <c r="G215" s="30">
        <v>22.9</v>
      </c>
      <c r="H215" s="21">
        <v>1.6999999999999993</v>
      </c>
      <c r="I215" s="557"/>
      <c r="J215" s="557"/>
      <c r="K215" s="29">
        <v>0.19190302050162811</v>
      </c>
      <c r="L215" s="26">
        <f t="shared" si="3"/>
        <v>1.8919030205016274</v>
      </c>
      <c r="M215" s="57" t="s">
        <v>702</v>
      </c>
    </row>
    <row r="216" spans="1:13" x14ac:dyDescent="0.25">
      <c r="A216" s="7">
        <v>202</v>
      </c>
      <c r="B216" s="17" t="s">
        <v>558</v>
      </c>
      <c r="C216" s="17"/>
      <c r="D216" s="11">
        <v>72.8</v>
      </c>
      <c r="E216" s="16" t="s">
        <v>328</v>
      </c>
      <c r="F216" s="30">
        <v>15.1</v>
      </c>
      <c r="G216" s="30">
        <v>15.4</v>
      </c>
      <c r="H216" s="21">
        <v>0.30000000000000071</v>
      </c>
      <c r="I216" s="557"/>
      <c r="J216" s="557"/>
      <c r="K216" s="29">
        <v>0.14069023053895796</v>
      </c>
      <c r="L216" s="26">
        <f t="shared" si="3"/>
        <v>0.44069023053895867</v>
      </c>
      <c r="M216" s="57" t="s">
        <v>702</v>
      </c>
    </row>
    <row r="217" spans="1:13" x14ac:dyDescent="0.25">
      <c r="A217" s="7">
        <v>203</v>
      </c>
      <c r="B217" s="17" t="s">
        <v>559</v>
      </c>
      <c r="C217" s="17"/>
      <c r="D217" s="11">
        <v>72.2</v>
      </c>
      <c r="E217" s="16" t="s">
        <v>328</v>
      </c>
      <c r="F217" s="30">
        <v>9.4</v>
      </c>
      <c r="G217" s="30">
        <v>9.4</v>
      </c>
      <c r="H217" s="21">
        <v>0</v>
      </c>
      <c r="I217" s="557"/>
      <c r="J217" s="557">
        <v>0.82</v>
      </c>
      <c r="K217" s="29">
        <v>0.13953069567187867</v>
      </c>
      <c r="L217" s="26">
        <f t="shared" si="3"/>
        <v>0.95953069567187865</v>
      </c>
      <c r="M217" s="57" t="s">
        <v>702</v>
      </c>
    </row>
    <row r="218" spans="1:13" x14ac:dyDescent="0.25">
      <c r="A218" s="7">
        <v>204</v>
      </c>
      <c r="B218" s="17" t="s">
        <v>560</v>
      </c>
      <c r="C218" s="17"/>
      <c r="D218" s="11">
        <v>45.9</v>
      </c>
      <c r="E218" s="16" t="s">
        <v>328</v>
      </c>
      <c r="F218" s="30">
        <v>8.8000000000000007</v>
      </c>
      <c r="G218" s="30">
        <v>9.4</v>
      </c>
      <c r="H218" s="21">
        <v>0.59999999999999964</v>
      </c>
      <c r="I218" s="557"/>
      <c r="J218" s="557"/>
      <c r="K218" s="29">
        <v>8.870441733156828E-2</v>
      </c>
      <c r="L218" s="26">
        <f t="shared" si="3"/>
        <v>0.68870441733156795</v>
      </c>
      <c r="M218" s="57" t="s">
        <v>702</v>
      </c>
    </row>
    <row r="219" spans="1:13" x14ac:dyDescent="0.25">
      <c r="A219" s="7">
        <v>205</v>
      </c>
      <c r="B219" s="17" t="s">
        <v>561</v>
      </c>
      <c r="C219" s="17"/>
      <c r="D219" s="11">
        <v>45.2</v>
      </c>
      <c r="E219" s="16" t="s">
        <v>328</v>
      </c>
      <c r="F219" s="30">
        <v>17.5</v>
      </c>
      <c r="G219" s="30">
        <v>18.3</v>
      </c>
      <c r="H219" s="21">
        <v>0.80000000000000071</v>
      </c>
      <c r="I219" s="557"/>
      <c r="J219" s="557"/>
      <c r="K219" s="29">
        <v>8.7351626653309075E-2</v>
      </c>
      <c r="L219" s="26">
        <f t="shared" si="3"/>
        <v>0.8873516266533098</v>
      </c>
      <c r="M219" s="57" t="s">
        <v>702</v>
      </c>
    </row>
    <row r="220" spans="1:13" x14ac:dyDescent="0.25">
      <c r="A220" s="7">
        <v>206</v>
      </c>
      <c r="B220" s="17" t="s">
        <v>562</v>
      </c>
      <c r="C220" s="17"/>
      <c r="D220" s="11">
        <v>72.400000000000006</v>
      </c>
      <c r="E220" s="16" t="s">
        <v>328</v>
      </c>
      <c r="F220" s="30">
        <v>3.6</v>
      </c>
      <c r="G220" s="30">
        <v>3.7</v>
      </c>
      <c r="H220" s="21">
        <v>0.10000000000000009</v>
      </c>
      <c r="I220" s="557"/>
      <c r="J220" s="557"/>
      <c r="K220" s="29">
        <v>0.13991720729423845</v>
      </c>
      <c r="L220" s="26">
        <f t="shared" si="3"/>
        <v>0.23991720729423854</v>
      </c>
      <c r="M220" s="57" t="s">
        <v>702</v>
      </c>
    </row>
    <row r="221" spans="1:13" x14ac:dyDescent="0.25">
      <c r="A221" s="7">
        <v>207</v>
      </c>
      <c r="B221" s="17" t="s">
        <v>563</v>
      </c>
      <c r="C221" s="17"/>
      <c r="D221" s="11">
        <v>72.3</v>
      </c>
      <c r="E221" s="16" t="s">
        <v>328</v>
      </c>
      <c r="F221" s="30">
        <v>23.2</v>
      </c>
      <c r="G221" s="30">
        <v>24.4</v>
      </c>
      <c r="H221" s="21">
        <v>1.1999999999999993</v>
      </c>
      <c r="I221" s="557"/>
      <c r="J221" s="557"/>
      <c r="K221" s="29">
        <v>0.13972395148305855</v>
      </c>
      <c r="L221" s="26">
        <f t="shared" si="3"/>
        <v>1.3397239514830579</v>
      </c>
      <c r="M221" s="57" t="s">
        <v>702</v>
      </c>
    </row>
    <row r="222" spans="1:13" x14ac:dyDescent="0.25">
      <c r="A222" s="7">
        <v>208</v>
      </c>
      <c r="B222" s="17" t="s">
        <v>564</v>
      </c>
      <c r="C222" s="17"/>
      <c r="D222" s="11">
        <v>45.5</v>
      </c>
      <c r="E222" s="16" t="s">
        <v>328</v>
      </c>
      <c r="F222" s="30">
        <v>13</v>
      </c>
      <c r="G222" s="30">
        <v>13.5</v>
      </c>
      <c r="H222" s="21">
        <v>0.5</v>
      </c>
      <c r="I222" s="557"/>
      <c r="J222" s="557"/>
      <c r="K222" s="29">
        <v>8.7931394086848733E-2</v>
      </c>
      <c r="L222" s="26">
        <f t="shared" si="3"/>
        <v>0.58793139408684869</v>
      </c>
      <c r="M222" s="57" t="s">
        <v>702</v>
      </c>
    </row>
    <row r="223" spans="1:13" x14ac:dyDescent="0.25">
      <c r="A223" s="7">
        <v>209</v>
      </c>
      <c r="B223" s="17" t="s">
        <v>565</v>
      </c>
      <c r="C223" s="17"/>
      <c r="D223" s="11">
        <v>45.2</v>
      </c>
      <c r="E223" s="16" t="s">
        <v>328</v>
      </c>
      <c r="F223" s="30">
        <v>12.9</v>
      </c>
      <c r="G223" s="30">
        <v>13.5</v>
      </c>
      <c r="H223" s="21">
        <v>0.59999999999999964</v>
      </c>
      <c r="I223" s="557"/>
      <c r="J223" s="557"/>
      <c r="K223" s="29">
        <v>8.7351626653309075E-2</v>
      </c>
      <c r="L223" s="26">
        <f t="shared" si="3"/>
        <v>0.68735162665330873</v>
      </c>
      <c r="M223" s="57" t="s">
        <v>702</v>
      </c>
    </row>
    <row r="224" spans="1:13" x14ac:dyDescent="0.25">
      <c r="A224" s="7">
        <v>210</v>
      </c>
      <c r="B224" s="17" t="s">
        <v>566</v>
      </c>
      <c r="C224" s="17"/>
      <c r="D224" s="11">
        <v>72.5</v>
      </c>
      <c r="E224" s="16" t="s">
        <v>328</v>
      </c>
      <c r="F224" s="30">
        <v>7.1</v>
      </c>
      <c r="G224" s="30">
        <v>7.5</v>
      </c>
      <c r="H224" s="21">
        <v>0.40000000000000036</v>
      </c>
      <c r="I224" s="557"/>
      <c r="J224" s="557"/>
      <c r="K224" s="29">
        <v>0.14011046310541833</v>
      </c>
      <c r="L224" s="26">
        <f t="shared" si="3"/>
        <v>0.54011046310541866</v>
      </c>
      <c r="M224" s="4" t="s">
        <v>702</v>
      </c>
    </row>
    <row r="225" spans="1:13" x14ac:dyDescent="0.25">
      <c r="A225" s="7">
        <v>211</v>
      </c>
      <c r="B225" s="17" t="s">
        <v>567</v>
      </c>
      <c r="C225" s="17"/>
      <c r="D225" s="11">
        <v>72.2</v>
      </c>
      <c r="E225" s="16" t="s">
        <v>328</v>
      </c>
      <c r="F225" s="30">
        <v>11.3</v>
      </c>
      <c r="G225" s="30">
        <v>12</v>
      </c>
      <c r="H225" s="21">
        <v>0.69999999999999929</v>
      </c>
      <c r="I225" s="557"/>
      <c r="J225" s="557"/>
      <c r="K225" s="29">
        <v>0.13953069567187867</v>
      </c>
      <c r="L225" s="26">
        <f t="shared" si="3"/>
        <v>0.83953069567187799</v>
      </c>
      <c r="M225" s="4" t="s">
        <v>702</v>
      </c>
    </row>
    <row r="226" spans="1:13" x14ac:dyDescent="0.25">
      <c r="A226" s="7">
        <v>212</v>
      </c>
      <c r="B226" s="17" t="s">
        <v>568</v>
      </c>
      <c r="C226" s="17"/>
      <c r="D226" s="11">
        <v>46</v>
      </c>
      <c r="E226" s="16" t="s">
        <v>328</v>
      </c>
      <c r="F226" s="30">
        <v>4.3</v>
      </c>
      <c r="G226" s="30">
        <v>4.7</v>
      </c>
      <c r="H226" s="21">
        <v>0.40000000000000036</v>
      </c>
      <c r="I226" s="557"/>
      <c r="J226" s="557"/>
      <c r="K226" s="29">
        <v>8.8897673142748171E-2</v>
      </c>
      <c r="L226" s="26">
        <f t="shared" si="3"/>
        <v>0.48889767314274851</v>
      </c>
      <c r="M226" s="4" t="s">
        <v>702</v>
      </c>
    </row>
    <row r="227" spans="1:13" x14ac:dyDescent="0.25">
      <c r="A227" s="7">
        <v>213</v>
      </c>
      <c r="B227" s="17" t="s">
        <v>569</v>
      </c>
      <c r="C227" s="17"/>
      <c r="D227" s="11">
        <v>44.8</v>
      </c>
      <c r="E227" s="16" t="s">
        <v>328</v>
      </c>
      <c r="F227" s="30">
        <v>8.5</v>
      </c>
      <c r="G227" s="30">
        <v>8.9</v>
      </c>
      <c r="H227" s="21">
        <v>0.40000000000000036</v>
      </c>
      <c r="I227" s="557"/>
      <c r="J227" s="557"/>
      <c r="K227" s="29">
        <v>8.6578603408589527E-2</v>
      </c>
      <c r="L227" s="26">
        <f t="shared" si="3"/>
        <v>0.48657860340858988</v>
      </c>
      <c r="M227" s="4" t="s">
        <v>702</v>
      </c>
    </row>
    <row r="228" spans="1:13" x14ac:dyDescent="0.25">
      <c r="A228" s="7">
        <v>214</v>
      </c>
      <c r="B228" s="17" t="s">
        <v>570</v>
      </c>
      <c r="C228" s="17"/>
      <c r="D228" s="11">
        <v>73.099999999999994</v>
      </c>
      <c r="E228" s="16" t="s">
        <v>328</v>
      </c>
      <c r="F228" s="30">
        <v>16.600000000000001</v>
      </c>
      <c r="G228" s="30">
        <v>17.100000000000001</v>
      </c>
      <c r="H228" s="21">
        <v>0.5</v>
      </c>
      <c r="I228" s="557"/>
      <c r="J228" s="557"/>
      <c r="K228" s="29">
        <v>0.14126999797249762</v>
      </c>
      <c r="L228" s="26">
        <f t="shared" si="3"/>
        <v>0.64126999797249762</v>
      </c>
      <c r="M228" s="4" t="s">
        <v>702</v>
      </c>
    </row>
    <row r="229" spans="1:13" x14ac:dyDescent="0.25">
      <c r="A229" s="7">
        <v>215</v>
      </c>
      <c r="B229" s="17" t="s">
        <v>571</v>
      </c>
      <c r="C229" s="17"/>
      <c r="D229" s="11">
        <v>72.400000000000006</v>
      </c>
      <c r="E229" s="16" t="s">
        <v>328</v>
      </c>
      <c r="F229" s="30">
        <v>4.5</v>
      </c>
      <c r="G229" s="30">
        <v>5.7</v>
      </c>
      <c r="H229" s="21">
        <v>1.2000000000000002</v>
      </c>
      <c r="I229" s="557"/>
      <c r="J229" s="557"/>
      <c r="K229" s="29">
        <v>0.13991720729423845</v>
      </c>
      <c r="L229" s="26">
        <f t="shared" si="3"/>
        <v>1.3399172072942387</v>
      </c>
      <c r="M229" s="4" t="s">
        <v>702</v>
      </c>
    </row>
    <row r="230" spans="1:13" x14ac:dyDescent="0.25">
      <c r="A230" s="7">
        <v>216</v>
      </c>
      <c r="B230" s="17" t="s">
        <v>572</v>
      </c>
      <c r="C230" s="17"/>
      <c r="D230" s="11">
        <v>46</v>
      </c>
      <c r="E230" s="16" t="s">
        <v>328</v>
      </c>
      <c r="F230" s="30">
        <v>15.3</v>
      </c>
      <c r="G230" s="30">
        <v>16.100000000000001</v>
      </c>
      <c r="H230" s="21">
        <v>0.80000000000000071</v>
      </c>
      <c r="I230" s="557"/>
      <c r="J230" s="557"/>
      <c r="K230" s="29">
        <v>8.8897673142748171E-2</v>
      </c>
      <c r="L230" s="26">
        <f t="shared" si="3"/>
        <v>0.88889767314274892</v>
      </c>
      <c r="M230" s="4" t="s">
        <v>702</v>
      </c>
    </row>
    <row r="231" spans="1:13" x14ac:dyDescent="0.25">
      <c r="A231" s="7">
        <v>217</v>
      </c>
      <c r="B231" s="17" t="s">
        <v>573</v>
      </c>
      <c r="C231" s="17"/>
      <c r="D231" s="11">
        <v>45.4</v>
      </c>
      <c r="E231" s="16" t="s">
        <v>328</v>
      </c>
      <c r="F231" s="30">
        <v>8.4</v>
      </c>
      <c r="G231" s="30">
        <v>8.6999999999999993</v>
      </c>
      <c r="H231" s="21">
        <v>0.29999999999999893</v>
      </c>
      <c r="I231" s="557"/>
      <c r="J231" s="557"/>
      <c r="K231" s="29">
        <v>8.7738138275668842E-2</v>
      </c>
      <c r="L231" s="26">
        <f t="shared" si="3"/>
        <v>0.38773813827566778</v>
      </c>
      <c r="M231" s="4" t="s">
        <v>702</v>
      </c>
    </row>
    <row r="232" spans="1:13" x14ac:dyDescent="0.25">
      <c r="A232" s="7">
        <v>218</v>
      </c>
      <c r="B232" s="17" t="s">
        <v>574</v>
      </c>
      <c r="C232" s="17"/>
      <c r="D232" s="11">
        <v>73</v>
      </c>
      <c r="E232" s="16" t="s">
        <v>328</v>
      </c>
      <c r="F232" s="30">
        <v>8.1999999999999993</v>
      </c>
      <c r="G232" s="30">
        <v>8.6</v>
      </c>
      <c r="H232" s="21">
        <v>0.40000000000000036</v>
      </c>
      <c r="I232" s="557"/>
      <c r="J232" s="557"/>
      <c r="K232" s="29">
        <v>0.14107674216131774</v>
      </c>
      <c r="L232" s="26">
        <f t="shared" si="3"/>
        <v>0.54107674216131807</v>
      </c>
      <c r="M232" s="4" t="s">
        <v>702</v>
      </c>
    </row>
    <row r="233" spans="1:13" x14ac:dyDescent="0.25">
      <c r="A233" s="7">
        <v>219</v>
      </c>
      <c r="B233" s="17" t="s">
        <v>575</v>
      </c>
      <c r="C233" s="17"/>
      <c r="D233" s="11">
        <v>72.2</v>
      </c>
      <c r="E233" s="16" t="s">
        <v>328</v>
      </c>
      <c r="F233" s="30">
        <v>14.6</v>
      </c>
      <c r="G233" s="30">
        <v>15.1</v>
      </c>
      <c r="H233" s="21">
        <v>0.5</v>
      </c>
      <c r="I233" s="557"/>
      <c r="J233" s="557"/>
      <c r="K233" s="29">
        <v>0.13953069567187867</v>
      </c>
      <c r="L233" s="26">
        <f t="shared" si="3"/>
        <v>0.6395306956718787</v>
      </c>
      <c r="M233" s="4" t="s">
        <v>702</v>
      </c>
    </row>
    <row r="234" spans="1:13" x14ac:dyDescent="0.25">
      <c r="A234" s="7">
        <v>220</v>
      </c>
      <c r="B234" s="17" t="s">
        <v>576</v>
      </c>
      <c r="C234" s="17"/>
      <c r="D234" s="11">
        <v>46.2</v>
      </c>
      <c r="E234" s="16" t="s">
        <v>328</v>
      </c>
      <c r="F234" s="30">
        <v>1.9</v>
      </c>
      <c r="G234" s="30">
        <v>1.9</v>
      </c>
      <c r="H234" s="21">
        <v>0</v>
      </c>
      <c r="I234" s="557">
        <v>0.83160000000000012</v>
      </c>
      <c r="J234" s="557"/>
      <c r="K234" s="29"/>
      <c r="L234" s="26">
        <f t="shared" si="3"/>
        <v>0.83160000000000012</v>
      </c>
      <c r="M234" s="4" t="s">
        <v>703</v>
      </c>
    </row>
    <row r="235" spans="1:13" x14ac:dyDescent="0.25">
      <c r="A235" s="7">
        <v>221</v>
      </c>
      <c r="B235" s="17" t="s">
        <v>577</v>
      </c>
      <c r="C235" s="17"/>
      <c r="D235" s="11">
        <v>45.4</v>
      </c>
      <c r="E235" s="16" t="s">
        <v>328</v>
      </c>
      <c r="F235" s="30">
        <v>13.4</v>
      </c>
      <c r="G235" s="30">
        <v>13.7</v>
      </c>
      <c r="H235" s="21">
        <v>0.29999999999999893</v>
      </c>
      <c r="I235" s="557"/>
      <c r="J235" s="557"/>
      <c r="K235" s="29">
        <v>8.7738138275668842E-2</v>
      </c>
      <c r="L235" s="26">
        <f t="shared" si="3"/>
        <v>0.38773813827566778</v>
      </c>
      <c r="M235" s="4" t="s">
        <v>702</v>
      </c>
    </row>
    <row r="236" spans="1:13" x14ac:dyDescent="0.25">
      <c r="A236" s="7">
        <v>222</v>
      </c>
      <c r="B236" s="17" t="s">
        <v>578</v>
      </c>
      <c r="C236" s="17"/>
      <c r="D236" s="11">
        <v>72.900000000000006</v>
      </c>
      <c r="E236" s="16" t="s">
        <v>328</v>
      </c>
      <c r="F236" s="30">
        <v>16.399999999999999</v>
      </c>
      <c r="G236" s="30">
        <v>17.600000000000001</v>
      </c>
      <c r="H236" s="21">
        <v>1.2000000000000028</v>
      </c>
      <c r="I236" s="557"/>
      <c r="J236" s="557"/>
      <c r="K236" s="29">
        <v>0.14088348635013787</v>
      </c>
      <c r="L236" s="26">
        <f t="shared" si="3"/>
        <v>1.3408834863501407</v>
      </c>
      <c r="M236" s="4" t="s">
        <v>702</v>
      </c>
    </row>
    <row r="237" spans="1:13" x14ac:dyDescent="0.25">
      <c r="A237" s="7">
        <v>223</v>
      </c>
      <c r="B237" s="17" t="s">
        <v>579</v>
      </c>
      <c r="C237" s="17"/>
      <c r="D237" s="11">
        <v>72.400000000000006</v>
      </c>
      <c r="E237" s="16" t="s">
        <v>328</v>
      </c>
      <c r="F237" s="30">
        <v>26.9</v>
      </c>
      <c r="G237" s="30">
        <v>28.2</v>
      </c>
      <c r="H237" s="21">
        <v>1.3000000000000007</v>
      </c>
      <c r="I237" s="557"/>
      <c r="J237" s="557"/>
      <c r="K237" s="29">
        <v>0.13991720729423845</v>
      </c>
      <c r="L237" s="26">
        <f t="shared" si="3"/>
        <v>1.4399172072942392</v>
      </c>
      <c r="M237" s="4" t="s">
        <v>702</v>
      </c>
    </row>
    <row r="238" spans="1:13" x14ac:dyDescent="0.25">
      <c r="A238" s="7">
        <v>224</v>
      </c>
      <c r="B238" s="17" t="s">
        <v>580</v>
      </c>
      <c r="C238" s="17"/>
      <c r="D238" s="11">
        <v>46.1</v>
      </c>
      <c r="E238" s="16" t="s">
        <v>328</v>
      </c>
      <c r="F238" s="30">
        <v>8.6</v>
      </c>
      <c r="G238" s="30">
        <v>8.8000000000000007</v>
      </c>
      <c r="H238" s="21">
        <v>0.20000000000000107</v>
      </c>
      <c r="I238" s="557"/>
      <c r="J238" s="557"/>
      <c r="K238" s="29">
        <v>8.9090928953928061E-2</v>
      </c>
      <c r="L238" s="26">
        <f t="shared" si="3"/>
        <v>0.28909092895392913</v>
      </c>
      <c r="M238" s="4" t="s">
        <v>702</v>
      </c>
    </row>
    <row r="239" spans="1:13" x14ac:dyDescent="0.25">
      <c r="A239" s="7">
        <v>225</v>
      </c>
      <c r="B239" s="17" t="s">
        <v>581</v>
      </c>
      <c r="C239" s="17"/>
      <c r="D239" s="11">
        <v>45.6</v>
      </c>
      <c r="E239" s="16" t="s">
        <v>328</v>
      </c>
      <c r="F239" s="30">
        <v>13.1</v>
      </c>
      <c r="G239" s="30">
        <v>13.8</v>
      </c>
      <c r="H239" s="21">
        <v>0.70000000000000107</v>
      </c>
      <c r="I239" s="557"/>
      <c r="J239" s="557"/>
      <c r="K239" s="29">
        <v>8.8124649898028623E-2</v>
      </c>
      <c r="L239" s="26">
        <f t="shared" si="3"/>
        <v>0.78812464989802966</v>
      </c>
      <c r="M239" s="4" t="s">
        <v>702</v>
      </c>
    </row>
    <row r="240" spans="1:13" x14ac:dyDescent="0.25">
      <c r="A240" s="7">
        <v>226</v>
      </c>
      <c r="B240" s="17" t="s">
        <v>582</v>
      </c>
      <c r="C240" s="17"/>
      <c r="D240" s="11">
        <v>73.2</v>
      </c>
      <c r="E240" s="16" t="s">
        <v>328</v>
      </c>
      <c r="F240" s="30">
        <v>24.1</v>
      </c>
      <c r="G240" s="30">
        <v>25</v>
      </c>
      <c r="H240" s="21">
        <v>0.89999999999999858</v>
      </c>
      <c r="I240" s="557"/>
      <c r="J240" s="557"/>
      <c r="K240" s="29">
        <v>0.14146325378367752</v>
      </c>
      <c r="L240" s="26">
        <f t="shared" si="3"/>
        <v>1.0414632537836761</v>
      </c>
      <c r="M240" s="4" t="s">
        <v>702</v>
      </c>
    </row>
    <row r="241" spans="1:13" x14ac:dyDescent="0.25">
      <c r="A241" s="7">
        <v>227</v>
      </c>
      <c r="B241" s="17" t="s">
        <v>583</v>
      </c>
      <c r="C241" s="17"/>
      <c r="D241" s="11">
        <v>72.400000000000006</v>
      </c>
      <c r="E241" s="16" t="s">
        <v>328</v>
      </c>
      <c r="F241" s="30">
        <v>7.7</v>
      </c>
      <c r="G241" s="30">
        <v>7.8</v>
      </c>
      <c r="H241" s="21">
        <v>9.9999999999999645E-2</v>
      </c>
      <c r="I241" s="557"/>
      <c r="J241" s="557"/>
      <c r="K241" s="29">
        <v>0.13991720729423845</v>
      </c>
      <c r="L241" s="26">
        <f t="shared" si="3"/>
        <v>0.2399172072942381</v>
      </c>
      <c r="M241" s="4" t="s">
        <v>702</v>
      </c>
    </row>
    <row r="242" spans="1:13" x14ac:dyDescent="0.25">
      <c r="A242" s="7">
        <v>228</v>
      </c>
      <c r="B242" s="17" t="s">
        <v>584</v>
      </c>
      <c r="C242" s="17"/>
      <c r="D242" s="11">
        <v>46.4</v>
      </c>
      <c r="E242" s="16" t="s">
        <v>328</v>
      </c>
      <c r="F242" s="30">
        <v>5.9</v>
      </c>
      <c r="G242" s="30">
        <v>6.2</v>
      </c>
      <c r="H242" s="21">
        <v>0.29999999999999982</v>
      </c>
      <c r="I242" s="557"/>
      <c r="J242" s="557"/>
      <c r="K242" s="29">
        <v>8.9670696387467719E-2</v>
      </c>
      <c r="L242" s="26">
        <f t="shared" si="3"/>
        <v>0.38967069638746754</v>
      </c>
      <c r="M242" s="4" t="s">
        <v>702</v>
      </c>
    </row>
    <row r="243" spans="1:13" x14ac:dyDescent="0.25">
      <c r="A243" s="7">
        <v>229</v>
      </c>
      <c r="B243" s="17" t="s">
        <v>585</v>
      </c>
      <c r="C243" s="17"/>
      <c r="D243" s="11">
        <v>45.5</v>
      </c>
      <c r="E243" s="16" t="s">
        <v>328</v>
      </c>
      <c r="F243" s="30">
        <v>18.600000000000001</v>
      </c>
      <c r="G243" s="30">
        <v>19.399999999999999</v>
      </c>
      <c r="H243" s="21">
        <v>0.79999999999999716</v>
      </c>
      <c r="I243" s="557"/>
      <c r="J243" s="557"/>
      <c r="K243" s="29">
        <v>8.7931394086848733E-2</v>
      </c>
      <c r="L243" s="26">
        <f t="shared" si="3"/>
        <v>0.88793139408684585</v>
      </c>
      <c r="M243" s="4" t="s">
        <v>702</v>
      </c>
    </row>
    <row r="244" spans="1:13" x14ac:dyDescent="0.25">
      <c r="A244" s="732" t="s">
        <v>3</v>
      </c>
      <c r="B244" s="733"/>
      <c r="C244" s="600"/>
      <c r="D244" s="498">
        <f>SUM(D15:D243)</f>
        <v>14343.799999999996</v>
      </c>
      <c r="E244" s="499"/>
      <c r="F244" s="500"/>
      <c r="G244" s="500"/>
      <c r="H244" s="500">
        <f>SUM(H15:H243)</f>
        <v>145.2534</v>
      </c>
      <c r="I244" s="500">
        <f>SUM(I15:I243)</f>
        <v>6.6474000000000002</v>
      </c>
      <c r="J244" s="500">
        <f>SUM(J15:J243)</f>
        <v>9.243666666666666</v>
      </c>
      <c r="K244" s="607">
        <f>SUM(K15:K243)</f>
        <v>27.006533333333344</v>
      </c>
      <c r="L244" s="607">
        <f>SUM(L15:L243)</f>
        <v>188.15100000000004</v>
      </c>
      <c r="M244" s="4"/>
    </row>
  </sheetData>
  <mergeCells count="20">
    <mergeCell ref="A244:B244"/>
    <mergeCell ref="A7:E10"/>
    <mergeCell ref="F7:G7"/>
    <mergeCell ref="F8:G8"/>
    <mergeCell ref="F9:G9"/>
    <mergeCell ref="F10:G10"/>
    <mergeCell ref="A11:B13"/>
    <mergeCell ref="D11:E11"/>
    <mergeCell ref="D12:E12"/>
    <mergeCell ref="D13:E13"/>
    <mergeCell ref="A1:M1"/>
    <mergeCell ref="A2:M2"/>
    <mergeCell ref="A3:H3"/>
    <mergeCell ref="L3:M6"/>
    <mergeCell ref="A4:E4"/>
    <mergeCell ref="F4:G4"/>
    <mergeCell ref="A5:E5"/>
    <mergeCell ref="F5:G5"/>
    <mergeCell ref="A6:E6"/>
    <mergeCell ref="F6:G6"/>
  </mergeCells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44"/>
  <sheetViews>
    <sheetView workbookViewId="0">
      <selection activeCell="F9" sqref="F9:G9"/>
    </sheetView>
  </sheetViews>
  <sheetFormatPr defaultRowHeight="15" x14ac:dyDescent="0.25"/>
  <cols>
    <col min="1" max="1" width="7" style="508" customWidth="1"/>
    <col min="2" max="2" width="11.5703125" style="508" customWidth="1"/>
    <col min="3" max="3" width="10.140625" style="508" customWidth="1"/>
    <col min="4" max="4" width="10" style="508" customWidth="1"/>
    <col min="5" max="5" width="9.140625" style="508"/>
    <col min="6" max="6" width="12.7109375" style="508" customWidth="1"/>
    <col min="7" max="7" width="12.5703125" style="508" customWidth="1"/>
    <col min="8" max="8" width="10.7109375" style="508" customWidth="1"/>
    <col min="9" max="9" width="11.42578125" style="508" customWidth="1"/>
    <col min="10" max="10" width="12" style="508" customWidth="1"/>
    <col min="11" max="11" width="9.85546875" style="508" customWidth="1"/>
    <col min="12" max="12" width="10.85546875" style="508" customWidth="1"/>
    <col min="13" max="13" width="18.7109375" style="508" customWidth="1"/>
    <col min="14" max="16384" width="9.140625" style="508"/>
  </cols>
  <sheetData>
    <row r="1" spans="1:13" ht="20.25" x14ac:dyDescent="0.3">
      <c r="A1" s="744" t="s">
        <v>9</v>
      </c>
      <c r="B1" s="744"/>
      <c r="C1" s="744"/>
      <c r="D1" s="744"/>
      <c r="E1" s="744"/>
      <c r="F1" s="744"/>
      <c r="G1" s="744"/>
      <c r="H1" s="744"/>
      <c r="I1" s="744"/>
      <c r="J1" s="744"/>
      <c r="K1" s="744"/>
      <c r="L1" s="744"/>
      <c r="M1" s="744"/>
    </row>
    <row r="2" spans="1:13" ht="33.75" customHeight="1" x14ac:dyDescent="0.25">
      <c r="A2" s="685" t="s">
        <v>745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</row>
    <row r="3" spans="1:13" x14ac:dyDescent="0.25">
      <c r="A3" s="742" t="s">
        <v>10</v>
      </c>
      <c r="B3" s="745"/>
      <c r="C3" s="745"/>
      <c r="D3" s="745"/>
      <c r="E3" s="745"/>
      <c r="F3" s="745"/>
      <c r="G3" s="745"/>
      <c r="H3" s="745"/>
      <c r="I3" s="476"/>
      <c r="J3" s="604"/>
      <c r="K3" s="604"/>
      <c r="L3" s="746" t="s">
        <v>12</v>
      </c>
      <c r="M3" s="747"/>
    </row>
    <row r="4" spans="1:13" ht="45" customHeight="1" x14ac:dyDescent="0.25">
      <c r="A4" s="741" t="s">
        <v>4</v>
      </c>
      <c r="B4" s="741"/>
      <c r="C4" s="741"/>
      <c r="D4" s="741"/>
      <c r="E4" s="741"/>
      <c r="F4" s="741" t="s">
        <v>5</v>
      </c>
      <c r="G4" s="741"/>
      <c r="H4" s="535" t="s">
        <v>746</v>
      </c>
      <c r="I4" s="536"/>
      <c r="J4" s="592"/>
      <c r="K4" s="537"/>
      <c r="L4" s="748"/>
      <c r="M4" s="749"/>
    </row>
    <row r="5" spans="1:13" ht="0.75" customHeight="1" thickBot="1" x14ac:dyDescent="0.3">
      <c r="A5" s="761"/>
      <c r="B5" s="761"/>
      <c r="C5" s="761"/>
      <c r="D5" s="761"/>
      <c r="E5" s="761"/>
      <c r="F5" s="798"/>
      <c r="G5" s="798"/>
      <c r="H5" s="538"/>
      <c r="I5" s="539"/>
      <c r="J5" s="593"/>
      <c r="K5" s="540"/>
      <c r="L5" s="748"/>
      <c r="M5" s="749"/>
    </row>
    <row r="6" spans="1:13" ht="19.5" customHeight="1" x14ac:dyDescent="0.25">
      <c r="A6" s="763" t="s">
        <v>631</v>
      </c>
      <c r="B6" s="764"/>
      <c r="C6" s="764"/>
      <c r="D6" s="764"/>
      <c r="E6" s="765"/>
      <c r="F6" s="792" t="s">
        <v>611</v>
      </c>
      <c r="G6" s="792"/>
      <c r="H6" s="562">
        <f>57.26+47.657</f>
        <v>104.917</v>
      </c>
      <c r="I6" s="539"/>
      <c r="J6" s="593"/>
      <c r="K6" s="540"/>
      <c r="L6" s="750"/>
      <c r="M6" s="751"/>
    </row>
    <row r="7" spans="1:13" ht="17.25" customHeight="1" x14ac:dyDescent="0.25">
      <c r="A7" s="752" t="s">
        <v>632</v>
      </c>
      <c r="B7" s="723"/>
      <c r="C7" s="723"/>
      <c r="D7" s="723"/>
      <c r="E7" s="724"/>
      <c r="F7" s="728" t="s">
        <v>691</v>
      </c>
      <c r="G7" s="730"/>
      <c r="H7" s="542">
        <f>H244</f>
        <v>85.26</v>
      </c>
      <c r="I7" s="543"/>
      <c r="J7" s="594"/>
      <c r="K7" s="540"/>
      <c r="L7" s="4"/>
      <c r="M7" s="366"/>
    </row>
    <row r="8" spans="1:13" ht="20.25" customHeight="1" x14ac:dyDescent="0.25">
      <c r="A8" s="753"/>
      <c r="B8" s="754"/>
      <c r="C8" s="754"/>
      <c r="D8" s="754"/>
      <c r="E8" s="755"/>
      <c r="F8" s="728" t="s">
        <v>724</v>
      </c>
      <c r="G8" s="730"/>
      <c r="H8" s="544">
        <f>J244</f>
        <v>5.1266666666666669</v>
      </c>
      <c r="I8" s="543"/>
      <c r="J8" s="594"/>
      <c r="K8" s="540"/>
      <c r="L8" s="365"/>
      <c r="M8" s="511"/>
    </row>
    <row r="9" spans="1:13" ht="40.5" customHeight="1" x14ac:dyDescent="0.25">
      <c r="A9" s="753"/>
      <c r="B9" s="754"/>
      <c r="C9" s="754"/>
      <c r="D9" s="754"/>
      <c r="E9" s="755"/>
      <c r="F9" s="728" t="s">
        <v>749</v>
      </c>
      <c r="G9" s="730"/>
      <c r="H9" s="544">
        <f>I244</f>
        <v>7.2843999999999998</v>
      </c>
      <c r="I9" s="543"/>
      <c r="J9" s="594"/>
      <c r="K9" s="540"/>
      <c r="L9" s="365"/>
      <c r="M9" s="511"/>
    </row>
    <row r="10" spans="1:13" ht="15.75" thickBot="1" x14ac:dyDescent="0.3">
      <c r="A10" s="756"/>
      <c r="B10" s="757"/>
      <c r="C10" s="757"/>
      <c r="D10" s="757"/>
      <c r="E10" s="758"/>
      <c r="F10" s="796" t="s">
        <v>612</v>
      </c>
      <c r="G10" s="797"/>
      <c r="H10" s="545">
        <f>H6-H7-H9-H8</f>
        <v>7.2459333333333298</v>
      </c>
      <c r="I10" s="546"/>
      <c r="J10" s="589"/>
      <c r="K10" s="540"/>
      <c r="L10" s="365" t="s">
        <v>688</v>
      </c>
      <c r="M10" s="365"/>
    </row>
    <row r="11" spans="1:13" ht="21" customHeight="1" x14ac:dyDescent="0.25">
      <c r="A11" s="788" t="s">
        <v>693</v>
      </c>
      <c r="B11" s="788"/>
      <c r="C11" s="604"/>
      <c r="D11" s="819" t="s">
        <v>694</v>
      </c>
      <c r="E11" s="820"/>
      <c r="F11" s="571">
        <f>D244</f>
        <v>14343.799999999996</v>
      </c>
      <c r="G11" s="572"/>
      <c r="H11" s="573"/>
      <c r="I11" s="573"/>
      <c r="J11" s="573"/>
      <c r="K11" s="540"/>
      <c r="L11" s="365"/>
      <c r="M11" s="365"/>
    </row>
    <row r="12" spans="1:13" x14ac:dyDescent="0.25">
      <c r="A12" s="789"/>
      <c r="B12" s="789"/>
      <c r="C12" s="604"/>
      <c r="D12" s="821" t="s">
        <v>695</v>
      </c>
      <c r="E12" s="822"/>
      <c r="F12" s="575">
        <v>4897</v>
      </c>
      <c r="G12" s="572"/>
      <c r="H12" s="573"/>
      <c r="I12" s="573"/>
      <c r="J12" s="573"/>
      <c r="K12" s="540"/>
      <c r="L12" s="365"/>
      <c r="M12" s="365"/>
    </row>
    <row r="13" spans="1:13" ht="35.25" thickBot="1" x14ac:dyDescent="0.3">
      <c r="A13" s="790"/>
      <c r="B13" s="790"/>
      <c r="C13" s="604"/>
      <c r="D13" s="823" t="s">
        <v>741</v>
      </c>
      <c r="E13" s="824"/>
      <c r="F13" s="576">
        <f>D19+D28+D69+D118+D123+D146+D178+D234</f>
        <v>411.79999999999995</v>
      </c>
      <c r="G13" s="605">
        <f>F11-F13</f>
        <v>13931.999999999996</v>
      </c>
      <c r="H13" s="606" t="s">
        <v>742</v>
      </c>
      <c r="I13" s="80"/>
      <c r="J13" s="80"/>
      <c r="K13" s="4"/>
      <c r="L13" s="4"/>
      <c r="M13" s="366"/>
    </row>
    <row r="14" spans="1:13" ht="48" x14ac:dyDescent="0.25">
      <c r="A14" s="37" t="s">
        <v>0</v>
      </c>
      <c r="B14" s="38" t="s">
        <v>1</v>
      </c>
      <c r="C14" s="38" t="s">
        <v>717</v>
      </c>
      <c r="D14" s="577" t="s">
        <v>2</v>
      </c>
      <c r="E14" s="577" t="s">
        <v>308</v>
      </c>
      <c r="F14" s="555" t="s">
        <v>743</v>
      </c>
      <c r="G14" s="3" t="s">
        <v>747</v>
      </c>
      <c r="H14" s="20" t="s">
        <v>16</v>
      </c>
      <c r="I14" s="556" t="s">
        <v>727</v>
      </c>
      <c r="J14" s="556" t="s">
        <v>726</v>
      </c>
      <c r="K14" s="84" t="s">
        <v>8</v>
      </c>
      <c r="L14" s="85" t="s">
        <v>17</v>
      </c>
      <c r="M14" s="4"/>
    </row>
    <row r="15" spans="1:13" x14ac:dyDescent="0.25">
      <c r="A15" s="39">
        <v>1</v>
      </c>
      <c r="B15" s="17" t="s">
        <v>332</v>
      </c>
      <c r="C15" s="17" t="s">
        <v>748</v>
      </c>
      <c r="D15" s="11">
        <v>94</v>
      </c>
      <c r="E15" s="16" t="s">
        <v>328</v>
      </c>
      <c r="F15" s="30">
        <v>36.9</v>
      </c>
      <c r="G15" s="30">
        <v>38.1</v>
      </c>
      <c r="H15" s="26">
        <f>G15-F15</f>
        <v>1.2000000000000028</v>
      </c>
      <c r="I15" s="29"/>
      <c r="J15" s="29"/>
      <c r="K15" s="29">
        <f>$H$10/$G$13*D15</f>
        <v>4.8888726193894144E-2</v>
      </c>
      <c r="L15" s="26">
        <f>H15+K15+I15+J15</f>
        <v>1.248888726193897</v>
      </c>
      <c r="M15" s="4" t="s">
        <v>702</v>
      </c>
    </row>
    <row r="16" spans="1:13" x14ac:dyDescent="0.25">
      <c r="A16" s="39">
        <v>2</v>
      </c>
      <c r="B16" s="17" t="s">
        <v>333</v>
      </c>
      <c r="C16" s="17"/>
      <c r="D16" s="13">
        <v>52.6</v>
      </c>
      <c r="E16" s="16" t="s">
        <v>328</v>
      </c>
      <c r="F16" s="30">
        <v>12</v>
      </c>
      <c r="G16" s="30">
        <v>12.2</v>
      </c>
      <c r="H16" s="26">
        <f>G16-F16</f>
        <v>0.19999999999999929</v>
      </c>
      <c r="I16" s="29"/>
      <c r="J16" s="29"/>
      <c r="K16" s="29">
        <f t="shared" ref="K16:K79" si="0">$H$10/$G$13*D16</f>
        <v>2.7356882955306722E-2</v>
      </c>
      <c r="L16" s="26">
        <f t="shared" ref="L16:L79" si="1">H16+K16+I16+J16</f>
        <v>0.22735688295530601</v>
      </c>
      <c r="M16" s="4" t="s">
        <v>702</v>
      </c>
    </row>
    <row r="17" spans="1:13" x14ac:dyDescent="0.25">
      <c r="A17" s="39">
        <v>3</v>
      </c>
      <c r="B17" s="17" t="s">
        <v>334</v>
      </c>
      <c r="C17" s="17"/>
      <c r="D17" s="13">
        <v>64.8</v>
      </c>
      <c r="E17" s="16" t="s">
        <v>328</v>
      </c>
      <c r="F17" s="30">
        <v>25.3</v>
      </c>
      <c r="G17" s="30">
        <v>26.1</v>
      </c>
      <c r="H17" s="26">
        <f t="shared" ref="H17:H80" si="2">G17-F17</f>
        <v>0.80000000000000071</v>
      </c>
      <c r="I17" s="29"/>
      <c r="J17" s="29"/>
      <c r="K17" s="29">
        <f t="shared" si="0"/>
        <v>3.3702015503875957E-2</v>
      </c>
      <c r="L17" s="26">
        <f t="shared" si="1"/>
        <v>0.83370201550387668</v>
      </c>
      <c r="M17" s="4" t="s">
        <v>702</v>
      </c>
    </row>
    <row r="18" spans="1:13" x14ac:dyDescent="0.25">
      <c r="A18" s="39">
        <v>4</v>
      </c>
      <c r="B18" s="17" t="s">
        <v>335</v>
      </c>
      <c r="C18" s="17"/>
      <c r="D18" s="13">
        <v>94.3</v>
      </c>
      <c r="E18" s="16" t="s">
        <v>328</v>
      </c>
      <c r="F18" s="30">
        <v>29</v>
      </c>
      <c r="G18" s="30">
        <v>29.9</v>
      </c>
      <c r="H18" s="26">
        <f t="shared" si="2"/>
        <v>0.89999999999999858</v>
      </c>
      <c r="I18" s="29"/>
      <c r="J18" s="29"/>
      <c r="K18" s="29">
        <f t="shared" si="0"/>
        <v>4.9044754043449122E-2</v>
      </c>
      <c r="L18" s="26">
        <f t="shared" si="1"/>
        <v>0.94904475404344768</v>
      </c>
      <c r="M18" s="4" t="s">
        <v>702</v>
      </c>
    </row>
    <row r="19" spans="1:13" x14ac:dyDescent="0.25">
      <c r="A19" s="39">
        <v>5</v>
      </c>
      <c r="B19" s="17" t="s">
        <v>336</v>
      </c>
      <c r="C19" s="17"/>
      <c r="D19" s="11">
        <v>52.8</v>
      </c>
      <c r="E19" s="16" t="s">
        <v>328</v>
      </c>
      <c r="F19" s="30">
        <v>0</v>
      </c>
      <c r="G19" s="30">
        <v>0</v>
      </c>
      <c r="H19" s="26">
        <f t="shared" si="2"/>
        <v>0</v>
      </c>
      <c r="I19" s="29">
        <f>D19*0.015*12/10</f>
        <v>0.95039999999999991</v>
      </c>
      <c r="J19" s="29"/>
      <c r="K19" s="29"/>
      <c r="L19" s="26">
        <f t="shared" si="1"/>
        <v>0.95039999999999991</v>
      </c>
      <c r="M19" s="4" t="s">
        <v>703</v>
      </c>
    </row>
    <row r="20" spans="1:13" x14ac:dyDescent="0.25">
      <c r="A20" s="39">
        <v>6</v>
      </c>
      <c r="B20" s="17" t="s">
        <v>337</v>
      </c>
      <c r="C20" s="17"/>
      <c r="D20" s="11">
        <v>64.8</v>
      </c>
      <c r="E20" s="16" t="s">
        <v>328</v>
      </c>
      <c r="F20" s="30">
        <v>14.9</v>
      </c>
      <c r="G20" s="30">
        <v>15</v>
      </c>
      <c r="H20" s="26">
        <f t="shared" si="2"/>
        <v>9.9999999999999645E-2</v>
      </c>
      <c r="I20" s="29"/>
      <c r="J20" s="29"/>
      <c r="K20" s="29">
        <f t="shared" si="0"/>
        <v>3.3702015503875957E-2</v>
      </c>
      <c r="L20" s="26">
        <f t="shared" si="1"/>
        <v>0.13370201550387562</v>
      </c>
      <c r="M20" s="4" t="s">
        <v>702</v>
      </c>
    </row>
    <row r="21" spans="1:13" x14ac:dyDescent="0.25">
      <c r="A21" s="39">
        <v>7</v>
      </c>
      <c r="B21" s="17" t="s">
        <v>338</v>
      </c>
      <c r="C21" s="17"/>
      <c r="D21" s="11">
        <v>94.1</v>
      </c>
      <c r="E21" s="16" t="s">
        <v>328</v>
      </c>
      <c r="F21" s="30">
        <v>22.1</v>
      </c>
      <c r="G21" s="30">
        <v>22.5</v>
      </c>
      <c r="H21" s="26">
        <f t="shared" si="2"/>
        <v>0.39999999999999858</v>
      </c>
      <c r="I21" s="29"/>
      <c r="J21" s="29"/>
      <c r="K21" s="29">
        <f t="shared" si="0"/>
        <v>4.8940735477079132E-2</v>
      </c>
      <c r="L21" s="26">
        <f t="shared" si="1"/>
        <v>0.44894073547707769</v>
      </c>
      <c r="M21" s="4" t="s">
        <v>702</v>
      </c>
    </row>
    <row r="22" spans="1:13" x14ac:dyDescent="0.25">
      <c r="A22" s="39">
        <v>8</v>
      </c>
      <c r="B22" s="17" t="s">
        <v>339</v>
      </c>
      <c r="C22" s="17"/>
      <c r="D22" s="11">
        <v>52.9</v>
      </c>
      <c r="E22" s="16" t="s">
        <v>328</v>
      </c>
      <c r="F22" s="30">
        <v>11.6</v>
      </c>
      <c r="G22" s="30">
        <v>11.6</v>
      </c>
      <c r="H22" s="26">
        <f t="shared" si="2"/>
        <v>0</v>
      </c>
      <c r="I22" s="29"/>
      <c r="J22" s="29"/>
      <c r="K22" s="29">
        <f t="shared" si="0"/>
        <v>2.7512910804861703E-2</v>
      </c>
      <c r="L22" s="26">
        <f t="shared" si="1"/>
        <v>2.7512910804861703E-2</v>
      </c>
      <c r="M22" s="4" t="s">
        <v>702</v>
      </c>
    </row>
    <row r="23" spans="1:13" x14ac:dyDescent="0.25">
      <c r="A23" s="39">
        <v>9</v>
      </c>
      <c r="B23" s="17" t="s">
        <v>340</v>
      </c>
      <c r="C23" s="17"/>
      <c r="D23" s="11">
        <v>65.2</v>
      </c>
      <c r="E23" s="16" t="s">
        <v>328</v>
      </c>
      <c r="F23" s="30">
        <v>18</v>
      </c>
      <c r="G23" s="30">
        <v>18.3</v>
      </c>
      <c r="H23" s="26">
        <f t="shared" si="2"/>
        <v>0.30000000000000071</v>
      </c>
      <c r="I23" s="29"/>
      <c r="J23" s="29"/>
      <c r="K23" s="29">
        <f t="shared" si="0"/>
        <v>3.3910052636615937E-2</v>
      </c>
      <c r="L23" s="26">
        <f t="shared" si="1"/>
        <v>0.33391005263661666</v>
      </c>
      <c r="M23" s="4" t="s">
        <v>702</v>
      </c>
    </row>
    <row r="24" spans="1:13" x14ac:dyDescent="0.25">
      <c r="A24" s="39">
        <v>10</v>
      </c>
      <c r="B24" s="17" t="s">
        <v>341</v>
      </c>
      <c r="C24" s="17"/>
      <c r="D24" s="11">
        <v>94</v>
      </c>
      <c r="E24" s="16" t="s">
        <v>328</v>
      </c>
      <c r="F24" s="30">
        <v>26.9</v>
      </c>
      <c r="G24" s="30">
        <v>27.5</v>
      </c>
      <c r="H24" s="26">
        <f t="shared" si="2"/>
        <v>0.60000000000000142</v>
      </c>
      <c r="I24" s="29"/>
      <c r="J24" s="29"/>
      <c r="K24" s="29">
        <f t="shared" si="0"/>
        <v>4.8888726193894144E-2</v>
      </c>
      <c r="L24" s="26">
        <f t="shared" si="1"/>
        <v>0.64888872619389559</v>
      </c>
      <c r="M24" s="4" t="s">
        <v>702</v>
      </c>
    </row>
    <row r="25" spans="1:13" x14ac:dyDescent="0.25">
      <c r="A25" s="39">
        <v>11</v>
      </c>
      <c r="B25" s="17" t="s">
        <v>342</v>
      </c>
      <c r="C25" s="17"/>
      <c r="D25" s="11">
        <v>52.8</v>
      </c>
      <c r="E25" s="16" t="s">
        <v>328</v>
      </c>
      <c r="F25" s="30">
        <v>8.3000000000000007</v>
      </c>
      <c r="G25" s="30">
        <v>8.5</v>
      </c>
      <c r="H25" s="26">
        <f t="shared" si="2"/>
        <v>0.19999999999999929</v>
      </c>
      <c r="I25" s="29"/>
      <c r="J25" s="29"/>
      <c r="K25" s="29">
        <f t="shared" si="0"/>
        <v>2.7460901521676708E-2</v>
      </c>
      <c r="L25" s="26">
        <f t="shared" si="1"/>
        <v>0.227460901521676</v>
      </c>
      <c r="M25" s="4" t="s">
        <v>702</v>
      </c>
    </row>
    <row r="26" spans="1:13" x14ac:dyDescent="0.25">
      <c r="A26" s="39">
        <v>12</v>
      </c>
      <c r="B26" s="17" t="s">
        <v>343</v>
      </c>
      <c r="C26" s="17"/>
      <c r="D26" s="11">
        <v>65.3</v>
      </c>
      <c r="E26" s="16" t="s">
        <v>328</v>
      </c>
      <c r="F26" s="30">
        <v>17.3</v>
      </c>
      <c r="G26" s="30">
        <v>17.899999999999999</v>
      </c>
      <c r="H26" s="26">
        <f t="shared" si="2"/>
        <v>0.59999999999999787</v>
      </c>
      <c r="I26" s="29"/>
      <c r="J26" s="29"/>
      <c r="K26" s="29">
        <f t="shared" si="0"/>
        <v>3.3962061919800932E-2</v>
      </c>
      <c r="L26" s="26">
        <f t="shared" si="1"/>
        <v>0.63396206191979876</v>
      </c>
      <c r="M26" s="4" t="s">
        <v>702</v>
      </c>
    </row>
    <row r="27" spans="1:13" x14ac:dyDescent="0.25">
      <c r="A27" s="39">
        <v>13</v>
      </c>
      <c r="B27" s="17" t="s">
        <v>344</v>
      </c>
      <c r="C27" s="17"/>
      <c r="D27" s="11">
        <v>94.2</v>
      </c>
      <c r="E27" s="16" t="s">
        <v>328</v>
      </c>
      <c r="F27" s="30">
        <v>25.4</v>
      </c>
      <c r="G27" s="30">
        <v>25.7</v>
      </c>
      <c r="H27" s="26">
        <f>G27-F27</f>
        <v>0.30000000000000071</v>
      </c>
      <c r="I27" s="29"/>
      <c r="J27" s="29"/>
      <c r="K27" s="29">
        <f t="shared" si="0"/>
        <v>4.8992744760264127E-2</v>
      </c>
      <c r="L27" s="26">
        <f t="shared" si="1"/>
        <v>0.34899274476026482</v>
      </c>
      <c r="M27" s="4" t="s">
        <v>702</v>
      </c>
    </row>
    <row r="28" spans="1:13" x14ac:dyDescent="0.25">
      <c r="A28" s="39">
        <v>14</v>
      </c>
      <c r="B28" s="17" t="s">
        <v>345</v>
      </c>
      <c r="C28" s="17"/>
      <c r="D28" s="11">
        <v>52.9</v>
      </c>
      <c r="E28" s="16" t="s">
        <v>328</v>
      </c>
      <c r="F28" s="30">
        <v>4.2</v>
      </c>
      <c r="G28" s="30">
        <v>4.2</v>
      </c>
      <c r="H28" s="26">
        <f t="shared" si="2"/>
        <v>0</v>
      </c>
      <c r="I28" s="29">
        <f>D28*0.015*12/10</f>
        <v>0.95220000000000005</v>
      </c>
      <c r="J28" s="29"/>
      <c r="K28" s="29"/>
      <c r="L28" s="26">
        <f t="shared" si="1"/>
        <v>0.95220000000000005</v>
      </c>
      <c r="M28" s="4" t="s">
        <v>703</v>
      </c>
    </row>
    <row r="29" spans="1:13" x14ac:dyDescent="0.25">
      <c r="A29" s="39">
        <v>15</v>
      </c>
      <c r="B29" s="17" t="s">
        <v>346</v>
      </c>
      <c r="C29" s="17"/>
      <c r="D29" s="11">
        <v>64.900000000000006</v>
      </c>
      <c r="E29" s="16" t="s">
        <v>328</v>
      </c>
      <c r="F29" s="30">
        <v>25.3</v>
      </c>
      <c r="G29" s="30">
        <v>26</v>
      </c>
      <c r="H29" s="26">
        <f>G29-F29</f>
        <v>0.69999999999999929</v>
      </c>
      <c r="I29" s="29"/>
      <c r="J29" s="29"/>
      <c r="K29" s="29">
        <f t="shared" si="0"/>
        <v>3.3754024787060959E-2</v>
      </c>
      <c r="L29" s="26">
        <f t="shared" si="1"/>
        <v>0.7337540247870602</v>
      </c>
      <c r="M29" s="4" t="s">
        <v>702</v>
      </c>
    </row>
    <row r="30" spans="1:13" x14ac:dyDescent="0.25">
      <c r="A30" s="39">
        <v>16</v>
      </c>
      <c r="B30" s="17" t="s">
        <v>347</v>
      </c>
      <c r="C30" s="17"/>
      <c r="D30" s="11">
        <v>93.9</v>
      </c>
      <c r="E30" s="16" t="s">
        <v>328</v>
      </c>
      <c r="F30" s="30">
        <v>17.600000000000001</v>
      </c>
      <c r="G30" s="30">
        <v>20.9</v>
      </c>
      <c r="H30" s="26">
        <f>G30-F30-0.85-0.85</f>
        <v>1.599999999999997</v>
      </c>
      <c r="I30" s="29"/>
      <c r="J30" s="29"/>
      <c r="K30" s="29">
        <f t="shared" si="0"/>
        <v>4.8836716910709149E-2</v>
      </c>
      <c r="L30" s="26">
        <f t="shared" si="1"/>
        <v>1.6488367169107061</v>
      </c>
      <c r="M30" s="4" t="s">
        <v>702</v>
      </c>
    </row>
    <row r="31" spans="1:13" x14ac:dyDescent="0.25">
      <c r="A31" s="39">
        <v>17</v>
      </c>
      <c r="B31" s="17" t="s">
        <v>348</v>
      </c>
      <c r="C31" s="17"/>
      <c r="D31" s="11">
        <v>53</v>
      </c>
      <c r="E31" s="16" t="s">
        <v>328</v>
      </c>
      <c r="F31" s="30">
        <v>10.5</v>
      </c>
      <c r="G31" s="30">
        <v>12.1</v>
      </c>
      <c r="H31" s="26">
        <f>G31-F31-0.58-0.58</f>
        <v>0.43999999999999961</v>
      </c>
      <c r="I31" s="29"/>
      <c r="J31" s="29"/>
      <c r="K31" s="29">
        <f t="shared" si="0"/>
        <v>2.7564920088046695E-2</v>
      </c>
      <c r="L31" s="26">
        <f t="shared" si="1"/>
        <v>0.46756492008804629</v>
      </c>
      <c r="M31" s="4" t="s">
        <v>702</v>
      </c>
    </row>
    <row r="32" spans="1:13" x14ac:dyDescent="0.25">
      <c r="A32" s="39">
        <v>18</v>
      </c>
      <c r="B32" s="17" t="s">
        <v>595</v>
      </c>
      <c r="C32" s="17"/>
      <c r="D32" s="11">
        <v>64.8</v>
      </c>
      <c r="E32" s="16" t="s">
        <v>328</v>
      </c>
      <c r="F32" s="30">
        <v>18.8</v>
      </c>
      <c r="G32" s="30">
        <v>21</v>
      </c>
      <c r="H32" s="26">
        <f>G32-F32-0.8-0.8</f>
        <v>0.5999999999999992</v>
      </c>
      <c r="I32" s="29"/>
      <c r="J32" s="29"/>
      <c r="K32" s="29">
        <f t="shared" si="0"/>
        <v>3.3702015503875957E-2</v>
      </c>
      <c r="L32" s="26">
        <f t="shared" si="1"/>
        <v>0.63370201550387517</v>
      </c>
      <c r="M32" s="4" t="s">
        <v>702</v>
      </c>
    </row>
    <row r="33" spans="1:13" x14ac:dyDescent="0.25">
      <c r="A33" s="39">
        <v>19</v>
      </c>
      <c r="B33" s="17" t="s">
        <v>349</v>
      </c>
      <c r="C33" s="17"/>
      <c r="D33" s="11">
        <v>93.9</v>
      </c>
      <c r="E33" s="16" t="s">
        <v>328</v>
      </c>
      <c r="F33" s="30">
        <v>26.3</v>
      </c>
      <c r="G33" s="30">
        <v>27.3</v>
      </c>
      <c r="H33" s="26">
        <f t="shared" si="2"/>
        <v>1</v>
      </c>
      <c r="I33" s="29"/>
      <c r="J33" s="29"/>
      <c r="K33" s="29">
        <f t="shared" si="0"/>
        <v>4.8836716910709149E-2</v>
      </c>
      <c r="L33" s="26">
        <f t="shared" si="1"/>
        <v>1.0488367169107091</v>
      </c>
      <c r="M33" s="4" t="s">
        <v>702</v>
      </c>
    </row>
    <row r="34" spans="1:13" x14ac:dyDescent="0.25">
      <c r="A34" s="39">
        <v>20</v>
      </c>
      <c r="B34" s="17" t="s">
        <v>350</v>
      </c>
      <c r="C34" s="17"/>
      <c r="D34" s="11">
        <v>52.8</v>
      </c>
      <c r="E34" s="16" t="s">
        <v>328</v>
      </c>
      <c r="F34" s="30">
        <v>12.2</v>
      </c>
      <c r="G34" s="30">
        <v>12.7</v>
      </c>
      <c r="H34" s="26">
        <f t="shared" si="2"/>
        <v>0.5</v>
      </c>
      <c r="I34" s="29"/>
      <c r="J34" s="29"/>
      <c r="K34" s="29">
        <f t="shared" si="0"/>
        <v>2.7460901521676708E-2</v>
      </c>
      <c r="L34" s="26">
        <f t="shared" si="1"/>
        <v>0.52746090152167668</v>
      </c>
      <c r="M34" s="4" t="s">
        <v>702</v>
      </c>
    </row>
    <row r="35" spans="1:13" x14ac:dyDescent="0.25">
      <c r="A35" s="39">
        <v>21</v>
      </c>
      <c r="B35" s="17" t="s">
        <v>351</v>
      </c>
      <c r="C35" s="17"/>
      <c r="D35" s="11">
        <v>65</v>
      </c>
      <c r="E35" s="16" t="s">
        <v>328</v>
      </c>
      <c r="F35" s="30">
        <v>9.4</v>
      </c>
      <c r="G35" s="30">
        <v>9.4</v>
      </c>
      <c r="H35" s="26">
        <f t="shared" si="2"/>
        <v>0</v>
      </c>
      <c r="I35" s="29"/>
      <c r="J35" s="29"/>
      <c r="K35" s="29">
        <f t="shared" si="0"/>
        <v>3.3806034070245947E-2</v>
      </c>
      <c r="L35" s="26">
        <f t="shared" si="1"/>
        <v>3.3806034070245947E-2</v>
      </c>
      <c r="M35" s="4" t="s">
        <v>702</v>
      </c>
    </row>
    <row r="36" spans="1:13" x14ac:dyDescent="0.25">
      <c r="A36" s="39">
        <v>22</v>
      </c>
      <c r="B36" s="17" t="s">
        <v>352</v>
      </c>
      <c r="C36" s="17"/>
      <c r="D36" s="11">
        <v>94.3</v>
      </c>
      <c r="E36" s="16" t="s">
        <v>328</v>
      </c>
      <c r="F36" s="30">
        <v>36.5</v>
      </c>
      <c r="G36" s="30">
        <v>37.700000000000003</v>
      </c>
      <c r="H36" s="26">
        <f t="shared" si="2"/>
        <v>1.2000000000000028</v>
      </c>
      <c r="I36" s="29"/>
      <c r="J36" s="29"/>
      <c r="K36" s="29">
        <f t="shared" si="0"/>
        <v>4.9044754043449122E-2</v>
      </c>
      <c r="L36" s="26">
        <f t="shared" si="1"/>
        <v>1.2490447540434519</v>
      </c>
      <c r="M36" s="4" t="s">
        <v>702</v>
      </c>
    </row>
    <row r="37" spans="1:13" x14ac:dyDescent="0.25">
      <c r="A37" s="39">
        <v>23</v>
      </c>
      <c r="B37" s="17" t="s">
        <v>353</v>
      </c>
      <c r="C37" s="17"/>
      <c r="D37" s="11">
        <v>52.9</v>
      </c>
      <c r="E37" s="16" t="s">
        <v>328</v>
      </c>
      <c r="F37" s="30">
        <v>5.0999999999999996</v>
      </c>
      <c r="G37" s="30">
        <v>5.0999999999999996</v>
      </c>
      <c r="H37" s="26">
        <f t="shared" si="2"/>
        <v>0</v>
      </c>
      <c r="I37" s="29"/>
      <c r="J37" s="29"/>
      <c r="K37" s="29">
        <f t="shared" si="0"/>
        <v>2.7512910804861703E-2</v>
      </c>
      <c r="L37" s="26">
        <f t="shared" si="1"/>
        <v>2.7512910804861703E-2</v>
      </c>
      <c r="M37" s="4" t="s">
        <v>702</v>
      </c>
    </row>
    <row r="38" spans="1:13" x14ac:dyDescent="0.25">
      <c r="A38" s="39">
        <v>24</v>
      </c>
      <c r="B38" s="17" t="s">
        <v>354</v>
      </c>
      <c r="C38" s="17"/>
      <c r="D38" s="11">
        <v>65.3</v>
      </c>
      <c r="E38" s="16" t="s">
        <v>328</v>
      </c>
      <c r="F38" s="30">
        <v>7.7</v>
      </c>
      <c r="G38" s="30">
        <v>7.7</v>
      </c>
      <c r="H38" s="26">
        <f t="shared" si="2"/>
        <v>0</v>
      </c>
      <c r="I38" s="29"/>
      <c r="J38" s="29"/>
      <c r="K38" s="29">
        <f t="shared" si="0"/>
        <v>3.3962061919800932E-2</v>
      </c>
      <c r="L38" s="26">
        <f t="shared" si="1"/>
        <v>3.3962061919800932E-2</v>
      </c>
      <c r="M38" s="4" t="s">
        <v>702</v>
      </c>
    </row>
    <row r="39" spans="1:13" x14ac:dyDescent="0.25">
      <c r="A39" s="39">
        <v>25</v>
      </c>
      <c r="B39" s="17" t="s">
        <v>355</v>
      </c>
      <c r="C39" s="17"/>
      <c r="D39" s="11">
        <v>94.1</v>
      </c>
      <c r="E39" s="16" t="s">
        <v>328</v>
      </c>
      <c r="F39" s="30">
        <v>7.5</v>
      </c>
      <c r="G39" s="30">
        <v>7.5</v>
      </c>
      <c r="H39" s="26">
        <f t="shared" si="2"/>
        <v>0</v>
      </c>
      <c r="I39" s="29"/>
      <c r="J39" s="29"/>
      <c r="K39" s="29">
        <f t="shared" si="0"/>
        <v>4.8940735477079132E-2</v>
      </c>
      <c r="L39" s="26">
        <f t="shared" si="1"/>
        <v>4.8940735477079132E-2</v>
      </c>
      <c r="M39" s="4" t="s">
        <v>702</v>
      </c>
    </row>
    <row r="40" spans="1:13" x14ac:dyDescent="0.25">
      <c r="A40" s="39">
        <v>26</v>
      </c>
      <c r="B40" s="17" t="s">
        <v>356</v>
      </c>
      <c r="C40" s="17"/>
      <c r="D40" s="11">
        <v>53</v>
      </c>
      <c r="E40" s="16" t="s">
        <v>328</v>
      </c>
      <c r="F40" s="30">
        <v>13.6</v>
      </c>
      <c r="G40" s="30">
        <v>14</v>
      </c>
      <c r="H40" s="26">
        <f t="shared" si="2"/>
        <v>0.40000000000000036</v>
      </c>
      <c r="I40" s="29"/>
      <c r="J40" s="29"/>
      <c r="K40" s="29">
        <f t="shared" si="0"/>
        <v>2.7564920088046695E-2</v>
      </c>
      <c r="L40" s="26">
        <f t="shared" si="1"/>
        <v>0.42756492008804703</v>
      </c>
      <c r="M40" s="4" t="s">
        <v>702</v>
      </c>
    </row>
    <row r="41" spans="1:13" x14ac:dyDescent="0.25">
      <c r="A41" s="39">
        <v>27</v>
      </c>
      <c r="B41" s="17" t="s">
        <v>357</v>
      </c>
      <c r="C41" s="17"/>
      <c r="D41" s="11">
        <v>65.3</v>
      </c>
      <c r="E41" s="16" t="s">
        <v>328</v>
      </c>
      <c r="F41" s="30">
        <v>16.7</v>
      </c>
      <c r="G41" s="30">
        <v>17.399999999999999</v>
      </c>
      <c r="H41" s="26">
        <f t="shared" si="2"/>
        <v>0.69999999999999929</v>
      </c>
      <c r="I41" s="29"/>
      <c r="J41" s="29"/>
      <c r="K41" s="29">
        <f t="shared" si="0"/>
        <v>3.3962061919800932E-2</v>
      </c>
      <c r="L41" s="26">
        <f t="shared" si="1"/>
        <v>0.73396206191980018</v>
      </c>
      <c r="M41" s="4" t="s">
        <v>702</v>
      </c>
    </row>
    <row r="42" spans="1:13" x14ac:dyDescent="0.25">
      <c r="A42" s="39">
        <v>28</v>
      </c>
      <c r="B42" s="17" t="s">
        <v>358</v>
      </c>
      <c r="C42" s="17"/>
      <c r="D42" s="11">
        <v>93.5</v>
      </c>
      <c r="E42" s="16" t="s">
        <v>328</v>
      </c>
      <c r="F42" s="30">
        <v>28.9</v>
      </c>
      <c r="G42" s="30">
        <v>29.4</v>
      </c>
      <c r="H42" s="26">
        <f t="shared" si="2"/>
        <v>0.5</v>
      </c>
      <c r="I42" s="29"/>
      <c r="J42" s="29"/>
      <c r="K42" s="29">
        <f t="shared" si="0"/>
        <v>4.8628679777969169E-2</v>
      </c>
      <c r="L42" s="26">
        <f t="shared" si="1"/>
        <v>0.54862867977796914</v>
      </c>
      <c r="M42" s="4" t="s">
        <v>702</v>
      </c>
    </row>
    <row r="43" spans="1:13" x14ac:dyDescent="0.25">
      <c r="A43" s="39">
        <v>29</v>
      </c>
      <c r="B43" s="17" t="s">
        <v>359</v>
      </c>
      <c r="C43" s="17"/>
      <c r="D43" s="11">
        <v>52.8</v>
      </c>
      <c r="E43" s="16" t="s">
        <v>328</v>
      </c>
      <c r="F43" s="30">
        <v>15.2</v>
      </c>
      <c r="G43" s="30">
        <v>15.6</v>
      </c>
      <c r="H43" s="26">
        <f t="shared" si="2"/>
        <v>0.40000000000000036</v>
      </c>
      <c r="I43" s="29"/>
      <c r="J43" s="29"/>
      <c r="K43" s="29">
        <f t="shared" si="0"/>
        <v>2.7460901521676708E-2</v>
      </c>
      <c r="L43" s="26">
        <f t="shared" si="1"/>
        <v>0.42746090152167704</v>
      </c>
      <c r="M43" s="4" t="s">
        <v>702</v>
      </c>
    </row>
    <row r="44" spans="1:13" x14ac:dyDescent="0.25">
      <c r="A44" s="39">
        <v>30</v>
      </c>
      <c r="B44" s="17" t="s">
        <v>360</v>
      </c>
      <c r="C44" s="17"/>
      <c r="D44" s="11">
        <v>65.400000000000006</v>
      </c>
      <c r="E44" s="16" t="s">
        <v>328</v>
      </c>
      <c r="F44" s="30">
        <v>5.8</v>
      </c>
      <c r="G44" s="30">
        <v>5.9</v>
      </c>
      <c r="H44" s="26">
        <f t="shared" si="2"/>
        <v>0.10000000000000053</v>
      </c>
      <c r="I44" s="29"/>
      <c r="J44" s="29"/>
      <c r="K44" s="29">
        <f t="shared" si="0"/>
        <v>3.4014071202985927E-2</v>
      </c>
      <c r="L44" s="26">
        <f t="shared" si="1"/>
        <v>0.13401407120298647</v>
      </c>
      <c r="M44" s="4" t="s">
        <v>702</v>
      </c>
    </row>
    <row r="45" spans="1:13" x14ac:dyDescent="0.25">
      <c r="A45" s="39">
        <v>31</v>
      </c>
      <c r="B45" s="17" t="s">
        <v>361</v>
      </c>
      <c r="C45" s="17"/>
      <c r="D45" s="11">
        <v>93.9</v>
      </c>
      <c r="E45" s="16" t="s">
        <v>328</v>
      </c>
      <c r="F45" s="30">
        <v>9</v>
      </c>
      <c r="G45" s="30">
        <v>9.1999999999999993</v>
      </c>
      <c r="H45" s="26">
        <f t="shared" si="2"/>
        <v>0.19999999999999929</v>
      </c>
      <c r="I45" s="29"/>
      <c r="J45" s="29"/>
      <c r="K45" s="29">
        <f t="shared" si="0"/>
        <v>4.8836716910709149E-2</v>
      </c>
      <c r="L45" s="26">
        <f t="shared" si="1"/>
        <v>0.24883671691070844</v>
      </c>
      <c r="M45" s="4" t="s">
        <v>702</v>
      </c>
    </row>
    <row r="46" spans="1:13" x14ac:dyDescent="0.25">
      <c r="A46" s="39">
        <v>32</v>
      </c>
      <c r="B46" s="17" t="s">
        <v>363</v>
      </c>
      <c r="C46" s="17"/>
      <c r="D46" s="11">
        <v>53</v>
      </c>
      <c r="E46" s="16" t="s">
        <v>328</v>
      </c>
      <c r="F46" s="30">
        <v>16.5</v>
      </c>
      <c r="G46" s="30">
        <v>17</v>
      </c>
      <c r="H46" s="26">
        <f t="shared" si="2"/>
        <v>0.5</v>
      </c>
      <c r="I46" s="29"/>
      <c r="J46" s="29"/>
      <c r="K46" s="29">
        <f t="shared" si="0"/>
        <v>2.7564920088046695E-2</v>
      </c>
      <c r="L46" s="26">
        <f t="shared" si="1"/>
        <v>0.52756492008804667</v>
      </c>
      <c r="M46" s="4" t="s">
        <v>702</v>
      </c>
    </row>
    <row r="47" spans="1:13" x14ac:dyDescent="0.25">
      <c r="A47" s="39">
        <v>33</v>
      </c>
      <c r="B47" s="17" t="s">
        <v>364</v>
      </c>
      <c r="C47" s="17"/>
      <c r="D47" s="11">
        <v>65.3</v>
      </c>
      <c r="E47" s="16" t="s">
        <v>328</v>
      </c>
      <c r="F47" s="30">
        <v>21.9</v>
      </c>
      <c r="G47" s="30">
        <v>22.2</v>
      </c>
      <c r="H47" s="26">
        <f t="shared" si="2"/>
        <v>0.30000000000000071</v>
      </c>
      <c r="I47" s="29"/>
      <c r="J47" s="29"/>
      <c r="K47" s="29">
        <f t="shared" si="0"/>
        <v>3.3962061919800932E-2</v>
      </c>
      <c r="L47" s="26">
        <f t="shared" si="1"/>
        <v>0.33396206191980166</v>
      </c>
      <c r="M47" s="4" t="s">
        <v>702</v>
      </c>
    </row>
    <row r="48" spans="1:13" x14ac:dyDescent="0.25">
      <c r="A48" s="39">
        <v>34</v>
      </c>
      <c r="B48" s="17" t="s">
        <v>362</v>
      </c>
      <c r="C48" s="17"/>
      <c r="D48" s="11">
        <v>94</v>
      </c>
      <c r="E48" s="16" t="s">
        <v>328</v>
      </c>
      <c r="F48" s="30">
        <v>29.4</v>
      </c>
      <c r="G48" s="30">
        <v>29.8</v>
      </c>
      <c r="H48" s="26">
        <f t="shared" si="2"/>
        <v>0.40000000000000213</v>
      </c>
      <c r="I48" s="29"/>
      <c r="J48" s="29"/>
      <c r="K48" s="29">
        <f t="shared" si="0"/>
        <v>4.8888726193894144E-2</v>
      </c>
      <c r="L48" s="26">
        <f t="shared" si="1"/>
        <v>0.4488887261938963</v>
      </c>
      <c r="M48" s="4" t="s">
        <v>702</v>
      </c>
    </row>
    <row r="49" spans="1:13" x14ac:dyDescent="0.25">
      <c r="A49" s="39">
        <v>35</v>
      </c>
      <c r="B49" s="17" t="s">
        <v>365</v>
      </c>
      <c r="C49" s="17"/>
      <c r="D49" s="11">
        <v>52.8</v>
      </c>
      <c r="E49" s="16" t="s">
        <v>328</v>
      </c>
      <c r="F49" s="30">
        <v>13</v>
      </c>
      <c r="G49" s="30">
        <v>13.2</v>
      </c>
      <c r="H49" s="26">
        <f t="shared" si="2"/>
        <v>0.19999999999999929</v>
      </c>
      <c r="I49" s="29"/>
      <c r="J49" s="29"/>
      <c r="K49" s="29">
        <f t="shared" si="0"/>
        <v>2.7460901521676708E-2</v>
      </c>
      <c r="L49" s="26">
        <f t="shared" si="1"/>
        <v>0.227460901521676</v>
      </c>
      <c r="M49" s="4" t="s">
        <v>702</v>
      </c>
    </row>
    <row r="50" spans="1:13" x14ac:dyDescent="0.25">
      <c r="A50" s="39">
        <v>36</v>
      </c>
      <c r="B50" s="17" t="s">
        <v>366</v>
      </c>
      <c r="C50" s="17"/>
      <c r="D50" s="11">
        <v>64.900000000000006</v>
      </c>
      <c r="E50" s="16" t="s">
        <v>328</v>
      </c>
      <c r="F50" s="30">
        <v>13.6</v>
      </c>
      <c r="G50" s="30">
        <v>14</v>
      </c>
      <c r="H50" s="26">
        <f t="shared" si="2"/>
        <v>0.40000000000000036</v>
      </c>
      <c r="I50" s="29"/>
      <c r="J50" s="29"/>
      <c r="K50" s="29">
        <f t="shared" si="0"/>
        <v>3.3754024787060959E-2</v>
      </c>
      <c r="L50" s="26">
        <f t="shared" si="1"/>
        <v>0.43375402478706132</v>
      </c>
      <c r="M50" s="4" t="s">
        <v>702</v>
      </c>
    </row>
    <row r="51" spans="1:13" x14ac:dyDescent="0.25">
      <c r="A51" s="39">
        <v>37</v>
      </c>
      <c r="B51" s="17" t="s">
        <v>367</v>
      </c>
      <c r="C51" s="17"/>
      <c r="D51" s="11">
        <v>94.1</v>
      </c>
      <c r="E51" s="16" t="s">
        <v>328</v>
      </c>
      <c r="F51" s="30">
        <v>13.7</v>
      </c>
      <c r="G51" s="30">
        <v>15</v>
      </c>
      <c r="H51" s="26">
        <f t="shared" si="2"/>
        <v>1.3000000000000007</v>
      </c>
      <c r="I51" s="29"/>
      <c r="J51" s="29"/>
      <c r="K51" s="29">
        <f t="shared" si="0"/>
        <v>4.8940735477079132E-2</v>
      </c>
      <c r="L51" s="26">
        <f t="shared" si="1"/>
        <v>1.3489407354770799</v>
      </c>
      <c r="M51" s="4" t="s">
        <v>702</v>
      </c>
    </row>
    <row r="52" spans="1:13" x14ac:dyDescent="0.25">
      <c r="A52" s="39">
        <v>38</v>
      </c>
      <c r="B52" s="17" t="s">
        <v>368</v>
      </c>
      <c r="C52" s="17"/>
      <c r="D52" s="11">
        <v>52.7</v>
      </c>
      <c r="E52" s="16" t="s">
        <v>328</v>
      </c>
      <c r="F52" s="30">
        <v>10.199999999999999</v>
      </c>
      <c r="G52" s="30">
        <v>10.5</v>
      </c>
      <c r="H52" s="26">
        <f t="shared" si="2"/>
        <v>0.30000000000000071</v>
      </c>
      <c r="I52" s="29"/>
      <c r="J52" s="29"/>
      <c r="K52" s="29">
        <f t="shared" si="0"/>
        <v>2.7408892238491717E-2</v>
      </c>
      <c r="L52" s="26">
        <f t="shared" si="1"/>
        <v>0.32740889223849245</v>
      </c>
      <c r="M52" s="4" t="s">
        <v>702</v>
      </c>
    </row>
    <row r="53" spans="1:13" x14ac:dyDescent="0.25">
      <c r="A53" s="39">
        <v>39</v>
      </c>
      <c r="B53" s="17" t="s">
        <v>369</v>
      </c>
      <c r="C53" s="17"/>
      <c r="D53" s="11">
        <v>65.2</v>
      </c>
      <c r="E53" s="16" t="s">
        <v>328</v>
      </c>
      <c r="F53" s="30">
        <v>11.1</v>
      </c>
      <c r="G53" s="30">
        <v>11.2</v>
      </c>
      <c r="H53" s="26">
        <f t="shared" si="2"/>
        <v>9.9999999999999645E-2</v>
      </c>
      <c r="I53" s="29"/>
      <c r="J53" s="29"/>
      <c r="K53" s="29">
        <f t="shared" si="0"/>
        <v>3.3910052636615937E-2</v>
      </c>
      <c r="L53" s="26">
        <f t="shared" si="1"/>
        <v>0.1339100526366156</v>
      </c>
      <c r="M53" s="4" t="s">
        <v>702</v>
      </c>
    </row>
    <row r="54" spans="1:13" x14ac:dyDescent="0.25">
      <c r="A54" s="39">
        <v>40</v>
      </c>
      <c r="B54" s="17" t="s">
        <v>370</v>
      </c>
      <c r="C54" s="17"/>
      <c r="D54" s="11">
        <v>94</v>
      </c>
      <c r="E54" s="16" t="s">
        <v>328</v>
      </c>
      <c r="F54" s="30">
        <v>24.7</v>
      </c>
      <c r="G54" s="30">
        <v>25.1</v>
      </c>
      <c r="H54" s="26">
        <f t="shared" si="2"/>
        <v>0.40000000000000213</v>
      </c>
      <c r="I54" s="29"/>
      <c r="J54" s="29"/>
      <c r="K54" s="29">
        <f t="shared" si="0"/>
        <v>4.8888726193894144E-2</v>
      </c>
      <c r="L54" s="26">
        <f t="shared" si="1"/>
        <v>0.4488887261938963</v>
      </c>
      <c r="M54" s="4" t="s">
        <v>702</v>
      </c>
    </row>
    <row r="55" spans="1:13" x14ac:dyDescent="0.25">
      <c r="A55" s="39">
        <v>41</v>
      </c>
      <c r="B55" s="17" t="s">
        <v>371</v>
      </c>
      <c r="C55" s="17"/>
      <c r="D55" s="11">
        <v>52.8</v>
      </c>
      <c r="E55" s="16" t="s">
        <v>328</v>
      </c>
      <c r="F55" s="30">
        <v>5.5</v>
      </c>
      <c r="G55" s="30">
        <v>5.5</v>
      </c>
      <c r="H55" s="26">
        <f t="shared" si="2"/>
        <v>0</v>
      </c>
      <c r="I55" s="29"/>
      <c r="J55" s="29"/>
      <c r="K55" s="29">
        <f t="shared" si="0"/>
        <v>2.7460901521676708E-2</v>
      </c>
      <c r="L55" s="26">
        <f t="shared" si="1"/>
        <v>2.7460901521676708E-2</v>
      </c>
      <c r="M55" s="4" t="s">
        <v>702</v>
      </c>
    </row>
    <row r="56" spans="1:13" x14ac:dyDescent="0.25">
      <c r="A56" s="39">
        <v>42</v>
      </c>
      <c r="B56" s="17" t="s">
        <v>372</v>
      </c>
      <c r="C56" s="17"/>
      <c r="D56" s="11">
        <v>65.3</v>
      </c>
      <c r="E56" s="16" t="s">
        <v>328</v>
      </c>
      <c r="F56" s="30">
        <v>17.899999999999999</v>
      </c>
      <c r="G56" s="30">
        <v>18.100000000000001</v>
      </c>
      <c r="H56" s="26">
        <f t="shared" si="2"/>
        <v>0.20000000000000284</v>
      </c>
      <c r="I56" s="29"/>
      <c r="J56" s="29"/>
      <c r="K56" s="29">
        <f t="shared" si="0"/>
        <v>3.3962061919800932E-2</v>
      </c>
      <c r="L56" s="26">
        <f t="shared" si="1"/>
        <v>0.23396206191980379</v>
      </c>
      <c r="M56" s="4" t="s">
        <v>702</v>
      </c>
    </row>
    <row r="57" spans="1:13" x14ac:dyDescent="0.25">
      <c r="A57" s="39">
        <v>43</v>
      </c>
      <c r="B57" s="17" t="s">
        <v>455</v>
      </c>
      <c r="C57" s="17"/>
      <c r="D57" s="11">
        <v>69.099999999999994</v>
      </c>
      <c r="E57" s="16" t="s">
        <v>328</v>
      </c>
      <c r="F57" s="30">
        <v>23.6</v>
      </c>
      <c r="G57" s="30">
        <v>24.6</v>
      </c>
      <c r="H57" s="26">
        <f t="shared" si="2"/>
        <v>1</v>
      </c>
      <c r="I57" s="29"/>
      <c r="J57" s="29"/>
      <c r="K57" s="29">
        <f t="shared" si="0"/>
        <v>3.5938414680830692E-2</v>
      </c>
      <c r="L57" s="26">
        <f t="shared" si="1"/>
        <v>1.0359384146808306</v>
      </c>
      <c r="M57" s="4" t="s">
        <v>702</v>
      </c>
    </row>
    <row r="58" spans="1:13" x14ac:dyDescent="0.25">
      <c r="A58" s="39">
        <v>44</v>
      </c>
      <c r="B58" s="17" t="s">
        <v>456</v>
      </c>
      <c r="C58" s="17"/>
      <c r="D58" s="11">
        <v>42.6</v>
      </c>
      <c r="E58" s="16" t="s">
        <v>328</v>
      </c>
      <c r="F58" s="30">
        <v>19.100000000000001</v>
      </c>
      <c r="G58" s="30">
        <v>19.7</v>
      </c>
      <c r="H58" s="26">
        <f t="shared" si="2"/>
        <v>0.59999999999999787</v>
      </c>
      <c r="I58" s="29"/>
      <c r="J58" s="29"/>
      <c r="K58" s="29">
        <f t="shared" si="0"/>
        <v>2.2155954636807345E-2</v>
      </c>
      <c r="L58" s="26">
        <f t="shared" si="1"/>
        <v>0.62215595463680518</v>
      </c>
      <c r="M58" s="4" t="s">
        <v>702</v>
      </c>
    </row>
    <row r="59" spans="1:13" x14ac:dyDescent="0.25">
      <c r="A59" s="39">
        <v>45</v>
      </c>
      <c r="B59" s="17" t="s">
        <v>457</v>
      </c>
      <c r="C59" s="17"/>
      <c r="D59" s="11">
        <v>55.5</v>
      </c>
      <c r="E59" s="16" t="s">
        <v>328</v>
      </c>
      <c r="F59" s="30">
        <v>20.399999999999999</v>
      </c>
      <c r="G59" s="30">
        <v>20.9</v>
      </c>
      <c r="H59" s="26">
        <f t="shared" si="2"/>
        <v>0.5</v>
      </c>
      <c r="I59" s="29"/>
      <c r="J59" s="29"/>
      <c r="K59" s="29">
        <f t="shared" si="0"/>
        <v>2.8865152167671541E-2</v>
      </c>
      <c r="L59" s="26">
        <f t="shared" si="1"/>
        <v>0.52886515216767149</v>
      </c>
      <c r="M59" s="4" t="s">
        <v>702</v>
      </c>
    </row>
    <row r="60" spans="1:13" x14ac:dyDescent="0.25">
      <c r="A60" s="39">
        <v>46</v>
      </c>
      <c r="B60" s="17" t="s">
        <v>458</v>
      </c>
      <c r="C60" s="17"/>
      <c r="D60" s="11">
        <v>58.9</v>
      </c>
      <c r="E60" s="16" t="s">
        <v>328</v>
      </c>
      <c r="F60" s="30">
        <v>26.1</v>
      </c>
      <c r="G60" s="30">
        <v>26.8</v>
      </c>
      <c r="H60" s="26">
        <f t="shared" si="2"/>
        <v>0.69999999999999929</v>
      </c>
      <c r="I60" s="29"/>
      <c r="J60" s="29"/>
      <c r="K60" s="29">
        <f t="shared" si="0"/>
        <v>3.0633467795961329E-2</v>
      </c>
      <c r="L60" s="26">
        <f t="shared" si="1"/>
        <v>0.73063346779596061</v>
      </c>
      <c r="M60" s="4" t="s">
        <v>702</v>
      </c>
    </row>
    <row r="61" spans="1:13" x14ac:dyDescent="0.25">
      <c r="A61" s="39">
        <v>47</v>
      </c>
      <c r="B61" s="17" t="s">
        <v>459</v>
      </c>
      <c r="C61" s="17"/>
      <c r="D61" s="11">
        <v>62.3</v>
      </c>
      <c r="E61" s="16" t="s">
        <v>328</v>
      </c>
      <c r="F61" s="30">
        <v>25.4</v>
      </c>
      <c r="G61" s="30">
        <v>26.1</v>
      </c>
      <c r="H61" s="26">
        <f t="shared" si="2"/>
        <v>0.70000000000000284</v>
      </c>
      <c r="I61" s="29"/>
      <c r="J61" s="29"/>
      <c r="K61" s="29">
        <f t="shared" si="0"/>
        <v>3.2401783424251117E-2</v>
      </c>
      <c r="L61" s="26">
        <f t="shared" si="1"/>
        <v>0.73240178342425399</v>
      </c>
      <c r="M61" s="4" t="s">
        <v>702</v>
      </c>
    </row>
    <row r="62" spans="1:13" x14ac:dyDescent="0.25">
      <c r="A62" s="39">
        <v>48</v>
      </c>
      <c r="B62" s="17" t="s">
        <v>460</v>
      </c>
      <c r="C62" s="17"/>
      <c r="D62" s="11">
        <v>68.7</v>
      </c>
      <c r="E62" s="16" t="s">
        <v>328</v>
      </c>
      <c r="F62" s="30">
        <v>19.600000000000001</v>
      </c>
      <c r="G62" s="30">
        <v>20</v>
      </c>
      <c r="H62" s="26">
        <f t="shared" si="2"/>
        <v>0.39999999999999858</v>
      </c>
      <c r="I62" s="29"/>
      <c r="J62" s="29"/>
      <c r="K62" s="29">
        <f t="shared" si="0"/>
        <v>3.5730377548090719E-2</v>
      </c>
      <c r="L62" s="26">
        <f t="shared" si="1"/>
        <v>0.4357303775480893</v>
      </c>
      <c r="M62" s="4" t="s">
        <v>702</v>
      </c>
    </row>
    <row r="63" spans="1:13" x14ac:dyDescent="0.25">
      <c r="A63" s="39">
        <v>49</v>
      </c>
      <c r="B63" s="17" t="s">
        <v>461</v>
      </c>
      <c r="C63" s="17"/>
      <c r="D63" s="11">
        <v>42.7</v>
      </c>
      <c r="E63" s="16" t="s">
        <v>328</v>
      </c>
      <c r="F63" s="30">
        <v>6.6</v>
      </c>
      <c r="G63" s="30">
        <v>6.9</v>
      </c>
      <c r="H63" s="26">
        <f t="shared" si="2"/>
        <v>0.30000000000000071</v>
      </c>
      <c r="I63" s="29"/>
      <c r="J63" s="29"/>
      <c r="K63" s="29">
        <f t="shared" si="0"/>
        <v>2.220796391999234E-2</v>
      </c>
      <c r="L63" s="26">
        <f t="shared" si="1"/>
        <v>0.32220796391999307</v>
      </c>
      <c r="M63" s="4" t="s">
        <v>702</v>
      </c>
    </row>
    <row r="64" spans="1:13" x14ac:dyDescent="0.25">
      <c r="A64" s="39">
        <v>50</v>
      </c>
      <c r="B64" s="17" t="s">
        <v>462</v>
      </c>
      <c r="C64" s="17"/>
      <c r="D64" s="11">
        <v>55</v>
      </c>
      <c r="E64" s="16" t="s">
        <v>328</v>
      </c>
      <c r="F64" s="30">
        <v>19.5</v>
      </c>
      <c r="G64" s="30">
        <v>20.100000000000001</v>
      </c>
      <c r="H64" s="26">
        <f t="shared" si="2"/>
        <v>0.60000000000000142</v>
      </c>
      <c r="I64" s="29"/>
      <c r="J64" s="29"/>
      <c r="K64" s="29">
        <f t="shared" si="0"/>
        <v>2.8605105751746573E-2</v>
      </c>
      <c r="L64" s="26">
        <f t="shared" si="1"/>
        <v>0.62860510575174799</v>
      </c>
      <c r="M64" s="4" t="s">
        <v>702</v>
      </c>
    </row>
    <row r="65" spans="1:13" x14ac:dyDescent="0.25">
      <c r="A65" s="39">
        <v>51</v>
      </c>
      <c r="B65" s="17" t="s">
        <v>463</v>
      </c>
      <c r="C65" s="17"/>
      <c r="D65" s="11">
        <v>59</v>
      </c>
      <c r="E65" s="16" t="s">
        <v>328</v>
      </c>
      <c r="F65" s="30">
        <v>11.9</v>
      </c>
      <c r="G65" s="30">
        <v>12.3</v>
      </c>
      <c r="H65" s="26">
        <f t="shared" si="2"/>
        <v>0.40000000000000036</v>
      </c>
      <c r="I65" s="29"/>
      <c r="J65" s="29"/>
      <c r="K65" s="29">
        <f t="shared" si="0"/>
        <v>3.0685477079146324E-2</v>
      </c>
      <c r="L65" s="26">
        <f t="shared" si="1"/>
        <v>0.43068547707914667</v>
      </c>
      <c r="M65" s="4" t="s">
        <v>702</v>
      </c>
    </row>
    <row r="66" spans="1:13" x14ac:dyDescent="0.25">
      <c r="A66" s="39">
        <v>52</v>
      </c>
      <c r="B66" s="17" t="s">
        <v>464</v>
      </c>
      <c r="C66" s="17"/>
      <c r="D66" s="11">
        <v>62</v>
      </c>
      <c r="E66" s="16" t="s">
        <v>328</v>
      </c>
      <c r="F66" s="30">
        <v>23.9</v>
      </c>
      <c r="G66" s="30">
        <v>24.5</v>
      </c>
      <c r="H66" s="26">
        <f t="shared" si="2"/>
        <v>0.60000000000000142</v>
      </c>
      <c r="I66" s="29"/>
      <c r="J66" s="29"/>
      <c r="K66" s="29">
        <f t="shared" si="0"/>
        <v>3.2245755574696139E-2</v>
      </c>
      <c r="L66" s="26">
        <f t="shared" si="1"/>
        <v>0.63224575557469753</v>
      </c>
      <c r="M66" s="4" t="s">
        <v>702</v>
      </c>
    </row>
    <row r="67" spans="1:13" x14ac:dyDescent="0.25">
      <c r="A67" s="39">
        <v>53</v>
      </c>
      <c r="B67" s="17" t="s">
        <v>465</v>
      </c>
      <c r="C67" s="17"/>
      <c r="D67" s="11">
        <v>68.900000000000006</v>
      </c>
      <c r="E67" s="16" t="s">
        <v>328</v>
      </c>
      <c r="F67" s="30">
        <v>4.0999999999999996</v>
      </c>
      <c r="G67" s="30">
        <v>4.0999999999999996</v>
      </c>
      <c r="H67" s="26">
        <f t="shared" si="2"/>
        <v>0</v>
      </c>
      <c r="I67" s="29"/>
      <c r="J67" s="29"/>
      <c r="K67" s="29">
        <f t="shared" si="0"/>
        <v>3.5834396114460709E-2</v>
      </c>
      <c r="L67" s="26">
        <f t="shared" si="1"/>
        <v>3.5834396114460709E-2</v>
      </c>
      <c r="M67" s="4" t="s">
        <v>702</v>
      </c>
    </row>
    <row r="68" spans="1:13" x14ac:dyDescent="0.25">
      <c r="A68" s="39">
        <v>54</v>
      </c>
      <c r="B68" s="17" t="s">
        <v>466</v>
      </c>
      <c r="C68" s="17"/>
      <c r="D68" s="11">
        <v>42.8</v>
      </c>
      <c r="E68" s="16" t="s">
        <v>328</v>
      </c>
      <c r="F68" s="30">
        <v>16.3</v>
      </c>
      <c r="G68" s="30">
        <v>16.399999999999999</v>
      </c>
      <c r="H68" s="26">
        <f t="shared" si="2"/>
        <v>9.9999999999997868E-2</v>
      </c>
      <c r="I68" s="29"/>
      <c r="J68" s="29"/>
      <c r="K68" s="29">
        <f t="shared" si="0"/>
        <v>2.2259973203177331E-2</v>
      </c>
      <c r="L68" s="26">
        <f t="shared" si="1"/>
        <v>0.12225997320317519</v>
      </c>
      <c r="M68" s="4" t="s">
        <v>702</v>
      </c>
    </row>
    <row r="69" spans="1:13" x14ac:dyDescent="0.25">
      <c r="A69" s="39">
        <v>55</v>
      </c>
      <c r="B69" s="17" t="s">
        <v>467</v>
      </c>
      <c r="C69" s="17"/>
      <c r="D69" s="11">
        <v>55.2</v>
      </c>
      <c r="E69" s="16" t="s">
        <v>328</v>
      </c>
      <c r="F69" s="30">
        <v>3.9</v>
      </c>
      <c r="G69" s="30">
        <v>3.9</v>
      </c>
      <c r="H69" s="26">
        <f t="shared" si="2"/>
        <v>0</v>
      </c>
      <c r="I69" s="29">
        <f>D69*0.015*12/10</f>
        <v>0.99360000000000004</v>
      </c>
      <c r="J69" s="29"/>
      <c r="K69" s="29"/>
      <c r="L69" s="26">
        <f t="shared" si="1"/>
        <v>0.99360000000000004</v>
      </c>
      <c r="M69" s="4" t="s">
        <v>703</v>
      </c>
    </row>
    <row r="70" spans="1:13" x14ac:dyDescent="0.25">
      <c r="A70" s="39">
        <v>56</v>
      </c>
      <c r="B70" s="17" t="s">
        <v>468</v>
      </c>
      <c r="C70" s="17"/>
      <c r="D70" s="11">
        <v>59.3</v>
      </c>
      <c r="E70" s="16" t="s">
        <v>328</v>
      </c>
      <c r="F70" s="30">
        <v>14.59</v>
      </c>
      <c r="G70" s="30">
        <v>14.6</v>
      </c>
      <c r="H70" s="26">
        <f t="shared" si="2"/>
        <v>9.9999999999997868E-3</v>
      </c>
      <c r="I70" s="29"/>
      <c r="J70" s="29"/>
      <c r="K70" s="29">
        <f t="shared" si="0"/>
        <v>3.0841504928701302E-2</v>
      </c>
      <c r="L70" s="26">
        <f t="shared" si="1"/>
        <v>4.0841504928701089E-2</v>
      </c>
      <c r="M70" s="4" t="s">
        <v>702</v>
      </c>
    </row>
    <row r="71" spans="1:13" x14ac:dyDescent="0.25">
      <c r="A71" s="39">
        <v>57</v>
      </c>
      <c r="B71" s="17" t="s">
        <v>469</v>
      </c>
      <c r="C71" s="17"/>
      <c r="D71" s="11">
        <v>62.2</v>
      </c>
      <c r="E71" s="16" t="s">
        <v>328</v>
      </c>
      <c r="F71" s="30">
        <v>24.8</v>
      </c>
      <c r="G71" s="30">
        <v>25.3</v>
      </c>
      <c r="H71" s="26">
        <f t="shared" si="2"/>
        <v>0.5</v>
      </c>
      <c r="I71" s="29"/>
      <c r="J71" s="29"/>
      <c r="K71" s="29">
        <f t="shared" si="0"/>
        <v>3.2349774141066122E-2</v>
      </c>
      <c r="L71" s="26">
        <f t="shared" si="1"/>
        <v>0.5323497741410661</v>
      </c>
      <c r="M71" s="4" t="s">
        <v>702</v>
      </c>
    </row>
    <row r="72" spans="1:13" x14ac:dyDescent="0.25">
      <c r="A72" s="39">
        <v>58</v>
      </c>
      <c r="B72" s="17" t="s">
        <v>470</v>
      </c>
      <c r="C72" s="17"/>
      <c r="D72" s="11">
        <v>69.099999999999994</v>
      </c>
      <c r="E72" s="16" t="s">
        <v>328</v>
      </c>
      <c r="F72" s="30">
        <v>10.7</v>
      </c>
      <c r="G72" s="30">
        <v>11</v>
      </c>
      <c r="H72" s="26">
        <f t="shared" si="2"/>
        <v>0.30000000000000071</v>
      </c>
      <c r="I72" s="29"/>
      <c r="J72" s="29"/>
      <c r="K72" s="29">
        <f t="shared" si="0"/>
        <v>3.5938414680830692E-2</v>
      </c>
      <c r="L72" s="26">
        <f t="shared" si="1"/>
        <v>0.33593841468083141</v>
      </c>
      <c r="M72" s="4" t="s">
        <v>702</v>
      </c>
    </row>
    <row r="73" spans="1:13" x14ac:dyDescent="0.25">
      <c r="A73" s="39">
        <v>59</v>
      </c>
      <c r="B73" s="17" t="s">
        <v>471</v>
      </c>
      <c r="C73" s="17"/>
      <c r="D73" s="11">
        <v>42.5</v>
      </c>
      <c r="E73" s="16" t="s">
        <v>328</v>
      </c>
      <c r="F73" s="30">
        <v>18.399999999999999</v>
      </c>
      <c r="G73" s="30">
        <v>19.100000000000001</v>
      </c>
      <c r="H73" s="26">
        <f t="shared" si="2"/>
        <v>0.70000000000000284</v>
      </c>
      <c r="I73" s="29"/>
      <c r="J73" s="29"/>
      <c r="K73" s="29">
        <f t="shared" si="0"/>
        <v>2.210394535362235E-2</v>
      </c>
      <c r="L73" s="26">
        <f t="shared" si="1"/>
        <v>0.72210394535362521</v>
      </c>
      <c r="M73" s="4" t="s">
        <v>702</v>
      </c>
    </row>
    <row r="74" spans="1:13" x14ac:dyDescent="0.25">
      <c r="A74" s="39">
        <v>60</v>
      </c>
      <c r="B74" s="17" t="s">
        <v>472</v>
      </c>
      <c r="C74" s="17"/>
      <c r="D74" s="11">
        <v>55.4</v>
      </c>
      <c r="E74" s="16" t="s">
        <v>328</v>
      </c>
      <c r="F74" s="30">
        <v>14.7</v>
      </c>
      <c r="G74" s="30">
        <v>15.1</v>
      </c>
      <c r="H74" s="26">
        <f t="shared" si="2"/>
        <v>0.40000000000000036</v>
      </c>
      <c r="I74" s="29"/>
      <c r="J74" s="29"/>
      <c r="K74" s="29">
        <f t="shared" si="0"/>
        <v>2.8813142884486546E-2</v>
      </c>
      <c r="L74" s="26">
        <f t="shared" si="1"/>
        <v>0.42881314288448691</v>
      </c>
      <c r="M74" s="4" t="s">
        <v>702</v>
      </c>
    </row>
    <row r="75" spans="1:13" x14ac:dyDescent="0.25">
      <c r="A75" s="39">
        <v>61</v>
      </c>
      <c r="B75" s="17" t="s">
        <v>473</v>
      </c>
      <c r="C75" s="17"/>
      <c r="D75" s="11">
        <v>58.8</v>
      </c>
      <c r="E75" s="16" t="s">
        <v>328</v>
      </c>
      <c r="F75" s="30">
        <v>6.5</v>
      </c>
      <c r="G75" s="30">
        <v>6.6</v>
      </c>
      <c r="H75" s="26">
        <f t="shared" si="2"/>
        <v>9.9999999999999645E-2</v>
      </c>
      <c r="I75" s="29"/>
      <c r="J75" s="29"/>
      <c r="K75" s="29">
        <f t="shared" si="0"/>
        <v>3.0581458512776334E-2</v>
      </c>
      <c r="L75" s="26">
        <f t="shared" si="1"/>
        <v>0.13058145851277597</v>
      </c>
      <c r="M75" s="4" t="s">
        <v>702</v>
      </c>
    </row>
    <row r="76" spans="1:13" x14ac:dyDescent="0.25">
      <c r="A76" s="39">
        <v>62</v>
      </c>
      <c r="B76" s="17" t="s">
        <v>474</v>
      </c>
      <c r="C76" s="17"/>
      <c r="D76" s="11">
        <v>62.1</v>
      </c>
      <c r="E76" s="16" t="s">
        <v>328</v>
      </c>
      <c r="F76" s="30">
        <v>8.1999999999999993</v>
      </c>
      <c r="G76" s="30">
        <v>8.1999999999999993</v>
      </c>
      <c r="H76" s="26">
        <f t="shared" si="2"/>
        <v>0</v>
      </c>
      <c r="I76" s="29"/>
      <c r="J76" s="29"/>
      <c r="K76" s="29">
        <f t="shared" si="0"/>
        <v>3.2297764857881127E-2</v>
      </c>
      <c r="L76" s="26">
        <f t="shared" si="1"/>
        <v>3.2297764857881127E-2</v>
      </c>
      <c r="M76" s="4" t="s">
        <v>702</v>
      </c>
    </row>
    <row r="77" spans="1:13" x14ac:dyDescent="0.25">
      <c r="A77" s="39">
        <v>63</v>
      </c>
      <c r="B77" s="17" t="s">
        <v>475</v>
      </c>
      <c r="C77" s="17"/>
      <c r="D77" s="11">
        <v>69</v>
      </c>
      <c r="E77" s="16" t="s">
        <v>328</v>
      </c>
      <c r="F77" s="30">
        <v>25.6</v>
      </c>
      <c r="G77" s="30">
        <v>26.2</v>
      </c>
      <c r="H77" s="26">
        <f t="shared" si="2"/>
        <v>0.59999999999999787</v>
      </c>
      <c r="I77" s="29"/>
      <c r="J77" s="29"/>
      <c r="K77" s="29">
        <f t="shared" si="0"/>
        <v>3.5886405397645697E-2</v>
      </c>
      <c r="L77" s="26">
        <f t="shared" si="1"/>
        <v>0.63588640539764352</v>
      </c>
      <c r="M77" s="4" t="s">
        <v>702</v>
      </c>
    </row>
    <row r="78" spans="1:13" x14ac:dyDescent="0.25">
      <c r="A78" s="39">
        <v>64</v>
      </c>
      <c r="B78" s="17" t="s">
        <v>476</v>
      </c>
      <c r="C78" s="17"/>
      <c r="D78" s="11">
        <v>42.2</v>
      </c>
      <c r="E78" s="16" t="s">
        <v>328</v>
      </c>
      <c r="F78" s="30">
        <v>10.199999999999999</v>
      </c>
      <c r="G78" s="30">
        <v>10.5</v>
      </c>
      <c r="H78" s="26">
        <f t="shared" si="2"/>
        <v>0.30000000000000071</v>
      </c>
      <c r="I78" s="29"/>
      <c r="J78" s="29"/>
      <c r="K78" s="29">
        <f t="shared" si="0"/>
        <v>2.1947917504067372E-2</v>
      </c>
      <c r="L78" s="26">
        <f t="shared" si="1"/>
        <v>0.32194791750406809</v>
      </c>
      <c r="M78" s="4" t="s">
        <v>702</v>
      </c>
    </row>
    <row r="79" spans="1:13" x14ac:dyDescent="0.25">
      <c r="A79" s="39">
        <v>65</v>
      </c>
      <c r="B79" s="17" t="s">
        <v>477</v>
      </c>
      <c r="C79" s="17"/>
      <c r="D79" s="11">
        <v>55.5</v>
      </c>
      <c r="E79" s="16" t="s">
        <v>328</v>
      </c>
      <c r="F79" s="30">
        <v>14.2</v>
      </c>
      <c r="G79" s="30">
        <v>14.5</v>
      </c>
      <c r="H79" s="26">
        <f t="shared" si="2"/>
        <v>0.30000000000000071</v>
      </c>
      <c r="I79" s="29"/>
      <c r="J79" s="29"/>
      <c r="K79" s="29">
        <f t="shared" si="0"/>
        <v>2.8865152167671541E-2</v>
      </c>
      <c r="L79" s="26">
        <f t="shared" si="1"/>
        <v>0.32886515216767226</v>
      </c>
      <c r="M79" s="4" t="s">
        <v>702</v>
      </c>
    </row>
    <row r="80" spans="1:13" x14ac:dyDescent="0.25">
      <c r="A80" s="39">
        <v>66</v>
      </c>
      <c r="B80" s="17" t="s">
        <v>478</v>
      </c>
      <c r="C80" s="17"/>
      <c r="D80" s="11">
        <v>59.3</v>
      </c>
      <c r="E80" s="16" t="s">
        <v>328</v>
      </c>
      <c r="F80" s="30">
        <v>19.600000000000001</v>
      </c>
      <c r="G80" s="30">
        <v>20</v>
      </c>
      <c r="H80" s="26">
        <f t="shared" si="2"/>
        <v>0.39999999999999858</v>
      </c>
      <c r="I80" s="29"/>
      <c r="J80" s="29"/>
      <c r="K80" s="29">
        <f t="shared" ref="K80:K143" si="3">$H$10/$G$13*D80</f>
        <v>3.0841504928701302E-2</v>
      </c>
      <c r="L80" s="26">
        <f t="shared" ref="L80:L143" si="4">H80+K80+I80+J80</f>
        <v>0.43084150492869988</v>
      </c>
      <c r="M80" s="4" t="s">
        <v>702</v>
      </c>
    </row>
    <row r="81" spans="1:13" x14ac:dyDescent="0.25">
      <c r="A81" s="39">
        <v>67</v>
      </c>
      <c r="B81" s="17" t="s">
        <v>479</v>
      </c>
      <c r="C81" s="17"/>
      <c r="D81" s="11">
        <v>62.6</v>
      </c>
      <c r="E81" s="16" t="s">
        <v>328</v>
      </c>
      <c r="F81" s="30">
        <v>32.700000000000003</v>
      </c>
      <c r="G81" s="30">
        <v>33.9</v>
      </c>
      <c r="H81" s="26">
        <f t="shared" ref="H81:H142" si="5">G81-F81</f>
        <v>1.1999999999999957</v>
      </c>
      <c r="I81" s="29"/>
      <c r="J81" s="29"/>
      <c r="K81" s="29">
        <f t="shared" si="3"/>
        <v>3.2557811273806102E-2</v>
      </c>
      <c r="L81" s="26">
        <f t="shared" si="4"/>
        <v>1.2325578112738018</v>
      </c>
      <c r="M81" s="4" t="s">
        <v>702</v>
      </c>
    </row>
    <row r="82" spans="1:13" x14ac:dyDescent="0.25">
      <c r="A82" s="39">
        <v>68</v>
      </c>
      <c r="B82" s="17" t="s">
        <v>480</v>
      </c>
      <c r="C82" s="17"/>
      <c r="D82" s="11">
        <v>69.2</v>
      </c>
      <c r="E82" s="16" t="s">
        <v>328</v>
      </c>
      <c r="F82" s="30">
        <v>20</v>
      </c>
      <c r="G82" s="30">
        <v>20.9</v>
      </c>
      <c r="H82" s="26">
        <f t="shared" si="5"/>
        <v>0.89999999999999858</v>
      </c>
      <c r="I82" s="29"/>
      <c r="J82" s="29"/>
      <c r="K82" s="29">
        <f t="shared" si="3"/>
        <v>3.5990423964015687E-2</v>
      </c>
      <c r="L82" s="26">
        <f t="shared" si="4"/>
        <v>0.93599042396401422</v>
      </c>
      <c r="M82" s="4" t="s">
        <v>702</v>
      </c>
    </row>
    <row r="83" spans="1:13" x14ac:dyDescent="0.25">
      <c r="A83" s="39">
        <v>69</v>
      </c>
      <c r="B83" s="17" t="s">
        <v>481</v>
      </c>
      <c r="C83" s="17"/>
      <c r="D83" s="11">
        <v>42.3</v>
      </c>
      <c r="E83" s="16" t="s">
        <v>328</v>
      </c>
      <c r="F83" s="30">
        <v>14.9</v>
      </c>
      <c r="G83" s="30">
        <v>15.4</v>
      </c>
      <c r="H83" s="26">
        <f t="shared" si="5"/>
        <v>0.5</v>
      </c>
      <c r="I83" s="29"/>
      <c r="J83" s="29"/>
      <c r="K83" s="29">
        <f t="shared" si="3"/>
        <v>2.1999926787252364E-2</v>
      </c>
      <c r="L83" s="26">
        <f t="shared" si="4"/>
        <v>0.52199992678725238</v>
      </c>
      <c r="M83" s="4" t="s">
        <v>702</v>
      </c>
    </row>
    <row r="84" spans="1:13" x14ac:dyDescent="0.25">
      <c r="A84" s="39">
        <v>70</v>
      </c>
      <c r="B84" s="17" t="s">
        <v>482</v>
      </c>
      <c r="C84" s="17"/>
      <c r="D84" s="11">
        <v>54.9</v>
      </c>
      <c r="E84" s="16" t="s">
        <v>328</v>
      </c>
      <c r="F84" s="30">
        <v>22.1</v>
      </c>
      <c r="G84" s="30">
        <v>22.8</v>
      </c>
      <c r="H84" s="26">
        <f t="shared" si="5"/>
        <v>0.69999999999999929</v>
      </c>
      <c r="I84" s="29"/>
      <c r="J84" s="29"/>
      <c r="K84" s="29">
        <f t="shared" si="3"/>
        <v>2.8553096468561578E-2</v>
      </c>
      <c r="L84" s="26">
        <f t="shared" si="4"/>
        <v>0.72855309646856092</v>
      </c>
      <c r="M84" s="4" t="s">
        <v>702</v>
      </c>
    </row>
    <row r="85" spans="1:13" x14ac:dyDescent="0.25">
      <c r="A85" s="39">
        <v>71</v>
      </c>
      <c r="B85" s="17" t="s">
        <v>483</v>
      </c>
      <c r="C85" s="17"/>
      <c r="D85" s="11">
        <v>58.9</v>
      </c>
      <c r="E85" s="16" t="s">
        <v>328</v>
      </c>
      <c r="F85" s="30">
        <v>7</v>
      </c>
      <c r="G85" s="30">
        <v>7</v>
      </c>
      <c r="H85" s="26">
        <f t="shared" si="5"/>
        <v>0</v>
      </c>
      <c r="I85" s="29"/>
      <c r="J85" s="29"/>
      <c r="K85" s="29">
        <f t="shared" si="3"/>
        <v>3.0633467795961329E-2</v>
      </c>
      <c r="L85" s="26">
        <f t="shared" si="4"/>
        <v>3.0633467795961329E-2</v>
      </c>
      <c r="M85" s="4" t="s">
        <v>702</v>
      </c>
    </row>
    <row r="86" spans="1:13" x14ac:dyDescent="0.25">
      <c r="A86" s="39">
        <v>72</v>
      </c>
      <c r="B86" s="17" t="s">
        <v>484</v>
      </c>
      <c r="C86" s="17"/>
      <c r="D86" s="11">
        <v>62.2</v>
      </c>
      <c r="E86" s="16" t="s">
        <v>328</v>
      </c>
      <c r="F86" s="30">
        <v>12.2</v>
      </c>
      <c r="G86" s="30">
        <v>12.3</v>
      </c>
      <c r="H86" s="26">
        <f t="shared" si="5"/>
        <v>0.10000000000000142</v>
      </c>
      <c r="I86" s="29"/>
      <c r="J86" s="29"/>
      <c r="K86" s="29">
        <f t="shared" si="3"/>
        <v>3.2349774141066122E-2</v>
      </c>
      <c r="L86" s="26">
        <f t="shared" si="4"/>
        <v>0.13234977414106755</v>
      </c>
      <c r="M86" s="4" t="s">
        <v>702</v>
      </c>
    </row>
    <row r="87" spans="1:13" x14ac:dyDescent="0.25">
      <c r="A87" s="39">
        <v>73</v>
      </c>
      <c r="B87" s="17" t="s">
        <v>485</v>
      </c>
      <c r="C87" s="17"/>
      <c r="D87" s="11">
        <v>68.8</v>
      </c>
      <c r="E87" s="16" t="s">
        <v>328</v>
      </c>
      <c r="F87" s="30">
        <v>23.1</v>
      </c>
      <c r="G87" s="30">
        <v>23.8</v>
      </c>
      <c r="H87" s="26">
        <f t="shared" si="5"/>
        <v>0.69999999999999929</v>
      </c>
      <c r="I87" s="29"/>
      <c r="J87" s="29"/>
      <c r="K87" s="29">
        <f t="shared" si="3"/>
        <v>3.5782386831275707E-2</v>
      </c>
      <c r="L87" s="26">
        <f t="shared" si="4"/>
        <v>0.73578238683127495</v>
      </c>
      <c r="M87" s="4" t="s">
        <v>702</v>
      </c>
    </row>
    <row r="88" spans="1:13" x14ac:dyDescent="0.25">
      <c r="A88" s="39">
        <v>74</v>
      </c>
      <c r="B88" s="17" t="s">
        <v>486</v>
      </c>
      <c r="C88" s="17"/>
      <c r="D88" s="11">
        <v>42.7</v>
      </c>
      <c r="E88" s="16" t="s">
        <v>328</v>
      </c>
      <c r="F88" s="30">
        <v>13.8</v>
      </c>
      <c r="G88" s="30">
        <v>13.8</v>
      </c>
      <c r="H88" s="26">
        <f t="shared" si="5"/>
        <v>0</v>
      </c>
      <c r="I88" s="29"/>
      <c r="J88" s="29"/>
      <c r="K88" s="29">
        <f t="shared" si="3"/>
        <v>2.220796391999234E-2</v>
      </c>
      <c r="L88" s="26">
        <f t="shared" si="4"/>
        <v>2.220796391999234E-2</v>
      </c>
      <c r="M88" s="4" t="s">
        <v>702</v>
      </c>
    </row>
    <row r="89" spans="1:13" x14ac:dyDescent="0.25">
      <c r="A89" s="39">
        <v>75</v>
      </c>
      <c r="B89" s="17" t="s">
        <v>487</v>
      </c>
      <c r="C89" s="17"/>
      <c r="D89" s="11">
        <v>54.7</v>
      </c>
      <c r="E89" s="16" t="s">
        <v>328</v>
      </c>
      <c r="F89" s="30">
        <v>15.6</v>
      </c>
      <c r="G89" s="30">
        <v>16.100000000000001</v>
      </c>
      <c r="H89" s="26">
        <f t="shared" si="5"/>
        <v>0.50000000000000178</v>
      </c>
      <c r="I89" s="29"/>
      <c r="J89" s="29"/>
      <c r="K89" s="29">
        <f t="shared" si="3"/>
        <v>2.8449077902191592E-2</v>
      </c>
      <c r="L89" s="26">
        <f t="shared" si="4"/>
        <v>0.52844907790219342</v>
      </c>
      <c r="M89" s="4" t="s">
        <v>702</v>
      </c>
    </row>
    <row r="90" spans="1:13" x14ac:dyDescent="0.25">
      <c r="A90" s="39">
        <v>76</v>
      </c>
      <c r="B90" s="17" t="s">
        <v>488</v>
      </c>
      <c r="C90" s="17"/>
      <c r="D90" s="11">
        <v>59.4</v>
      </c>
      <c r="E90" s="16" t="s">
        <v>328</v>
      </c>
      <c r="F90" s="30">
        <v>13.2</v>
      </c>
      <c r="G90" s="30">
        <v>13.2</v>
      </c>
      <c r="H90" s="26">
        <f t="shared" si="5"/>
        <v>0</v>
      </c>
      <c r="I90" s="29"/>
      <c r="J90" s="29"/>
      <c r="K90" s="29">
        <f t="shared" si="3"/>
        <v>3.0893514211886297E-2</v>
      </c>
      <c r="L90" s="26">
        <f t="shared" si="4"/>
        <v>3.0893514211886297E-2</v>
      </c>
      <c r="M90" s="4" t="s">
        <v>702</v>
      </c>
    </row>
    <row r="91" spans="1:13" x14ac:dyDescent="0.25">
      <c r="A91" s="39">
        <v>77</v>
      </c>
      <c r="B91" s="17" t="s">
        <v>489</v>
      </c>
      <c r="C91" s="17"/>
      <c r="D91" s="11">
        <v>62.1</v>
      </c>
      <c r="E91" s="16" t="s">
        <v>328</v>
      </c>
      <c r="F91" s="30">
        <v>24.1</v>
      </c>
      <c r="G91" s="30">
        <v>24.4</v>
      </c>
      <c r="H91" s="26">
        <f t="shared" si="5"/>
        <v>0.29999999999999716</v>
      </c>
      <c r="I91" s="29"/>
      <c r="J91" s="29"/>
      <c r="K91" s="29">
        <f t="shared" si="3"/>
        <v>3.2297764857881127E-2</v>
      </c>
      <c r="L91" s="26">
        <f t="shared" si="4"/>
        <v>0.33229776485787826</v>
      </c>
      <c r="M91" s="4" t="s">
        <v>702</v>
      </c>
    </row>
    <row r="92" spans="1:13" x14ac:dyDescent="0.25">
      <c r="A92" s="39">
        <v>78</v>
      </c>
      <c r="B92" s="17" t="s">
        <v>490</v>
      </c>
      <c r="C92" s="17"/>
      <c r="D92" s="11">
        <v>69.099999999999994</v>
      </c>
      <c r="E92" s="16" t="s">
        <v>328</v>
      </c>
      <c r="F92" s="30">
        <v>9.9</v>
      </c>
      <c r="G92" s="30">
        <v>10.6</v>
      </c>
      <c r="H92" s="26">
        <f t="shared" si="5"/>
        <v>0.69999999999999929</v>
      </c>
      <c r="I92" s="29"/>
      <c r="J92" s="29"/>
      <c r="K92" s="29">
        <f t="shared" si="3"/>
        <v>3.5938414680830692E-2</v>
      </c>
      <c r="L92" s="26">
        <f t="shared" si="4"/>
        <v>0.73593841468082999</v>
      </c>
      <c r="M92" s="4" t="s">
        <v>702</v>
      </c>
    </row>
    <row r="93" spans="1:13" x14ac:dyDescent="0.25">
      <c r="A93" s="39">
        <v>79</v>
      </c>
      <c r="B93" s="17" t="s">
        <v>491</v>
      </c>
      <c r="C93" s="17"/>
      <c r="D93" s="11">
        <v>42.1</v>
      </c>
      <c r="E93" s="16" t="s">
        <v>328</v>
      </c>
      <c r="F93" s="30">
        <v>4.8</v>
      </c>
      <c r="G93" s="30">
        <v>5</v>
      </c>
      <c r="H93" s="26">
        <f t="shared" si="5"/>
        <v>0.20000000000000018</v>
      </c>
      <c r="I93" s="29"/>
      <c r="J93" s="29"/>
      <c r="K93" s="29">
        <f t="shared" si="3"/>
        <v>2.1895908220882377E-2</v>
      </c>
      <c r="L93" s="26">
        <f t="shared" si="4"/>
        <v>0.22189590822088257</v>
      </c>
      <c r="M93" s="4" t="s">
        <v>702</v>
      </c>
    </row>
    <row r="94" spans="1:13" x14ac:dyDescent="0.25">
      <c r="A94" s="39">
        <v>80</v>
      </c>
      <c r="B94" s="17" t="s">
        <v>492</v>
      </c>
      <c r="C94" s="17"/>
      <c r="D94" s="11">
        <v>55</v>
      </c>
      <c r="E94" s="16" t="s">
        <v>328</v>
      </c>
      <c r="F94" s="30">
        <v>12.4</v>
      </c>
      <c r="G94" s="30">
        <v>12.4</v>
      </c>
      <c r="H94" s="26">
        <f t="shared" si="5"/>
        <v>0</v>
      </c>
      <c r="I94" s="29"/>
      <c r="J94" s="29"/>
      <c r="K94" s="29">
        <f t="shared" si="3"/>
        <v>2.8605105751746573E-2</v>
      </c>
      <c r="L94" s="26">
        <f t="shared" si="4"/>
        <v>2.8605105751746573E-2</v>
      </c>
      <c r="M94" s="4" t="s">
        <v>702</v>
      </c>
    </row>
    <row r="95" spans="1:13" x14ac:dyDescent="0.25">
      <c r="A95" s="39">
        <v>81</v>
      </c>
      <c r="B95" s="17" t="s">
        <v>493</v>
      </c>
      <c r="C95" s="17"/>
      <c r="D95" s="11">
        <v>59.3</v>
      </c>
      <c r="E95" s="16" t="s">
        <v>328</v>
      </c>
      <c r="F95" s="30">
        <v>4.7</v>
      </c>
      <c r="G95" s="30">
        <v>4.8</v>
      </c>
      <c r="H95" s="26">
        <f t="shared" si="5"/>
        <v>9.9999999999999645E-2</v>
      </c>
      <c r="I95" s="29"/>
      <c r="J95" s="29"/>
      <c r="K95" s="29">
        <f t="shared" si="3"/>
        <v>3.0841504928701302E-2</v>
      </c>
      <c r="L95" s="26">
        <f t="shared" si="4"/>
        <v>0.13084150492870095</v>
      </c>
      <c r="M95" s="4" t="s">
        <v>702</v>
      </c>
    </row>
    <row r="96" spans="1:13" x14ac:dyDescent="0.25">
      <c r="A96" s="39">
        <v>82</v>
      </c>
      <c r="B96" s="17" t="s">
        <v>494</v>
      </c>
      <c r="C96" s="17"/>
      <c r="D96" s="11">
        <v>62.6</v>
      </c>
      <c r="E96" s="16" t="s">
        <v>328</v>
      </c>
      <c r="F96" s="30">
        <v>19.7</v>
      </c>
      <c r="G96" s="30">
        <v>19.8</v>
      </c>
      <c r="H96" s="26">
        <f t="shared" si="5"/>
        <v>0.10000000000000142</v>
      </c>
      <c r="I96" s="29"/>
      <c r="J96" s="29"/>
      <c r="K96" s="29">
        <f t="shared" si="3"/>
        <v>3.2557811273806102E-2</v>
      </c>
      <c r="L96" s="26">
        <f t="shared" si="4"/>
        <v>0.13255781127380753</v>
      </c>
      <c r="M96" s="4" t="s">
        <v>702</v>
      </c>
    </row>
    <row r="97" spans="1:13" x14ac:dyDescent="0.25">
      <c r="A97" s="39">
        <v>83</v>
      </c>
      <c r="B97" s="17" t="s">
        <v>495</v>
      </c>
      <c r="C97" s="17"/>
      <c r="D97" s="11">
        <v>68.5</v>
      </c>
      <c r="E97" s="16" t="s">
        <v>328</v>
      </c>
      <c r="F97" s="30">
        <v>5.6</v>
      </c>
      <c r="G97" s="30">
        <v>5.7</v>
      </c>
      <c r="H97" s="26">
        <f t="shared" si="5"/>
        <v>0.10000000000000053</v>
      </c>
      <c r="I97" s="29"/>
      <c r="J97" s="29"/>
      <c r="K97" s="29">
        <f t="shared" si="3"/>
        <v>3.5626358981720729E-2</v>
      </c>
      <c r="L97" s="26">
        <f t="shared" si="4"/>
        <v>0.13562635898172126</v>
      </c>
      <c r="M97" s="4" t="s">
        <v>702</v>
      </c>
    </row>
    <row r="98" spans="1:13" x14ac:dyDescent="0.25">
      <c r="A98" s="39">
        <v>84</v>
      </c>
      <c r="B98" s="17" t="s">
        <v>496</v>
      </c>
      <c r="C98" s="17"/>
      <c r="D98" s="11">
        <v>42.2</v>
      </c>
      <c r="E98" s="16" t="s">
        <v>328</v>
      </c>
      <c r="F98" s="30">
        <v>9.6</v>
      </c>
      <c r="G98" s="30">
        <v>9.6999999999999993</v>
      </c>
      <c r="H98" s="26">
        <f t="shared" si="5"/>
        <v>9.9999999999999645E-2</v>
      </c>
      <c r="I98" s="29"/>
      <c r="J98" s="29"/>
      <c r="K98" s="29">
        <f t="shared" si="3"/>
        <v>2.1947917504067372E-2</v>
      </c>
      <c r="L98" s="26">
        <f t="shared" si="4"/>
        <v>0.12194791750406701</v>
      </c>
      <c r="M98" s="4" t="s">
        <v>702</v>
      </c>
    </row>
    <row r="99" spans="1:13" x14ac:dyDescent="0.25">
      <c r="A99" s="39">
        <v>85</v>
      </c>
      <c r="B99" s="109" t="s">
        <v>497</v>
      </c>
      <c r="C99" s="109"/>
      <c r="D99" s="11">
        <v>54.9</v>
      </c>
      <c r="E99" s="16" t="s">
        <v>328</v>
      </c>
      <c r="F99" s="30">
        <v>14.3</v>
      </c>
      <c r="G99" s="30">
        <v>14.5</v>
      </c>
      <c r="H99" s="26">
        <f t="shared" si="5"/>
        <v>0.19999999999999929</v>
      </c>
      <c r="I99" s="29"/>
      <c r="J99" s="29"/>
      <c r="K99" s="29">
        <f t="shared" si="3"/>
        <v>2.8553096468561578E-2</v>
      </c>
      <c r="L99" s="26">
        <f t="shared" si="4"/>
        <v>0.22855309646856087</v>
      </c>
      <c r="M99" s="4" t="s">
        <v>702</v>
      </c>
    </row>
    <row r="100" spans="1:13" x14ac:dyDescent="0.25">
      <c r="A100" s="39">
        <v>86</v>
      </c>
      <c r="B100" s="17" t="s">
        <v>498</v>
      </c>
      <c r="C100" s="17"/>
      <c r="D100" s="11">
        <v>59.2</v>
      </c>
      <c r="E100" s="16" t="s">
        <v>328</v>
      </c>
      <c r="F100" s="30">
        <v>5.9</v>
      </c>
      <c r="G100" s="30">
        <v>6.1</v>
      </c>
      <c r="H100" s="26">
        <f t="shared" si="5"/>
        <v>0.19999999999999929</v>
      </c>
      <c r="I100" s="29"/>
      <c r="J100" s="29"/>
      <c r="K100" s="29">
        <f t="shared" si="3"/>
        <v>3.0789495645516311E-2</v>
      </c>
      <c r="L100" s="26">
        <f t="shared" si="4"/>
        <v>0.2307894956455156</v>
      </c>
      <c r="M100" s="4" t="s">
        <v>702</v>
      </c>
    </row>
    <row r="101" spans="1:13" x14ac:dyDescent="0.25">
      <c r="A101" s="39">
        <v>87</v>
      </c>
      <c r="B101" s="17" t="s">
        <v>499</v>
      </c>
      <c r="C101" s="17"/>
      <c r="D101" s="11">
        <v>62.9</v>
      </c>
      <c r="E101" s="16" t="s">
        <v>328</v>
      </c>
      <c r="F101" s="30">
        <v>25.8</v>
      </c>
      <c r="G101" s="30">
        <v>26.6</v>
      </c>
      <c r="H101" s="26">
        <f t="shared" si="5"/>
        <v>0.80000000000000071</v>
      </c>
      <c r="I101" s="29"/>
      <c r="J101" s="29"/>
      <c r="K101" s="29">
        <f t="shared" si="3"/>
        <v>3.271383912336108E-2</v>
      </c>
      <c r="L101" s="26">
        <f t="shared" si="4"/>
        <v>0.83271383912336183</v>
      </c>
      <c r="M101" s="4" t="s">
        <v>702</v>
      </c>
    </row>
    <row r="102" spans="1:13" x14ac:dyDescent="0.25">
      <c r="A102" s="39">
        <v>88</v>
      </c>
      <c r="B102" s="17" t="s">
        <v>500</v>
      </c>
      <c r="C102" s="17"/>
      <c r="D102" s="11">
        <v>68.900000000000006</v>
      </c>
      <c r="E102" s="16" t="s">
        <v>328</v>
      </c>
      <c r="F102" s="30">
        <v>22.3</v>
      </c>
      <c r="G102" s="30">
        <v>22.7</v>
      </c>
      <c r="H102" s="26">
        <f t="shared" si="5"/>
        <v>0.39999999999999858</v>
      </c>
      <c r="I102" s="29"/>
      <c r="J102" s="29"/>
      <c r="K102" s="29">
        <f t="shared" si="3"/>
        <v>3.5834396114460709E-2</v>
      </c>
      <c r="L102" s="26">
        <f t="shared" si="4"/>
        <v>0.43583439611445929</v>
      </c>
      <c r="M102" s="4" t="s">
        <v>702</v>
      </c>
    </row>
    <row r="103" spans="1:13" x14ac:dyDescent="0.25">
      <c r="A103" s="39">
        <v>89</v>
      </c>
      <c r="B103" s="17" t="s">
        <v>501</v>
      </c>
      <c r="C103" s="17"/>
      <c r="D103" s="11">
        <v>42.3</v>
      </c>
      <c r="E103" s="16" t="s">
        <v>328</v>
      </c>
      <c r="F103" s="30">
        <v>14.4</v>
      </c>
      <c r="G103" s="30">
        <v>14.8</v>
      </c>
      <c r="H103" s="26">
        <f t="shared" si="5"/>
        <v>0.40000000000000036</v>
      </c>
      <c r="I103" s="29"/>
      <c r="J103" s="29"/>
      <c r="K103" s="29">
        <f t="shared" si="3"/>
        <v>2.1999926787252364E-2</v>
      </c>
      <c r="L103" s="26">
        <f t="shared" si="4"/>
        <v>0.42199992678725273</v>
      </c>
      <c r="M103" s="4" t="s">
        <v>702</v>
      </c>
    </row>
    <row r="104" spans="1:13" x14ac:dyDescent="0.25">
      <c r="A104" s="39">
        <v>90</v>
      </c>
      <c r="B104" s="17" t="s">
        <v>502</v>
      </c>
      <c r="C104" s="17"/>
      <c r="D104" s="11">
        <v>55.4</v>
      </c>
      <c r="E104" s="16" t="s">
        <v>328</v>
      </c>
      <c r="F104" s="30">
        <v>15.3</v>
      </c>
      <c r="G104" s="30">
        <v>15.9</v>
      </c>
      <c r="H104" s="26">
        <f t="shared" si="5"/>
        <v>0.59999999999999964</v>
      </c>
      <c r="I104" s="29"/>
      <c r="J104" s="29"/>
      <c r="K104" s="29">
        <f t="shared" si="3"/>
        <v>2.8813142884486546E-2</v>
      </c>
      <c r="L104" s="26">
        <f t="shared" si="4"/>
        <v>0.6288131428844862</v>
      </c>
      <c r="M104" s="4" t="s">
        <v>702</v>
      </c>
    </row>
    <row r="105" spans="1:13" x14ac:dyDescent="0.25">
      <c r="A105" s="39">
        <v>91</v>
      </c>
      <c r="B105" s="17" t="s">
        <v>503</v>
      </c>
      <c r="C105" s="17"/>
      <c r="D105" s="11">
        <v>59.2</v>
      </c>
      <c r="E105" s="16" t="s">
        <v>328</v>
      </c>
      <c r="F105" s="30">
        <v>10.3</v>
      </c>
      <c r="G105" s="30">
        <v>10.4</v>
      </c>
      <c r="H105" s="26">
        <f t="shared" si="5"/>
        <v>9.9999999999999645E-2</v>
      </c>
      <c r="I105" s="29"/>
      <c r="J105" s="29"/>
      <c r="K105" s="29">
        <f t="shared" si="3"/>
        <v>3.0789495645516311E-2</v>
      </c>
      <c r="L105" s="26">
        <f t="shared" si="4"/>
        <v>0.13078949564551595</v>
      </c>
      <c r="M105" s="4" t="s">
        <v>702</v>
      </c>
    </row>
    <row r="106" spans="1:13" x14ac:dyDescent="0.25">
      <c r="A106" s="39">
        <v>92</v>
      </c>
      <c r="B106" s="17" t="s">
        <v>504</v>
      </c>
      <c r="C106" s="17"/>
      <c r="D106" s="11">
        <v>62.6</v>
      </c>
      <c r="E106" s="16" t="s">
        <v>328</v>
      </c>
      <c r="F106" s="30">
        <v>11.2</v>
      </c>
      <c r="G106" s="30">
        <v>11.3</v>
      </c>
      <c r="H106" s="26">
        <f t="shared" si="5"/>
        <v>0.10000000000000142</v>
      </c>
      <c r="I106" s="29"/>
      <c r="J106" s="29"/>
      <c r="K106" s="29">
        <f t="shared" si="3"/>
        <v>3.2557811273806102E-2</v>
      </c>
      <c r="L106" s="26">
        <f t="shared" si="4"/>
        <v>0.13255781127380753</v>
      </c>
      <c r="M106" s="4" t="s">
        <v>702</v>
      </c>
    </row>
    <row r="107" spans="1:13" x14ac:dyDescent="0.25">
      <c r="A107" s="39">
        <v>93</v>
      </c>
      <c r="B107" s="17" t="s">
        <v>505</v>
      </c>
      <c r="C107" s="17"/>
      <c r="D107" s="11">
        <v>69.099999999999994</v>
      </c>
      <c r="E107" s="16" t="s">
        <v>328</v>
      </c>
      <c r="F107" s="30">
        <v>10.7</v>
      </c>
      <c r="G107" s="30">
        <v>10.7</v>
      </c>
      <c r="H107" s="26">
        <f t="shared" si="5"/>
        <v>0</v>
      </c>
      <c r="I107" s="29"/>
      <c r="J107" s="29"/>
      <c r="K107" s="29">
        <f t="shared" si="3"/>
        <v>3.5938414680830692E-2</v>
      </c>
      <c r="L107" s="26">
        <f t="shared" si="4"/>
        <v>3.5938414680830692E-2</v>
      </c>
      <c r="M107" s="4" t="s">
        <v>702</v>
      </c>
    </row>
    <row r="108" spans="1:13" x14ac:dyDescent="0.25">
      <c r="A108" s="39">
        <v>94</v>
      </c>
      <c r="B108" s="17" t="s">
        <v>506</v>
      </c>
      <c r="C108" s="17"/>
      <c r="D108" s="11">
        <v>42.4</v>
      </c>
      <c r="E108" s="16" t="s">
        <v>328</v>
      </c>
      <c r="F108" s="30">
        <v>3.4</v>
      </c>
      <c r="G108" s="30">
        <v>3.4</v>
      </c>
      <c r="H108" s="26">
        <f t="shared" si="5"/>
        <v>0</v>
      </c>
      <c r="I108" s="29"/>
      <c r="J108" s="29"/>
      <c r="K108" s="29">
        <f t="shared" si="3"/>
        <v>2.2051936070437355E-2</v>
      </c>
      <c r="L108" s="26">
        <f t="shared" si="4"/>
        <v>2.2051936070437355E-2</v>
      </c>
      <c r="M108" s="4" t="s">
        <v>702</v>
      </c>
    </row>
    <row r="109" spans="1:13" x14ac:dyDescent="0.25">
      <c r="A109" s="39">
        <v>95</v>
      </c>
      <c r="B109" s="17" t="s">
        <v>507</v>
      </c>
      <c r="C109" s="17"/>
      <c r="D109" s="11">
        <v>55.1</v>
      </c>
      <c r="E109" s="16" t="s">
        <v>328</v>
      </c>
      <c r="F109" s="30">
        <v>10</v>
      </c>
      <c r="G109" s="30">
        <v>10.1</v>
      </c>
      <c r="H109" s="26">
        <f t="shared" si="5"/>
        <v>9.9999999999999645E-2</v>
      </c>
      <c r="I109" s="29"/>
      <c r="J109" s="29"/>
      <c r="K109" s="29">
        <f t="shared" si="3"/>
        <v>2.8657115034931565E-2</v>
      </c>
      <c r="L109" s="26">
        <f t="shared" si="4"/>
        <v>0.12865711503493121</v>
      </c>
      <c r="M109" s="4" t="s">
        <v>702</v>
      </c>
    </row>
    <row r="110" spans="1:13" x14ac:dyDescent="0.25">
      <c r="A110" s="39">
        <v>96</v>
      </c>
      <c r="B110" s="17" t="s">
        <v>508</v>
      </c>
      <c r="C110" s="17"/>
      <c r="D110" s="11">
        <v>59.5</v>
      </c>
      <c r="E110" s="16" t="s">
        <v>328</v>
      </c>
      <c r="F110" s="30">
        <v>2.7</v>
      </c>
      <c r="G110" s="30">
        <v>2.7</v>
      </c>
      <c r="H110" s="26">
        <f t="shared" si="5"/>
        <v>0</v>
      </c>
      <c r="I110" s="29"/>
      <c r="J110" s="29"/>
      <c r="K110" s="29">
        <f t="shared" si="3"/>
        <v>3.0945523495071292E-2</v>
      </c>
      <c r="L110" s="26">
        <f t="shared" si="4"/>
        <v>3.0945523495071292E-2</v>
      </c>
      <c r="M110" s="4" t="s">
        <v>702</v>
      </c>
    </row>
    <row r="111" spans="1:13" x14ac:dyDescent="0.25">
      <c r="A111" s="39">
        <v>97</v>
      </c>
      <c r="B111" s="17" t="s">
        <v>509</v>
      </c>
      <c r="C111" s="17"/>
      <c r="D111" s="11">
        <v>62.8</v>
      </c>
      <c r="E111" s="16" t="s">
        <v>328</v>
      </c>
      <c r="F111" s="30">
        <v>20.5</v>
      </c>
      <c r="G111" s="30">
        <v>21.3</v>
      </c>
      <c r="H111" s="26">
        <f t="shared" si="5"/>
        <v>0.80000000000000071</v>
      </c>
      <c r="I111" s="29"/>
      <c r="J111" s="29"/>
      <c r="K111" s="29">
        <f t="shared" si="3"/>
        <v>3.2661829840176085E-2</v>
      </c>
      <c r="L111" s="26">
        <f t="shared" si="4"/>
        <v>0.83266182984017678</v>
      </c>
      <c r="M111" s="4" t="s">
        <v>702</v>
      </c>
    </row>
    <row r="112" spans="1:13" x14ac:dyDescent="0.25">
      <c r="A112" s="39">
        <v>98</v>
      </c>
      <c r="B112" s="17" t="s">
        <v>510</v>
      </c>
      <c r="C112" s="17"/>
      <c r="D112" s="11">
        <v>68.8</v>
      </c>
      <c r="E112" s="16" t="s">
        <v>328</v>
      </c>
      <c r="F112" s="30">
        <v>14.4</v>
      </c>
      <c r="G112" s="30">
        <v>14.8</v>
      </c>
      <c r="H112" s="26">
        <f t="shared" si="5"/>
        <v>0.40000000000000036</v>
      </c>
      <c r="I112" s="29"/>
      <c r="J112" s="29"/>
      <c r="K112" s="29">
        <f t="shared" si="3"/>
        <v>3.5782386831275707E-2</v>
      </c>
      <c r="L112" s="26">
        <f t="shared" si="4"/>
        <v>0.43578238683127607</v>
      </c>
      <c r="M112" s="4" t="s">
        <v>702</v>
      </c>
    </row>
    <row r="113" spans="1:13" x14ac:dyDescent="0.25">
      <c r="A113" s="39">
        <v>99</v>
      </c>
      <c r="B113" s="17" t="s">
        <v>511</v>
      </c>
      <c r="C113" s="17"/>
      <c r="D113" s="11">
        <v>42.2</v>
      </c>
      <c r="E113" s="16" t="s">
        <v>328</v>
      </c>
      <c r="F113" s="30">
        <v>12.9</v>
      </c>
      <c r="G113" s="30">
        <v>13.4</v>
      </c>
      <c r="H113" s="26">
        <f t="shared" si="5"/>
        <v>0.5</v>
      </c>
      <c r="I113" s="29"/>
      <c r="J113" s="29"/>
      <c r="K113" s="29">
        <f t="shared" si="3"/>
        <v>2.1947917504067372E-2</v>
      </c>
      <c r="L113" s="26">
        <f t="shared" si="4"/>
        <v>0.52194791750406733</v>
      </c>
      <c r="M113" s="4" t="s">
        <v>702</v>
      </c>
    </row>
    <row r="114" spans="1:13" x14ac:dyDescent="0.25">
      <c r="A114" s="39">
        <v>100</v>
      </c>
      <c r="B114" s="17" t="s">
        <v>512</v>
      </c>
      <c r="C114" s="17"/>
      <c r="D114" s="11">
        <v>55.2</v>
      </c>
      <c r="E114" s="16" t="s">
        <v>328</v>
      </c>
      <c r="F114" s="30">
        <v>12.6</v>
      </c>
      <c r="G114" s="30">
        <v>13</v>
      </c>
      <c r="H114" s="26">
        <f t="shared" si="5"/>
        <v>0.40000000000000036</v>
      </c>
      <c r="I114" s="29"/>
      <c r="J114" s="29"/>
      <c r="K114" s="29">
        <f t="shared" si="3"/>
        <v>2.870912431811656E-2</v>
      </c>
      <c r="L114" s="26">
        <f t="shared" si="4"/>
        <v>0.42870912431811692</v>
      </c>
      <c r="M114" s="4" t="s">
        <v>702</v>
      </c>
    </row>
    <row r="115" spans="1:13" x14ac:dyDescent="0.25">
      <c r="A115" s="39">
        <v>101</v>
      </c>
      <c r="B115" s="17" t="s">
        <v>513</v>
      </c>
      <c r="C115" s="17"/>
      <c r="D115" s="11">
        <v>58.1</v>
      </c>
      <c r="E115" s="16" t="s">
        <v>328</v>
      </c>
      <c r="F115" s="30">
        <v>9.6</v>
      </c>
      <c r="G115" s="30">
        <v>9.6</v>
      </c>
      <c r="H115" s="26">
        <f t="shared" si="5"/>
        <v>0</v>
      </c>
      <c r="I115" s="29"/>
      <c r="J115" s="29"/>
      <c r="K115" s="29">
        <f t="shared" si="3"/>
        <v>3.021739353048138E-2</v>
      </c>
      <c r="L115" s="26">
        <f t="shared" si="4"/>
        <v>3.021739353048138E-2</v>
      </c>
      <c r="M115" s="4" t="s">
        <v>702</v>
      </c>
    </row>
    <row r="116" spans="1:13" x14ac:dyDescent="0.25">
      <c r="A116" s="39">
        <v>102</v>
      </c>
      <c r="B116" s="17" t="s">
        <v>514</v>
      </c>
      <c r="C116" s="17"/>
      <c r="D116" s="11">
        <v>61.9</v>
      </c>
      <c r="E116" s="16" t="s">
        <v>328</v>
      </c>
      <c r="F116" s="30">
        <v>15.6</v>
      </c>
      <c r="G116" s="30">
        <v>15.6</v>
      </c>
      <c r="H116" s="26">
        <f t="shared" si="5"/>
        <v>0</v>
      </c>
      <c r="I116" s="29"/>
      <c r="J116" s="29"/>
      <c r="K116" s="29">
        <f t="shared" si="3"/>
        <v>3.2193746291511144E-2</v>
      </c>
      <c r="L116" s="26">
        <f t="shared" si="4"/>
        <v>3.2193746291511144E-2</v>
      </c>
      <c r="M116" s="4" t="s">
        <v>702</v>
      </c>
    </row>
    <row r="117" spans="1:13" x14ac:dyDescent="0.25">
      <c r="A117" s="39">
        <v>103</v>
      </c>
      <c r="B117" s="17" t="s">
        <v>515</v>
      </c>
      <c r="C117" s="17"/>
      <c r="D117" s="11">
        <v>69.3</v>
      </c>
      <c r="E117" s="16" t="s">
        <v>328</v>
      </c>
      <c r="F117" s="30">
        <v>11.3</v>
      </c>
      <c r="G117" s="30">
        <v>12</v>
      </c>
      <c r="H117" s="26">
        <f t="shared" si="5"/>
        <v>0.69999999999999929</v>
      </c>
      <c r="I117" s="29"/>
      <c r="J117" s="29"/>
      <c r="K117" s="29">
        <f t="shared" si="3"/>
        <v>3.6042433247200682E-2</v>
      </c>
      <c r="L117" s="26">
        <f t="shared" si="4"/>
        <v>0.73604243324719998</v>
      </c>
      <c r="M117" s="4" t="s">
        <v>702</v>
      </c>
    </row>
    <row r="118" spans="1:13" x14ac:dyDescent="0.25">
      <c r="A118" s="39">
        <v>104</v>
      </c>
      <c r="B118" s="17" t="s">
        <v>516</v>
      </c>
      <c r="C118" s="17"/>
      <c r="D118" s="11">
        <v>42.4</v>
      </c>
      <c r="E118" s="16" t="s">
        <v>328</v>
      </c>
      <c r="F118" s="30">
        <v>0</v>
      </c>
      <c r="G118" s="30">
        <v>0</v>
      </c>
      <c r="H118" s="26">
        <f t="shared" si="5"/>
        <v>0</v>
      </c>
      <c r="I118" s="29">
        <f>D118*0.015*12/10</f>
        <v>0.76319999999999999</v>
      </c>
      <c r="J118" s="29"/>
      <c r="K118" s="29"/>
      <c r="L118" s="26">
        <f t="shared" si="4"/>
        <v>0.76319999999999999</v>
      </c>
      <c r="M118" s="4" t="s">
        <v>703</v>
      </c>
    </row>
    <row r="119" spans="1:13" x14ac:dyDescent="0.25">
      <c r="A119" s="39">
        <v>105</v>
      </c>
      <c r="B119" s="17" t="s">
        <v>517</v>
      </c>
      <c r="C119" s="17"/>
      <c r="D119" s="11">
        <v>55</v>
      </c>
      <c r="E119" s="16" t="s">
        <v>328</v>
      </c>
      <c r="F119" s="30">
        <v>8.6999999999999993</v>
      </c>
      <c r="G119" s="30">
        <v>8.8000000000000007</v>
      </c>
      <c r="H119" s="26">
        <f t="shared" si="5"/>
        <v>0.10000000000000142</v>
      </c>
      <c r="I119" s="29"/>
      <c r="J119" s="29"/>
      <c r="K119" s="29">
        <f t="shared" si="3"/>
        <v>2.8605105751746573E-2</v>
      </c>
      <c r="L119" s="26">
        <f t="shared" si="4"/>
        <v>0.12860510575174799</v>
      </c>
      <c r="M119" s="4" t="s">
        <v>702</v>
      </c>
    </row>
    <row r="120" spans="1:13" x14ac:dyDescent="0.25">
      <c r="A120" s="39">
        <v>106</v>
      </c>
      <c r="B120" s="17" t="s">
        <v>518</v>
      </c>
      <c r="C120" s="17"/>
      <c r="D120" s="11">
        <v>59.2</v>
      </c>
      <c r="E120" s="16" t="s">
        <v>328</v>
      </c>
      <c r="F120" s="30">
        <v>25.8</v>
      </c>
      <c r="G120" s="30">
        <v>26.6</v>
      </c>
      <c r="H120" s="26">
        <f t="shared" si="5"/>
        <v>0.80000000000000071</v>
      </c>
      <c r="I120" s="29"/>
      <c r="J120" s="29"/>
      <c r="K120" s="29">
        <f t="shared" si="3"/>
        <v>3.0789495645516311E-2</v>
      </c>
      <c r="L120" s="26">
        <f t="shared" si="4"/>
        <v>0.83078949564551707</v>
      </c>
      <c r="M120" s="4" t="s">
        <v>702</v>
      </c>
    </row>
    <row r="121" spans="1:13" x14ac:dyDescent="0.25">
      <c r="A121" s="39">
        <v>107</v>
      </c>
      <c r="B121" s="17" t="s">
        <v>519</v>
      </c>
      <c r="C121" s="17"/>
      <c r="D121" s="11">
        <v>62.8</v>
      </c>
      <c r="E121" s="16" t="s">
        <v>328</v>
      </c>
      <c r="F121" s="30">
        <v>25.5</v>
      </c>
      <c r="G121" s="30">
        <v>26.5</v>
      </c>
      <c r="H121" s="26">
        <f t="shared" si="5"/>
        <v>1</v>
      </c>
      <c r="I121" s="29"/>
      <c r="J121" s="29"/>
      <c r="K121" s="29">
        <f t="shared" si="3"/>
        <v>3.2661829840176085E-2</v>
      </c>
      <c r="L121" s="26">
        <f t="shared" si="4"/>
        <v>1.0326618298401762</v>
      </c>
      <c r="M121" s="4" t="s">
        <v>702</v>
      </c>
    </row>
    <row r="122" spans="1:13" x14ac:dyDescent="0.25">
      <c r="A122" s="39">
        <v>108</v>
      </c>
      <c r="B122" s="17" t="s">
        <v>514</v>
      </c>
      <c r="C122" s="17"/>
      <c r="D122" s="11">
        <v>68.599999999999994</v>
      </c>
      <c r="E122" s="16" t="s">
        <v>328</v>
      </c>
      <c r="F122" s="30">
        <v>20.5</v>
      </c>
      <c r="G122" s="30">
        <v>20.5</v>
      </c>
      <c r="H122" s="26">
        <f>G122-F122</f>
        <v>0</v>
      </c>
      <c r="I122" s="29"/>
      <c r="J122" s="29">
        <v>0.75</v>
      </c>
      <c r="K122" s="29">
        <f t="shared" si="3"/>
        <v>3.5678368264905724E-2</v>
      </c>
      <c r="L122" s="26">
        <f t="shared" si="4"/>
        <v>0.78567836826490578</v>
      </c>
      <c r="M122" s="4" t="s">
        <v>702</v>
      </c>
    </row>
    <row r="123" spans="1:13" x14ac:dyDescent="0.25">
      <c r="A123" s="39">
        <v>109</v>
      </c>
      <c r="B123" s="17" t="s">
        <v>520</v>
      </c>
      <c r="C123" s="17"/>
      <c r="D123" s="11">
        <v>42.5</v>
      </c>
      <c r="E123" s="16" t="s">
        <v>328</v>
      </c>
      <c r="F123" s="30">
        <v>4.7</v>
      </c>
      <c r="G123" s="30">
        <v>4.7</v>
      </c>
      <c r="H123" s="26">
        <f t="shared" si="5"/>
        <v>0</v>
      </c>
      <c r="I123" s="29">
        <v>0.63700000000000001</v>
      </c>
      <c r="J123" s="29"/>
      <c r="K123" s="29"/>
      <c r="L123" s="26">
        <f t="shared" si="4"/>
        <v>0.63700000000000001</v>
      </c>
      <c r="M123" s="4" t="s">
        <v>703</v>
      </c>
    </row>
    <row r="124" spans="1:13" x14ac:dyDescent="0.25">
      <c r="A124" s="39">
        <v>110</v>
      </c>
      <c r="B124" s="17" t="s">
        <v>521</v>
      </c>
      <c r="C124" s="17"/>
      <c r="D124" s="11">
        <v>54.1</v>
      </c>
      <c r="E124" s="16" t="s">
        <v>328</v>
      </c>
      <c r="F124" s="30">
        <v>26.1</v>
      </c>
      <c r="G124" s="30">
        <v>26.1</v>
      </c>
      <c r="H124" s="26">
        <f>G124-F124</f>
        <v>0</v>
      </c>
      <c r="I124" s="29"/>
      <c r="J124" s="29">
        <v>0.93</v>
      </c>
      <c r="K124" s="29">
        <f t="shared" si="3"/>
        <v>2.8137022203081629E-2</v>
      </c>
      <c r="L124" s="26">
        <f t="shared" si="4"/>
        <v>0.95813702220308172</v>
      </c>
      <c r="M124" s="4" t="s">
        <v>702</v>
      </c>
    </row>
    <row r="125" spans="1:13" x14ac:dyDescent="0.25">
      <c r="A125" s="39">
        <v>111</v>
      </c>
      <c r="B125" s="17" t="s">
        <v>373</v>
      </c>
      <c r="C125" s="17"/>
      <c r="D125" s="11">
        <v>54.3</v>
      </c>
      <c r="E125" s="16" t="s">
        <v>328</v>
      </c>
      <c r="F125" s="30">
        <v>16.8</v>
      </c>
      <c r="G125" s="30">
        <v>17.3</v>
      </c>
      <c r="H125" s="26">
        <f t="shared" si="5"/>
        <v>0.5</v>
      </c>
      <c r="I125" s="29"/>
      <c r="J125" s="29"/>
      <c r="K125" s="29">
        <f t="shared" si="3"/>
        <v>2.8241040769451616E-2</v>
      </c>
      <c r="L125" s="26">
        <f t="shared" si="4"/>
        <v>0.52824104076945166</v>
      </c>
      <c r="M125" s="4" t="s">
        <v>702</v>
      </c>
    </row>
    <row r="126" spans="1:13" x14ac:dyDescent="0.25">
      <c r="A126" s="39">
        <v>112</v>
      </c>
      <c r="B126" s="17" t="s">
        <v>374</v>
      </c>
      <c r="C126" s="17"/>
      <c r="D126" s="11">
        <v>52</v>
      </c>
      <c r="E126" s="16" t="s">
        <v>328</v>
      </c>
      <c r="F126" s="30">
        <v>16.8</v>
      </c>
      <c r="G126" s="30">
        <v>17.2</v>
      </c>
      <c r="H126" s="26">
        <f t="shared" si="5"/>
        <v>0.39999999999999858</v>
      </c>
      <c r="I126" s="29"/>
      <c r="J126" s="29"/>
      <c r="K126" s="29">
        <f t="shared" si="3"/>
        <v>2.7044827256196759E-2</v>
      </c>
      <c r="L126" s="26">
        <f t="shared" si="4"/>
        <v>0.42704482725619536</v>
      </c>
      <c r="M126" s="4" t="s">
        <v>702</v>
      </c>
    </row>
    <row r="127" spans="1:13" x14ac:dyDescent="0.25">
      <c r="A127" s="39">
        <v>113</v>
      </c>
      <c r="B127" s="17" t="s">
        <v>375</v>
      </c>
      <c r="C127" s="17"/>
      <c r="D127" s="11">
        <v>46.8</v>
      </c>
      <c r="E127" s="16" t="s">
        <v>328</v>
      </c>
      <c r="F127" s="30">
        <v>20.8</v>
      </c>
      <c r="G127" s="30">
        <v>21.4</v>
      </c>
      <c r="H127" s="26">
        <f t="shared" si="5"/>
        <v>0.59999999999999787</v>
      </c>
      <c r="I127" s="29"/>
      <c r="J127" s="29"/>
      <c r="K127" s="29">
        <f t="shared" si="3"/>
        <v>2.4340344530577082E-2</v>
      </c>
      <c r="L127" s="26">
        <f t="shared" si="4"/>
        <v>0.62434034453057496</v>
      </c>
      <c r="M127" s="4" t="s">
        <v>702</v>
      </c>
    </row>
    <row r="128" spans="1:13" x14ac:dyDescent="0.25">
      <c r="A128" s="39">
        <v>114</v>
      </c>
      <c r="B128" s="17" t="s">
        <v>376</v>
      </c>
      <c r="C128" s="17"/>
      <c r="D128" s="11">
        <v>73.3</v>
      </c>
      <c r="E128" s="16" t="s">
        <v>328</v>
      </c>
      <c r="F128" s="30">
        <v>14</v>
      </c>
      <c r="G128" s="30">
        <v>14.1</v>
      </c>
      <c r="H128" s="26">
        <f t="shared" si="5"/>
        <v>9.9999999999999645E-2</v>
      </c>
      <c r="I128" s="29"/>
      <c r="J128" s="29"/>
      <c r="K128" s="29">
        <f t="shared" si="3"/>
        <v>3.8122804574600433E-2</v>
      </c>
      <c r="L128" s="26">
        <f t="shared" si="4"/>
        <v>0.13812280457460008</v>
      </c>
      <c r="M128" s="4" t="s">
        <v>702</v>
      </c>
    </row>
    <row r="129" spans="1:13" x14ac:dyDescent="0.25">
      <c r="A129" s="39">
        <v>115</v>
      </c>
      <c r="B129" s="17" t="s">
        <v>377</v>
      </c>
      <c r="C129" s="17"/>
      <c r="D129" s="11">
        <v>54.3</v>
      </c>
      <c r="E129" s="16" t="s">
        <v>328</v>
      </c>
      <c r="F129" s="30">
        <v>18.2</v>
      </c>
      <c r="G129" s="30">
        <v>18.8</v>
      </c>
      <c r="H129" s="26">
        <f t="shared" si="5"/>
        <v>0.60000000000000142</v>
      </c>
      <c r="I129" s="29"/>
      <c r="J129" s="29"/>
      <c r="K129" s="29">
        <f t="shared" si="3"/>
        <v>2.8241040769451616E-2</v>
      </c>
      <c r="L129" s="26">
        <f t="shared" si="4"/>
        <v>0.62824104076945309</v>
      </c>
      <c r="M129" s="4" t="s">
        <v>702</v>
      </c>
    </row>
    <row r="130" spans="1:13" x14ac:dyDescent="0.25">
      <c r="A130" s="39">
        <v>116</v>
      </c>
      <c r="B130" s="17" t="s">
        <v>378</v>
      </c>
      <c r="C130" s="17"/>
      <c r="D130" s="11">
        <v>51.8</v>
      </c>
      <c r="E130" s="16" t="s">
        <v>328</v>
      </c>
      <c r="F130" s="30">
        <v>15.4</v>
      </c>
      <c r="G130" s="30">
        <v>15.8</v>
      </c>
      <c r="H130" s="26">
        <f t="shared" si="5"/>
        <v>0.40000000000000036</v>
      </c>
      <c r="I130" s="29"/>
      <c r="J130" s="29"/>
      <c r="K130" s="29">
        <f t="shared" si="3"/>
        <v>2.6940808689826769E-2</v>
      </c>
      <c r="L130" s="26">
        <f t="shared" si="4"/>
        <v>0.42694080868982714</v>
      </c>
      <c r="M130" s="4" t="s">
        <v>702</v>
      </c>
    </row>
    <row r="131" spans="1:13" x14ac:dyDescent="0.25">
      <c r="A131" s="39">
        <v>117</v>
      </c>
      <c r="B131" s="17" t="s">
        <v>379</v>
      </c>
      <c r="C131" s="17"/>
      <c r="D131" s="11">
        <v>47.2</v>
      </c>
      <c r="E131" s="16" t="s">
        <v>328</v>
      </c>
      <c r="F131" s="30">
        <v>22.3</v>
      </c>
      <c r="G131" s="30">
        <v>23.1</v>
      </c>
      <c r="H131" s="26">
        <f t="shared" si="5"/>
        <v>0.80000000000000071</v>
      </c>
      <c r="I131" s="29"/>
      <c r="J131" s="29"/>
      <c r="K131" s="29">
        <f t="shared" si="3"/>
        <v>2.4548381663317059E-2</v>
      </c>
      <c r="L131" s="26">
        <f t="shared" si="4"/>
        <v>0.82454838166331779</v>
      </c>
      <c r="M131" s="4" t="s">
        <v>702</v>
      </c>
    </row>
    <row r="132" spans="1:13" x14ac:dyDescent="0.25">
      <c r="A132" s="39">
        <v>118</v>
      </c>
      <c r="B132" s="17" t="s">
        <v>380</v>
      </c>
      <c r="C132" s="17"/>
      <c r="D132" s="11">
        <v>72.8</v>
      </c>
      <c r="E132" s="16" t="s">
        <v>328</v>
      </c>
      <c r="F132" s="30">
        <v>21.5</v>
      </c>
      <c r="G132" s="30">
        <v>22</v>
      </c>
      <c r="H132" s="26">
        <f t="shared" si="5"/>
        <v>0.5</v>
      </c>
      <c r="I132" s="29"/>
      <c r="J132" s="29"/>
      <c r="K132" s="29">
        <f t="shared" si="3"/>
        <v>3.7862758158675458E-2</v>
      </c>
      <c r="L132" s="26">
        <f t="shared" si="4"/>
        <v>0.53786275815867546</v>
      </c>
      <c r="M132" s="4" t="s">
        <v>702</v>
      </c>
    </row>
    <row r="133" spans="1:13" x14ac:dyDescent="0.25">
      <c r="A133" s="39">
        <v>119</v>
      </c>
      <c r="B133" s="17" t="s">
        <v>381</v>
      </c>
      <c r="C133" s="17"/>
      <c r="D133" s="11">
        <v>54.2</v>
      </c>
      <c r="E133" s="16" t="s">
        <v>328</v>
      </c>
      <c r="F133" s="30">
        <v>25.2</v>
      </c>
      <c r="G133" s="30">
        <v>25.9</v>
      </c>
      <c r="H133" s="26">
        <f t="shared" si="5"/>
        <v>0.69999999999999929</v>
      </c>
      <c r="I133" s="29"/>
      <c r="J133" s="29"/>
      <c r="K133" s="29">
        <f t="shared" si="3"/>
        <v>2.8189031486266624E-2</v>
      </c>
      <c r="L133" s="26">
        <f t="shared" si="4"/>
        <v>0.7281890314862659</v>
      </c>
      <c r="M133" s="4" t="s">
        <v>702</v>
      </c>
    </row>
    <row r="134" spans="1:13" x14ac:dyDescent="0.25">
      <c r="A134" s="39">
        <v>120</v>
      </c>
      <c r="B134" s="17" t="s">
        <v>382</v>
      </c>
      <c r="C134" s="17"/>
      <c r="D134" s="11">
        <v>51.9</v>
      </c>
      <c r="E134" s="16" t="s">
        <v>328</v>
      </c>
      <c r="F134" s="30">
        <v>5.0999999999999996</v>
      </c>
      <c r="G134" s="30">
        <v>5.0999999999999996</v>
      </c>
      <c r="H134" s="26">
        <f t="shared" si="5"/>
        <v>0</v>
      </c>
      <c r="I134" s="29"/>
      <c r="J134" s="29"/>
      <c r="K134" s="29">
        <f t="shared" si="3"/>
        <v>2.6992817973011764E-2</v>
      </c>
      <c r="L134" s="26">
        <f t="shared" si="4"/>
        <v>2.6992817973011764E-2</v>
      </c>
      <c r="M134" s="4" t="s">
        <v>702</v>
      </c>
    </row>
    <row r="135" spans="1:13" x14ac:dyDescent="0.25">
      <c r="A135" s="39">
        <v>121</v>
      </c>
      <c r="B135" s="17" t="s">
        <v>383</v>
      </c>
      <c r="C135" s="17"/>
      <c r="D135" s="11">
        <v>47.2</v>
      </c>
      <c r="E135" s="16" t="s">
        <v>328</v>
      </c>
      <c r="F135" s="30">
        <v>7.1</v>
      </c>
      <c r="G135" s="30">
        <v>7.1</v>
      </c>
      <c r="H135" s="26">
        <f t="shared" si="5"/>
        <v>0</v>
      </c>
      <c r="I135" s="29"/>
      <c r="J135" s="29"/>
      <c r="K135" s="29">
        <f t="shared" si="3"/>
        <v>2.4548381663317059E-2</v>
      </c>
      <c r="L135" s="26">
        <f t="shared" si="4"/>
        <v>2.4548381663317059E-2</v>
      </c>
      <c r="M135" s="4" t="s">
        <v>702</v>
      </c>
    </row>
    <row r="136" spans="1:13" x14ac:dyDescent="0.25">
      <c r="A136" s="39">
        <v>122</v>
      </c>
      <c r="B136" s="17" t="s">
        <v>384</v>
      </c>
      <c r="C136" s="17"/>
      <c r="D136" s="11">
        <v>72.7</v>
      </c>
      <c r="E136" s="16" t="s">
        <v>328</v>
      </c>
      <c r="F136" s="30">
        <v>5.3</v>
      </c>
      <c r="G136" s="30">
        <v>5.4</v>
      </c>
      <c r="H136" s="26">
        <f t="shared" si="5"/>
        <v>0.10000000000000053</v>
      </c>
      <c r="I136" s="29"/>
      <c r="J136" s="29"/>
      <c r="K136" s="29">
        <f t="shared" si="3"/>
        <v>3.781074887549047E-2</v>
      </c>
      <c r="L136" s="26">
        <f t="shared" si="4"/>
        <v>0.137810748875491</v>
      </c>
      <c r="M136" s="4" t="s">
        <v>702</v>
      </c>
    </row>
    <row r="137" spans="1:13" x14ac:dyDescent="0.25">
      <c r="A137" s="39">
        <v>123</v>
      </c>
      <c r="B137" s="17" t="s">
        <v>385</v>
      </c>
      <c r="C137" s="17"/>
      <c r="D137" s="11">
        <v>54.3</v>
      </c>
      <c r="E137" s="16" t="s">
        <v>328</v>
      </c>
      <c r="F137" s="30">
        <v>5.9</v>
      </c>
      <c r="G137" s="30">
        <v>5.9</v>
      </c>
      <c r="H137" s="26">
        <f t="shared" si="5"/>
        <v>0</v>
      </c>
      <c r="I137" s="29"/>
      <c r="J137" s="29"/>
      <c r="K137" s="29">
        <f t="shared" si="3"/>
        <v>2.8241040769451616E-2</v>
      </c>
      <c r="L137" s="26">
        <f t="shared" si="4"/>
        <v>2.8241040769451616E-2</v>
      </c>
      <c r="M137" s="4" t="s">
        <v>702</v>
      </c>
    </row>
    <row r="138" spans="1:13" x14ac:dyDescent="0.25">
      <c r="A138" s="39">
        <v>124</v>
      </c>
      <c r="B138" s="17" t="s">
        <v>386</v>
      </c>
      <c r="C138" s="17"/>
      <c r="D138" s="11">
        <v>52.1</v>
      </c>
      <c r="E138" s="16" t="s">
        <v>328</v>
      </c>
      <c r="F138" s="30">
        <v>13.1</v>
      </c>
      <c r="G138" s="30">
        <v>13.3</v>
      </c>
      <c r="H138" s="26">
        <f>G138-F138</f>
        <v>0.20000000000000107</v>
      </c>
      <c r="I138" s="29"/>
      <c r="J138" s="29"/>
      <c r="K138" s="29">
        <f t="shared" si="3"/>
        <v>2.7096836539381754E-2</v>
      </c>
      <c r="L138" s="26">
        <f t="shared" si="4"/>
        <v>0.22709683653938281</v>
      </c>
      <c r="M138" s="4" t="s">
        <v>702</v>
      </c>
    </row>
    <row r="139" spans="1:13" x14ac:dyDescent="0.25">
      <c r="A139" s="39">
        <v>125</v>
      </c>
      <c r="B139" s="17" t="s">
        <v>387</v>
      </c>
      <c r="C139" s="17"/>
      <c r="D139" s="11">
        <v>47.2</v>
      </c>
      <c r="E139" s="16" t="s">
        <v>328</v>
      </c>
      <c r="F139" s="30">
        <v>19.3</v>
      </c>
      <c r="G139" s="30">
        <v>20</v>
      </c>
      <c r="H139" s="26">
        <f>G139-F139</f>
        <v>0.69999999999999929</v>
      </c>
      <c r="I139" s="29"/>
      <c r="J139" s="29"/>
      <c r="K139" s="29">
        <f t="shared" si="3"/>
        <v>2.4548381663317059E-2</v>
      </c>
      <c r="L139" s="26">
        <f t="shared" si="4"/>
        <v>0.72454838166331637</v>
      </c>
      <c r="M139" s="4" t="s">
        <v>702</v>
      </c>
    </row>
    <row r="140" spans="1:13" x14ac:dyDescent="0.25">
      <c r="A140" s="39">
        <v>126</v>
      </c>
      <c r="B140" s="17" t="s">
        <v>388</v>
      </c>
      <c r="C140" s="17"/>
      <c r="D140" s="11">
        <v>72.400000000000006</v>
      </c>
      <c r="E140" s="16" t="s">
        <v>328</v>
      </c>
      <c r="F140" s="30">
        <v>12</v>
      </c>
      <c r="G140" s="30">
        <v>12</v>
      </c>
      <c r="H140" s="26">
        <f>G140-F140</f>
        <v>0</v>
      </c>
      <c r="I140" s="29"/>
      <c r="J140" s="29"/>
      <c r="K140" s="29">
        <f t="shared" si="3"/>
        <v>3.7654721025935492E-2</v>
      </c>
      <c r="L140" s="26">
        <f t="shared" si="4"/>
        <v>3.7654721025935492E-2</v>
      </c>
      <c r="M140" s="4" t="s">
        <v>702</v>
      </c>
    </row>
    <row r="141" spans="1:13" x14ac:dyDescent="0.25">
      <c r="A141" s="39">
        <v>127</v>
      </c>
      <c r="B141" s="17" t="s">
        <v>389</v>
      </c>
      <c r="C141" s="17"/>
      <c r="D141" s="11">
        <v>54.3</v>
      </c>
      <c r="E141" s="16" t="s">
        <v>328</v>
      </c>
      <c r="F141" s="30">
        <v>14.4</v>
      </c>
      <c r="G141" s="30">
        <v>14.5</v>
      </c>
      <c r="H141" s="26">
        <f>G141-F141</f>
        <v>9.9999999999999645E-2</v>
      </c>
      <c r="I141" s="29"/>
      <c r="J141" s="29"/>
      <c r="K141" s="29">
        <f t="shared" si="3"/>
        <v>2.8241040769451616E-2</v>
      </c>
      <c r="L141" s="26">
        <f t="shared" si="4"/>
        <v>0.12824104076945125</v>
      </c>
      <c r="M141" s="4" t="s">
        <v>702</v>
      </c>
    </row>
    <row r="142" spans="1:13" x14ac:dyDescent="0.25">
      <c r="A142" s="39">
        <v>128</v>
      </c>
      <c r="B142" s="17" t="s">
        <v>390</v>
      </c>
      <c r="C142" s="17"/>
      <c r="D142" s="11">
        <v>51.8</v>
      </c>
      <c r="E142" s="16" t="s">
        <v>328</v>
      </c>
      <c r="F142" s="30">
        <v>3.95</v>
      </c>
      <c r="G142" s="30">
        <v>3.95</v>
      </c>
      <c r="H142" s="26">
        <f t="shared" si="5"/>
        <v>0</v>
      </c>
      <c r="I142" s="29"/>
      <c r="J142" s="29"/>
      <c r="K142" s="29">
        <f t="shared" si="3"/>
        <v>2.6940808689826769E-2</v>
      </c>
      <c r="L142" s="26">
        <f t="shared" si="4"/>
        <v>2.6940808689826769E-2</v>
      </c>
      <c r="M142" s="4" t="s">
        <v>702</v>
      </c>
    </row>
    <row r="143" spans="1:13" x14ac:dyDescent="0.25">
      <c r="A143" s="39">
        <v>129</v>
      </c>
      <c r="B143" s="17" t="s">
        <v>391</v>
      </c>
      <c r="C143" s="17"/>
      <c r="D143" s="11">
        <v>48</v>
      </c>
      <c r="E143" s="16" t="s">
        <v>328</v>
      </c>
      <c r="F143" s="30">
        <v>8.1</v>
      </c>
      <c r="G143" s="30">
        <v>8.1</v>
      </c>
      <c r="H143" s="26">
        <f>G143-F143</f>
        <v>0</v>
      </c>
      <c r="I143" s="29"/>
      <c r="J143" s="29"/>
      <c r="K143" s="29">
        <f t="shared" si="3"/>
        <v>2.4964455928797008E-2</v>
      </c>
      <c r="L143" s="26">
        <f t="shared" si="4"/>
        <v>2.4964455928797008E-2</v>
      </c>
      <c r="M143" s="4" t="s">
        <v>702</v>
      </c>
    </row>
    <row r="144" spans="1:13" x14ac:dyDescent="0.25">
      <c r="A144" s="39">
        <v>130</v>
      </c>
      <c r="B144" s="17" t="s">
        <v>392</v>
      </c>
      <c r="C144" s="17"/>
      <c r="D144" s="11">
        <v>73</v>
      </c>
      <c r="E144" s="16" t="s">
        <v>328</v>
      </c>
      <c r="F144" s="30">
        <v>19.190000000000001</v>
      </c>
      <c r="G144" s="30">
        <v>19.8</v>
      </c>
      <c r="H144" s="26">
        <f>G144-F144</f>
        <v>0.60999999999999943</v>
      </c>
      <c r="I144" s="29"/>
      <c r="J144" s="29"/>
      <c r="K144" s="29">
        <f t="shared" ref="K144:K207" si="6">$H$10/$G$13*D144</f>
        <v>3.7966776725045448E-2</v>
      </c>
      <c r="L144" s="26">
        <f t="shared" ref="L144:L207" si="7">H144+K144+I144+J144</f>
        <v>0.64796677672504488</v>
      </c>
      <c r="M144" s="4" t="s">
        <v>702</v>
      </c>
    </row>
    <row r="145" spans="1:13" x14ac:dyDescent="0.25">
      <c r="A145" s="39">
        <v>131</v>
      </c>
      <c r="B145" s="17" t="s">
        <v>393</v>
      </c>
      <c r="C145" s="17"/>
      <c r="D145" s="11">
        <v>54.8</v>
      </c>
      <c r="E145" s="16" t="s">
        <v>328</v>
      </c>
      <c r="F145" s="30">
        <v>11.3</v>
      </c>
      <c r="G145" s="30">
        <v>12.8</v>
      </c>
      <c r="H145" s="26">
        <f>G145-F145-0.7</f>
        <v>0.8</v>
      </c>
      <c r="I145" s="29"/>
      <c r="J145" s="29"/>
      <c r="K145" s="29">
        <f t="shared" si="6"/>
        <v>2.8501087185376583E-2</v>
      </c>
      <c r="L145" s="26">
        <f t="shared" si="7"/>
        <v>0.82850108718537663</v>
      </c>
      <c r="M145" s="4" t="s">
        <v>702</v>
      </c>
    </row>
    <row r="146" spans="1:13" x14ac:dyDescent="0.25">
      <c r="A146" s="39">
        <v>132</v>
      </c>
      <c r="B146" s="17" t="s">
        <v>394</v>
      </c>
      <c r="C146" s="17"/>
      <c r="D146" s="11">
        <v>52.6</v>
      </c>
      <c r="E146" s="16" t="s">
        <v>328</v>
      </c>
      <c r="F146" s="30">
        <v>2.1</v>
      </c>
      <c r="G146" s="30">
        <v>2.1</v>
      </c>
      <c r="H146" s="26">
        <f t="shared" ref="H146:H207" si="8">G146-F146</f>
        <v>0</v>
      </c>
      <c r="I146" s="29">
        <f>D146*0.015*12/10</f>
        <v>0.94679999999999997</v>
      </c>
      <c r="J146" s="29"/>
      <c r="K146" s="29"/>
      <c r="L146" s="26">
        <f t="shared" si="7"/>
        <v>0.94679999999999997</v>
      </c>
      <c r="M146" s="4" t="s">
        <v>703</v>
      </c>
    </row>
    <row r="147" spans="1:13" x14ac:dyDescent="0.25">
      <c r="A147" s="39">
        <v>133</v>
      </c>
      <c r="B147" s="17" t="s">
        <v>395</v>
      </c>
      <c r="C147" s="17"/>
      <c r="D147" s="11">
        <v>47.6</v>
      </c>
      <c r="E147" s="16" t="s">
        <v>328</v>
      </c>
      <c r="F147" s="30">
        <v>12.2</v>
      </c>
      <c r="G147" s="30">
        <v>13.2</v>
      </c>
      <c r="H147" s="26">
        <f>G147-F147-0.6</f>
        <v>0.4</v>
      </c>
      <c r="I147" s="29"/>
      <c r="J147" s="29"/>
      <c r="K147" s="29">
        <f t="shared" si="6"/>
        <v>2.4756418796057035E-2</v>
      </c>
      <c r="L147" s="26">
        <f t="shared" si="7"/>
        <v>0.42475641879605708</v>
      </c>
      <c r="M147" s="57" t="s">
        <v>702</v>
      </c>
    </row>
    <row r="148" spans="1:13" x14ac:dyDescent="0.25">
      <c r="A148" s="39">
        <v>134</v>
      </c>
      <c r="B148" s="17" t="s">
        <v>396</v>
      </c>
      <c r="C148" s="17"/>
      <c r="D148" s="11">
        <v>73</v>
      </c>
      <c r="E148" s="16" t="s">
        <v>328</v>
      </c>
      <c r="F148" s="30">
        <v>13.6</v>
      </c>
      <c r="G148" s="30">
        <v>15.3</v>
      </c>
      <c r="H148" s="26">
        <f>G148-F148-0.7</f>
        <v>1.0000000000000011</v>
      </c>
      <c r="I148" s="29"/>
      <c r="J148" s="29"/>
      <c r="K148" s="29">
        <f t="shared" si="6"/>
        <v>3.7966776725045448E-2</v>
      </c>
      <c r="L148" s="26">
        <f t="shared" si="7"/>
        <v>1.0379667767250464</v>
      </c>
      <c r="M148" s="57" t="s">
        <v>702</v>
      </c>
    </row>
    <row r="149" spans="1:13" x14ac:dyDescent="0.25">
      <c r="A149" s="39">
        <v>135</v>
      </c>
      <c r="B149" s="17" t="s">
        <v>397</v>
      </c>
      <c r="C149" s="17"/>
      <c r="D149" s="11">
        <v>54.9</v>
      </c>
      <c r="E149" s="16" t="s">
        <v>328</v>
      </c>
      <c r="F149" s="30">
        <v>16.600000000000001</v>
      </c>
      <c r="G149" s="30">
        <v>16.8</v>
      </c>
      <c r="H149" s="26">
        <f t="shared" si="8"/>
        <v>0.19999999999999929</v>
      </c>
      <c r="I149" s="29"/>
      <c r="J149" s="29"/>
      <c r="K149" s="29">
        <f t="shared" si="6"/>
        <v>2.8553096468561578E-2</v>
      </c>
      <c r="L149" s="26">
        <f t="shared" si="7"/>
        <v>0.22855309646856087</v>
      </c>
      <c r="M149" s="57" t="s">
        <v>702</v>
      </c>
    </row>
    <row r="150" spans="1:13" x14ac:dyDescent="0.25">
      <c r="A150" s="39">
        <v>136</v>
      </c>
      <c r="B150" s="17" t="s">
        <v>398</v>
      </c>
      <c r="C150" s="17"/>
      <c r="D150" s="11">
        <v>52.3</v>
      </c>
      <c r="E150" s="16" t="s">
        <v>328</v>
      </c>
      <c r="F150" s="30">
        <v>10</v>
      </c>
      <c r="G150" s="30">
        <v>10</v>
      </c>
      <c r="H150" s="26">
        <f t="shared" si="8"/>
        <v>0</v>
      </c>
      <c r="I150" s="29"/>
      <c r="J150" s="29"/>
      <c r="K150" s="29">
        <f t="shared" si="6"/>
        <v>2.720085510575174E-2</v>
      </c>
      <c r="L150" s="26">
        <f t="shared" si="7"/>
        <v>2.720085510575174E-2</v>
      </c>
      <c r="M150" s="57" t="s">
        <v>702</v>
      </c>
    </row>
    <row r="151" spans="1:13" x14ac:dyDescent="0.25">
      <c r="A151" s="39">
        <v>137</v>
      </c>
      <c r="B151" s="17" t="s">
        <v>399</v>
      </c>
      <c r="C151" s="17"/>
      <c r="D151" s="11">
        <v>47.6</v>
      </c>
      <c r="E151" s="16" t="s">
        <v>328</v>
      </c>
      <c r="F151" s="30">
        <v>22.5</v>
      </c>
      <c r="G151" s="30">
        <v>23.3</v>
      </c>
      <c r="H151" s="26">
        <f t="shared" si="8"/>
        <v>0.80000000000000071</v>
      </c>
      <c r="I151" s="29"/>
      <c r="J151" s="29"/>
      <c r="K151" s="29">
        <f t="shared" si="6"/>
        <v>2.4756418796057035E-2</v>
      </c>
      <c r="L151" s="26">
        <f t="shared" si="7"/>
        <v>0.82475641879605777</v>
      </c>
      <c r="M151" s="57" t="s">
        <v>702</v>
      </c>
    </row>
    <row r="152" spans="1:13" x14ac:dyDescent="0.25">
      <c r="A152" s="39">
        <v>138</v>
      </c>
      <c r="B152" s="17" t="s">
        <v>400</v>
      </c>
      <c r="C152" s="17"/>
      <c r="D152" s="11">
        <v>72.8</v>
      </c>
      <c r="E152" s="16" t="s">
        <v>328</v>
      </c>
      <c r="F152" s="30">
        <v>20.9</v>
      </c>
      <c r="G152" s="30">
        <v>21.3</v>
      </c>
      <c r="H152" s="26">
        <f t="shared" si="8"/>
        <v>0.40000000000000213</v>
      </c>
      <c r="I152" s="29"/>
      <c r="J152" s="29"/>
      <c r="K152" s="29">
        <f t="shared" si="6"/>
        <v>3.7862758158675458E-2</v>
      </c>
      <c r="L152" s="26">
        <f t="shared" si="7"/>
        <v>0.43786275815867759</v>
      </c>
      <c r="M152" s="57" t="s">
        <v>702</v>
      </c>
    </row>
    <row r="153" spans="1:13" x14ac:dyDescent="0.25">
      <c r="A153" s="39">
        <v>139</v>
      </c>
      <c r="B153" s="17" t="s">
        <v>401</v>
      </c>
      <c r="C153" s="17"/>
      <c r="D153" s="11">
        <v>54.9</v>
      </c>
      <c r="E153" s="16" t="s">
        <v>328</v>
      </c>
      <c r="F153" s="30">
        <v>12.1</v>
      </c>
      <c r="G153" s="30">
        <v>12.7</v>
      </c>
      <c r="H153" s="26">
        <f t="shared" si="8"/>
        <v>0.59999999999999964</v>
      </c>
      <c r="I153" s="29"/>
      <c r="J153" s="29"/>
      <c r="K153" s="29">
        <f t="shared" si="6"/>
        <v>2.8553096468561578E-2</v>
      </c>
      <c r="L153" s="26">
        <f t="shared" si="7"/>
        <v>0.62855309646856128</v>
      </c>
      <c r="M153" s="4" t="s">
        <v>702</v>
      </c>
    </row>
    <row r="154" spans="1:13" x14ac:dyDescent="0.25">
      <c r="A154" s="39">
        <v>140</v>
      </c>
      <c r="B154" s="17" t="s">
        <v>402</v>
      </c>
      <c r="C154" s="17"/>
      <c r="D154" s="11">
        <v>52.4</v>
      </c>
      <c r="E154" s="16" t="s">
        <v>328</v>
      </c>
      <c r="F154" s="30">
        <v>8.9</v>
      </c>
      <c r="G154" s="30">
        <v>9.5</v>
      </c>
      <c r="H154" s="26">
        <f t="shared" si="8"/>
        <v>0.59999999999999964</v>
      </c>
      <c r="I154" s="29"/>
      <c r="J154" s="29"/>
      <c r="K154" s="29">
        <f t="shared" si="6"/>
        <v>2.7252864388936732E-2</v>
      </c>
      <c r="L154" s="26">
        <f t="shared" si="7"/>
        <v>0.62725286438893635</v>
      </c>
      <c r="M154" s="4" t="s">
        <v>702</v>
      </c>
    </row>
    <row r="155" spans="1:13" x14ac:dyDescent="0.25">
      <c r="A155" s="39">
        <v>141</v>
      </c>
      <c r="B155" s="17" t="s">
        <v>403</v>
      </c>
      <c r="C155" s="17"/>
      <c r="D155" s="11">
        <v>47.2</v>
      </c>
      <c r="E155" s="16" t="s">
        <v>328</v>
      </c>
      <c r="F155" s="30">
        <v>11.7</v>
      </c>
      <c r="G155" s="30">
        <v>12</v>
      </c>
      <c r="H155" s="26">
        <f t="shared" si="8"/>
        <v>0.30000000000000071</v>
      </c>
      <c r="I155" s="29"/>
      <c r="J155" s="29"/>
      <c r="K155" s="29">
        <f t="shared" si="6"/>
        <v>2.4548381663317059E-2</v>
      </c>
      <c r="L155" s="26">
        <f t="shared" si="7"/>
        <v>0.32454838166331779</v>
      </c>
      <c r="M155" s="4" t="s">
        <v>702</v>
      </c>
    </row>
    <row r="156" spans="1:13" x14ac:dyDescent="0.25">
      <c r="A156" s="39">
        <v>142</v>
      </c>
      <c r="B156" s="17" t="s">
        <v>404</v>
      </c>
      <c r="C156" s="17"/>
      <c r="D156" s="11">
        <v>72.5</v>
      </c>
      <c r="E156" s="16" t="s">
        <v>328</v>
      </c>
      <c r="F156" s="30">
        <v>14.3</v>
      </c>
      <c r="G156" s="30">
        <v>14.4</v>
      </c>
      <c r="H156" s="26">
        <f t="shared" si="8"/>
        <v>9.9999999999999645E-2</v>
      </c>
      <c r="I156" s="29"/>
      <c r="J156" s="29"/>
      <c r="K156" s="29">
        <f t="shared" si="6"/>
        <v>3.770673030912048E-2</v>
      </c>
      <c r="L156" s="26">
        <f t="shared" si="7"/>
        <v>0.13770673030912012</v>
      </c>
      <c r="M156" s="4" t="s">
        <v>702</v>
      </c>
    </row>
    <row r="157" spans="1:13" x14ac:dyDescent="0.25">
      <c r="A157" s="39">
        <v>143</v>
      </c>
      <c r="B157" s="17" t="s">
        <v>405</v>
      </c>
      <c r="C157" s="17"/>
      <c r="D157" s="11">
        <v>54.8</v>
      </c>
      <c r="E157" s="16" t="s">
        <v>328</v>
      </c>
      <c r="F157" s="30">
        <v>12</v>
      </c>
      <c r="G157" s="30">
        <v>12.5</v>
      </c>
      <c r="H157" s="26">
        <f t="shared" si="8"/>
        <v>0.5</v>
      </c>
      <c r="I157" s="29"/>
      <c r="J157" s="29"/>
      <c r="K157" s="29">
        <f t="shared" si="6"/>
        <v>2.8501087185376583E-2</v>
      </c>
      <c r="L157" s="26">
        <f t="shared" si="7"/>
        <v>0.52850108718537658</v>
      </c>
      <c r="M157" s="4" t="s">
        <v>702</v>
      </c>
    </row>
    <row r="158" spans="1:13" x14ac:dyDescent="0.25">
      <c r="A158" s="39">
        <v>144</v>
      </c>
      <c r="B158" s="17" t="s">
        <v>406</v>
      </c>
      <c r="C158" s="17"/>
      <c r="D158" s="11">
        <v>51.9</v>
      </c>
      <c r="E158" s="16" t="s">
        <v>328</v>
      </c>
      <c r="F158" s="30">
        <v>9.5</v>
      </c>
      <c r="G158" s="30">
        <v>9.9</v>
      </c>
      <c r="H158" s="26">
        <f t="shared" si="8"/>
        <v>0.40000000000000036</v>
      </c>
      <c r="I158" s="29"/>
      <c r="J158" s="29"/>
      <c r="K158" s="29">
        <f t="shared" si="6"/>
        <v>2.6992817973011764E-2</v>
      </c>
      <c r="L158" s="26">
        <f t="shared" si="7"/>
        <v>0.42699281797301214</v>
      </c>
      <c r="M158" s="4" t="s">
        <v>702</v>
      </c>
    </row>
    <row r="159" spans="1:13" x14ac:dyDescent="0.25">
      <c r="A159" s="39">
        <v>145</v>
      </c>
      <c r="B159" s="17" t="s">
        <v>407</v>
      </c>
      <c r="C159" s="17"/>
      <c r="D159" s="11">
        <v>47</v>
      </c>
      <c r="E159" s="16" t="s">
        <v>328</v>
      </c>
      <c r="F159" s="30">
        <v>15.7</v>
      </c>
      <c r="G159" s="30">
        <v>15.7</v>
      </c>
      <c r="H159" s="26">
        <f t="shared" si="8"/>
        <v>0</v>
      </c>
      <c r="I159" s="29"/>
      <c r="J159" s="29"/>
      <c r="K159" s="29">
        <f t="shared" si="6"/>
        <v>2.4444363096947072E-2</v>
      </c>
      <c r="L159" s="26">
        <f t="shared" si="7"/>
        <v>2.4444363096947072E-2</v>
      </c>
      <c r="M159" s="4" t="s">
        <v>702</v>
      </c>
    </row>
    <row r="160" spans="1:13" x14ac:dyDescent="0.25">
      <c r="A160" s="39">
        <v>146</v>
      </c>
      <c r="B160" s="17" t="s">
        <v>408</v>
      </c>
      <c r="C160" s="17"/>
      <c r="D160" s="11">
        <v>73.2</v>
      </c>
      <c r="E160" s="16" t="s">
        <v>328</v>
      </c>
      <c r="F160" s="30">
        <v>3.5</v>
      </c>
      <c r="G160" s="30">
        <v>3.5</v>
      </c>
      <c r="H160" s="26">
        <f t="shared" si="8"/>
        <v>0</v>
      </c>
      <c r="I160" s="29"/>
      <c r="J160" s="29"/>
      <c r="K160" s="29">
        <f t="shared" si="6"/>
        <v>3.8070795291415438E-2</v>
      </c>
      <c r="L160" s="26">
        <f t="shared" si="7"/>
        <v>3.8070795291415438E-2</v>
      </c>
      <c r="M160" s="4" t="s">
        <v>702</v>
      </c>
    </row>
    <row r="161" spans="1:13" x14ac:dyDescent="0.25">
      <c r="A161" s="39">
        <v>147</v>
      </c>
      <c r="B161" s="17" t="s">
        <v>409</v>
      </c>
      <c r="C161" s="17"/>
      <c r="D161" s="11">
        <v>54.7</v>
      </c>
      <c r="E161" s="16" t="s">
        <v>328</v>
      </c>
      <c r="F161" s="30">
        <v>21.9</v>
      </c>
      <c r="G161" s="30">
        <v>22.6</v>
      </c>
      <c r="H161" s="26">
        <f t="shared" si="8"/>
        <v>0.70000000000000284</v>
      </c>
      <c r="I161" s="29"/>
      <c r="J161" s="29"/>
      <c r="K161" s="29">
        <f t="shared" si="6"/>
        <v>2.8449077902191592E-2</v>
      </c>
      <c r="L161" s="26">
        <f t="shared" si="7"/>
        <v>0.72844907790219449</v>
      </c>
      <c r="M161" s="4" t="s">
        <v>702</v>
      </c>
    </row>
    <row r="162" spans="1:13" x14ac:dyDescent="0.25">
      <c r="A162" s="39">
        <v>148</v>
      </c>
      <c r="B162" s="17" t="s">
        <v>410</v>
      </c>
      <c r="C162" s="17"/>
      <c r="D162" s="11">
        <v>52.4</v>
      </c>
      <c r="E162" s="16" t="s">
        <v>328</v>
      </c>
      <c r="F162" s="30">
        <v>9.9</v>
      </c>
      <c r="G162" s="30">
        <v>9.9</v>
      </c>
      <c r="H162" s="26">
        <f t="shared" si="8"/>
        <v>0</v>
      </c>
      <c r="I162" s="29"/>
      <c r="J162" s="29"/>
      <c r="K162" s="29">
        <f t="shared" si="6"/>
        <v>2.7252864388936732E-2</v>
      </c>
      <c r="L162" s="26">
        <f t="shared" si="7"/>
        <v>2.7252864388936732E-2</v>
      </c>
      <c r="M162" s="4" t="s">
        <v>702</v>
      </c>
    </row>
    <row r="163" spans="1:13" x14ac:dyDescent="0.25">
      <c r="A163" s="39">
        <v>149</v>
      </c>
      <c r="B163" s="17" t="s">
        <v>411</v>
      </c>
      <c r="C163" s="17"/>
      <c r="D163" s="11">
        <v>47.4</v>
      </c>
      <c r="E163" s="16" t="s">
        <v>328</v>
      </c>
      <c r="F163" s="30">
        <v>14.4</v>
      </c>
      <c r="G163" s="30">
        <v>14.8</v>
      </c>
      <c r="H163" s="26">
        <f t="shared" si="8"/>
        <v>0.40000000000000036</v>
      </c>
      <c r="I163" s="29"/>
      <c r="J163" s="29"/>
      <c r="K163" s="29">
        <f t="shared" si="6"/>
        <v>2.4652400229687045E-2</v>
      </c>
      <c r="L163" s="26">
        <f t="shared" si="7"/>
        <v>0.42465240022968742</v>
      </c>
      <c r="M163" s="4" t="s">
        <v>702</v>
      </c>
    </row>
    <row r="164" spans="1:13" x14ac:dyDescent="0.25">
      <c r="A164" s="39">
        <v>150</v>
      </c>
      <c r="B164" s="17" t="s">
        <v>412</v>
      </c>
      <c r="C164" s="17"/>
      <c r="D164" s="11">
        <v>73.2</v>
      </c>
      <c r="E164" s="16" t="s">
        <v>328</v>
      </c>
      <c r="F164" s="30">
        <v>26.4</v>
      </c>
      <c r="G164" s="30">
        <v>26.4</v>
      </c>
      <c r="H164" s="26">
        <f t="shared" si="8"/>
        <v>0</v>
      </c>
      <c r="I164" s="29"/>
      <c r="J164" s="29"/>
      <c r="K164" s="29">
        <f t="shared" si="6"/>
        <v>3.8070795291415438E-2</v>
      </c>
      <c r="L164" s="26">
        <f t="shared" si="7"/>
        <v>3.8070795291415438E-2</v>
      </c>
      <c r="M164" s="4" t="s">
        <v>702</v>
      </c>
    </row>
    <row r="165" spans="1:13" x14ac:dyDescent="0.25">
      <c r="A165" s="39">
        <v>151</v>
      </c>
      <c r="B165" s="17" t="s">
        <v>526</v>
      </c>
      <c r="C165" s="17"/>
      <c r="D165" s="11">
        <v>39.299999999999997</v>
      </c>
      <c r="E165" s="16" t="s">
        <v>328</v>
      </c>
      <c r="F165" s="30">
        <v>16.7</v>
      </c>
      <c r="G165" s="30">
        <v>17.3</v>
      </c>
      <c r="H165" s="26">
        <f t="shared" si="8"/>
        <v>0.60000000000000142</v>
      </c>
      <c r="I165" s="29"/>
      <c r="J165" s="29"/>
      <c r="K165" s="29">
        <f t="shared" si="6"/>
        <v>2.0439648291702549E-2</v>
      </c>
      <c r="L165" s="26">
        <f t="shared" si="7"/>
        <v>0.62043964829170395</v>
      </c>
      <c r="M165" s="4" t="s">
        <v>702</v>
      </c>
    </row>
    <row r="166" spans="1:13" x14ac:dyDescent="0.25">
      <c r="A166" s="39">
        <v>152</v>
      </c>
      <c r="B166" s="17" t="s">
        <v>527</v>
      </c>
      <c r="C166" s="17"/>
      <c r="D166" s="11">
        <v>67.099999999999994</v>
      </c>
      <c r="E166" s="16" t="s">
        <v>328</v>
      </c>
      <c r="F166" s="30">
        <v>14</v>
      </c>
      <c r="G166" s="30">
        <v>14</v>
      </c>
      <c r="H166" s="26">
        <f t="shared" si="8"/>
        <v>0</v>
      </c>
      <c r="I166" s="29"/>
      <c r="J166" s="29">
        <f>(0.2+0.6+0.8+0.8+0.9+0.7)/6</f>
        <v>0.66666666666666663</v>
      </c>
      <c r="K166" s="29">
        <f t="shared" si="6"/>
        <v>3.4898229017130813E-2</v>
      </c>
      <c r="L166" s="26">
        <f t="shared" si="7"/>
        <v>0.70156489568379743</v>
      </c>
      <c r="M166" s="4" t="s">
        <v>702</v>
      </c>
    </row>
    <row r="167" spans="1:13" x14ac:dyDescent="0.25">
      <c r="A167" s="39">
        <v>153</v>
      </c>
      <c r="B167" s="17" t="s">
        <v>528</v>
      </c>
      <c r="C167" s="17"/>
      <c r="D167" s="11">
        <v>99.4</v>
      </c>
      <c r="E167" s="16" t="s">
        <v>328</v>
      </c>
      <c r="F167" s="30">
        <v>40.799999999999997</v>
      </c>
      <c r="G167" s="30">
        <v>42</v>
      </c>
      <c r="H167" s="26">
        <f t="shared" si="8"/>
        <v>1.2000000000000028</v>
      </c>
      <c r="I167" s="29"/>
      <c r="J167" s="29"/>
      <c r="K167" s="29">
        <f t="shared" si="6"/>
        <v>5.1697227485883804E-2</v>
      </c>
      <c r="L167" s="26">
        <f t="shared" si="7"/>
        <v>1.2516972274858866</v>
      </c>
      <c r="M167" s="4" t="s">
        <v>702</v>
      </c>
    </row>
    <row r="168" spans="1:13" x14ac:dyDescent="0.25">
      <c r="A168" s="39">
        <v>154</v>
      </c>
      <c r="B168" s="17" t="s">
        <v>529</v>
      </c>
      <c r="C168" s="17"/>
      <c r="D168" s="11">
        <v>39.6</v>
      </c>
      <c r="E168" s="16" t="s">
        <v>328</v>
      </c>
      <c r="F168" s="30">
        <v>3.9</v>
      </c>
      <c r="G168" s="30">
        <v>4.3</v>
      </c>
      <c r="H168" s="26">
        <f t="shared" si="8"/>
        <v>0.39999999999999991</v>
      </c>
      <c r="I168" s="29"/>
      <c r="J168" s="29"/>
      <c r="K168" s="29">
        <f t="shared" si="6"/>
        <v>2.0595676141257534E-2</v>
      </c>
      <c r="L168" s="26">
        <f t="shared" si="7"/>
        <v>0.42059567614125742</v>
      </c>
      <c r="M168" s="4" t="s">
        <v>702</v>
      </c>
    </row>
    <row r="169" spans="1:13" x14ac:dyDescent="0.25">
      <c r="A169" s="39">
        <v>155</v>
      </c>
      <c r="B169" s="17" t="s">
        <v>530</v>
      </c>
      <c r="C169" s="17"/>
      <c r="D169" s="11">
        <v>67</v>
      </c>
      <c r="E169" s="16" t="s">
        <v>328</v>
      </c>
      <c r="F169" s="30">
        <v>21.5</v>
      </c>
      <c r="G169" s="30">
        <v>22.3</v>
      </c>
      <c r="H169" s="26">
        <f t="shared" si="8"/>
        <v>0.80000000000000071</v>
      </c>
      <c r="I169" s="29"/>
      <c r="J169" s="29"/>
      <c r="K169" s="29">
        <f t="shared" si="6"/>
        <v>3.4846219733945825E-2</v>
      </c>
      <c r="L169" s="26">
        <f t="shared" si="7"/>
        <v>0.83484621973394657</v>
      </c>
      <c r="M169" s="4" t="s">
        <v>702</v>
      </c>
    </row>
    <row r="170" spans="1:13" x14ac:dyDescent="0.25">
      <c r="A170" s="39">
        <v>156</v>
      </c>
      <c r="B170" s="17" t="s">
        <v>531</v>
      </c>
      <c r="C170" s="17"/>
      <c r="D170" s="11">
        <v>98.8</v>
      </c>
      <c r="E170" s="16" t="s">
        <v>328</v>
      </c>
      <c r="F170" s="30">
        <v>17.899999999999999</v>
      </c>
      <c r="G170" s="30">
        <v>18</v>
      </c>
      <c r="H170" s="26">
        <f>G170-F170</f>
        <v>0.10000000000000142</v>
      </c>
      <c r="I170" s="29"/>
      <c r="J170" s="29"/>
      <c r="K170" s="29">
        <f t="shared" si="6"/>
        <v>5.1385171786773841E-2</v>
      </c>
      <c r="L170" s="26">
        <f t="shared" si="7"/>
        <v>0.15138517178677527</v>
      </c>
      <c r="M170" s="4" t="s">
        <v>702</v>
      </c>
    </row>
    <row r="171" spans="1:13" x14ac:dyDescent="0.25">
      <c r="A171" s="39">
        <v>157</v>
      </c>
      <c r="B171" s="17" t="s">
        <v>532</v>
      </c>
      <c r="C171" s="17"/>
      <c r="D171" s="11">
        <v>39.4</v>
      </c>
      <c r="E171" s="16" t="s">
        <v>328</v>
      </c>
      <c r="F171" s="30">
        <v>9.5</v>
      </c>
      <c r="G171" s="30">
        <v>9.6</v>
      </c>
      <c r="H171" s="26">
        <f>G171-F171</f>
        <v>9.9999999999999645E-2</v>
      </c>
      <c r="I171" s="29"/>
      <c r="J171" s="29"/>
      <c r="K171" s="29">
        <f t="shared" si="6"/>
        <v>2.0491657574887544E-2</v>
      </c>
      <c r="L171" s="26">
        <f t="shared" si="7"/>
        <v>0.1204916575748872</v>
      </c>
      <c r="M171" s="4" t="s">
        <v>702</v>
      </c>
    </row>
    <row r="172" spans="1:13" x14ac:dyDescent="0.25">
      <c r="A172" s="39">
        <v>158</v>
      </c>
      <c r="B172" s="17" t="s">
        <v>533</v>
      </c>
      <c r="C172" s="17"/>
      <c r="D172" s="11">
        <v>67.5</v>
      </c>
      <c r="E172" s="16" t="s">
        <v>328</v>
      </c>
      <c r="F172" s="30">
        <v>10</v>
      </c>
      <c r="G172" s="30">
        <v>10.1</v>
      </c>
      <c r="H172" s="26">
        <f>G172-F172</f>
        <v>9.9999999999999645E-2</v>
      </c>
      <c r="I172" s="29"/>
      <c r="J172" s="29"/>
      <c r="K172" s="29">
        <f t="shared" si="6"/>
        <v>3.5106266149870793E-2</v>
      </c>
      <c r="L172" s="26">
        <f t="shared" si="7"/>
        <v>0.13510626614987042</v>
      </c>
      <c r="M172" s="4" t="s">
        <v>702</v>
      </c>
    </row>
    <row r="173" spans="1:13" x14ac:dyDescent="0.25">
      <c r="A173" s="39">
        <v>159</v>
      </c>
      <c r="B173" s="17" t="s">
        <v>534</v>
      </c>
      <c r="C173" s="17"/>
      <c r="D173" s="11">
        <v>99.1</v>
      </c>
      <c r="E173" s="16" t="s">
        <v>328</v>
      </c>
      <c r="F173" s="30">
        <v>17.399999999999999</v>
      </c>
      <c r="G173" s="30">
        <v>17.7</v>
      </c>
      <c r="H173" s="26">
        <f>G173-F173</f>
        <v>0.30000000000000071</v>
      </c>
      <c r="I173" s="29"/>
      <c r="J173" s="29"/>
      <c r="K173" s="29">
        <f t="shared" si="6"/>
        <v>5.1541199636328819E-2</v>
      </c>
      <c r="L173" s="26">
        <f t="shared" si="7"/>
        <v>0.35154119963632952</v>
      </c>
      <c r="M173" s="4" t="s">
        <v>702</v>
      </c>
    </row>
    <row r="174" spans="1:13" x14ac:dyDescent="0.25">
      <c r="A174" s="39">
        <v>160</v>
      </c>
      <c r="B174" s="17" t="s">
        <v>535</v>
      </c>
      <c r="C174" s="17"/>
      <c r="D174" s="11">
        <v>40.1</v>
      </c>
      <c r="E174" s="16" t="s">
        <v>328</v>
      </c>
      <c r="F174" s="30">
        <v>12.1</v>
      </c>
      <c r="G174" s="30">
        <v>12.3</v>
      </c>
      <c r="H174" s="26">
        <f t="shared" si="8"/>
        <v>0.20000000000000107</v>
      </c>
      <c r="I174" s="29"/>
      <c r="J174" s="29"/>
      <c r="K174" s="29">
        <f t="shared" si="6"/>
        <v>2.0855722557182502E-2</v>
      </c>
      <c r="L174" s="26">
        <f t="shared" si="7"/>
        <v>0.22085572255718355</v>
      </c>
      <c r="M174" s="4" t="s">
        <v>702</v>
      </c>
    </row>
    <row r="175" spans="1:13" x14ac:dyDescent="0.25">
      <c r="A175" s="39">
        <v>161</v>
      </c>
      <c r="B175" s="17" t="s">
        <v>536</v>
      </c>
      <c r="C175" s="17"/>
      <c r="D175" s="11">
        <v>67.099999999999994</v>
      </c>
      <c r="E175" s="16" t="s">
        <v>328</v>
      </c>
      <c r="F175" s="30">
        <v>12.6</v>
      </c>
      <c r="G175" s="30">
        <v>13.4</v>
      </c>
      <c r="H175" s="26">
        <f t="shared" si="8"/>
        <v>0.80000000000000071</v>
      </c>
      <c r="I175" s="29"/>
      <c r="J175" s="29"/>
      <c r="K175" s="29">
        <f t="shared" si="6"/>
        <v>3.4898229017130813E-2</v>
      </c>
      <c r="L175" s="26">
        <f t="shared" si="7"/>
        <v>0.83489822901713151</v>
      </c>
      <c r="M175" s="4" t="s">
        <v>702</v>
      </c>
    </row>
    <row r="176" spans="1:13" x14ac:dyDescent="0.25">
      <c r="A176" s="39">
        <v>162</v>
      </c>
      <c r="B176" s="17" t="s">
        <v>537</v>
      </c>
      <c r="C176" s="17"/>
      <c r="D176" s="11">
        <v>99.1</v>
      </c>
      <c r="E176" s="16" t="s">
        <v>328</v>
      </c>
      <c r="F176" s="30">
        <v>31.6</v>
      </c>
      <c r="G176" s="30">
        <v>32.4</v>
      </c>
      <c r="H176" s="26">
        <f t="shared" si="8"/>
        <v>0.79999999999999716</v>
      </c>
      <c r="I176" s="29"/>
      <c r="J176" s="29"/>
      <c r="K176" s="29">
        <f t="shared" si="6"/>
        <v>5.1541199636328819E-2</v>
      </c>
      <c r="L176" s="26">
        <f t="shared" si="7"/>
        <v>0.85154119963632602</v>
      </c>
      <c r="M176" s="4" t="s">
        <v>702</v>
      </c>
    </row>
    <row r="177" spans="1:13" x14ac:dyDescent="0.25">
      <c r="A177" s="39">
        <v>163</v>
      </c>
      <c r="B177" s="17" t="s">
        <v>538</v>
      </c>
      <c r="C177" s="17"/>
      <c r="D177" s="11">
        <v>39.4</v>
      </c>
      <c r="E177" s="16" t="s">
        <v>328</v>
      </c>
      <c r="F177" s="30">
        <v>10.3</v>
      </c>
      <c r="G177" s="30">
        <v>10.3</v>
      </c>
      <c r="H177" s="26">
        <f t="shared" si="8"/>
        <v>0</v>
      </c>
      <c r="I177" s="29"/>
      <c r="J177" s="29">
        <v>0.5</v>
      </c>
      <c r="K177" s="29">
        <f t="shared" si="6"/>
        <v>2.0491657574887544E-2</v>
      </c>
      <c r="L177" s="26">
        <f t="shared" si="7"/>
        <v>0.52049165757488758</v>
      </c>
      <c r="M177" s="4" t="s">
        <v>702</v>
      </c>
    </row>
    <row r="178" spans="1:13" x14ac:dyDescent="0.25">
      <c r="A178" s="39">
        <v>164</v>
      </c>
      <c r="B178" s="17" t="s">
        <v>539</v>
      </c>
      <c r="C178" s="17"/>
      <c r="D178" s="11">
        <v>67.2</v>
      </c>
      <c r="E178" s="16" t="s">
        <v>328</v>
      </c>
      <c r="F178" s="30">
        <v>0.7</v>
      </c>
      <c r="G178" s="30">
        <v>0.7</v>
      </c>
      <c r="H178" s="26">
        <f t="shared" si="8"/>
        <v>0</v>
      </c>
      <c r="I178" s="29">
        <f>D178*0.015*12/10</f>
        <v>1.2096</v>
      </c>
      <c r="J178" s="29"/>
      <c r="K178" s="29"/>
      <c r="L178" s="26">
        <f t="shared" si="7"/>
        <v>1.2096</v>
      </c>
      <c r="M178" s="4" t="s">
        <v>703</v>
      </c>
    </row>
    <row r="179" spans="1:13" x14ac:dyDescent="0.25">
      <c r="A179" s="39">
        <v>165</v>
      </c>
      <c r="B179" s="17" t="s">
        <v>540</v>
      </c>
      <c r="C179" s="17"/>
      <c r="D179" s="11">
        <v>99.5</v>
      </c>
      <c r="E179" s="16" t="s">
        <v>328</v>
      </c>
      <c r="F179" s="30">
        <v>33.4</v>
      </c>
      <c r="G179" s="30">
        <v>33.4</v>
      </c>
      <c r="H179" s="26">
        <f t="shared" si="8"/>
        <v>0</v>
      </c>
      <c r="I179" s="29"/>
      <c r="J179" s="29">
        <v>1.3</v>
      </c>
      <c r="K179" s="29">
        <f t="shared" si="6"/>
        <v>5.1749236769068799E-2</v>
      </c>
      <c r="L179" s="26">
        <f t="shared" si="7"/>
        <v>1.3517492367690689</v>
      </c>
      <c r="M179" s="4" t="s">
        <v>702</v>
      </c>
    </row>
    <row r="180" spans="1:13" x14ac:dyDescent="0.25">
      <c r="A180" s="39">
        <v>166</v>
      </c>
      <c r="B180" s="17" t="s">
        <v>541</v>
      </c>
      <c r="C180" s="17"/>
      <c r="D180" s="11">
        <v>39.4</v>
      </c>
      <c r="E180" s="16" t="s">
        <v>328</v>
      </c>
      <c r="F180" s="30">
        <v>12.5</v>
      </c>
      <c r="G180" s="30">
        <v>12.8</v>
      </c>
      <c r="H180" s="26">
        <f t="shared" si="8"/>
        <v>0.30000000000000071</v>
      </c>
      <c r="I180" s="29"/>
      <c r="J180" s="29"/>
      <c r="K180" s="29">
        <f t="shared" si="6"/>
        <v>2.0491657574887544E-2</v>
      </c>
      <c r="L180" s="26">
        <f t="shared" si="7"/>
        <v>0.32049165757488823</v>
      </c>
      <c r="M180" s="4" t="s">
        <v>702</v>
      </c>
    </row>
    <row r="181" spans="1:13" x14ac:dyDescent="0.25">
      <c r="A181" s="39">
        <v>167</v>
      </c>
      <c r="B181" s="17" t="s">
        <v>542</v>
      </c>
      <c r="C181" s="17"/>
      <c r="D181" s="11">
        <v>67.3</v>
      </c>
      <c r="E181" s="16" t="s">
        <v>328</v>
      </c>
      <c r="F181" s="30">
        <v>19.100000000000001</v>
      </c>
      <c r="G181" s="30">
        <v>19.7</v>
      </c>
      <c r="H181" s="26">
        <f t="shared" si="8"/>
        <v>0.59999999999999787</v>
      </c>
      <c r="I181" s="29"/>
      <c r="J181" s="29"/>
      <c r="K181" s="29">
        <f t="shared" si="6"/>
        <v>3.5002247583500803E-2</v>
      </c>
      <c r="L181" s="26">
        <f t="shared" si="7"/>
        <v>0.63500224758349866</v>
      </c>
      <c r="M181" s="4" t="s">
        <v>702</v>
      </c>
    </row>
    <row r="182" spans="1:13" x14ac:dyDescent="0.25">
      <c r="A182" s="39">
        <v>168</v>
      </c>
      <c r="B182" s="17" t="s">
        <v>543</v>
      </c>
      <c r="C182" s="17"/>
      <c r="D182" s="11">
        <v>99.4</v>
      </c>
      <c r="E182" s="16" t="s">
        <v>328</v>
      </c>
      <c r="F182" s="30">
        <v>14.1</v>
      </c>
      <c r="G182" s="30">
        <v>14.7</v>
      </c>
      <c r="H182" s="26">
        <f t="shared" si="8"/>
        <v>0.59999999999999964</v>
      </c>
      <c r="I182" s="29"/>
      <c r="J182" s="29"/>
      <c r="K182" s="29">
        <f t="shared" si="6"/>
        <v>5.1697227485883804E-2</v>
      </c>
      <c r="L182" s="26">
        <f t="shared" si="7"/>
        <v>0.65169722748588343</v>
      </c>
      <c r="M182" s="4" t="s">
        <v>702</v>
      </c>
    </row>
    <row r="183" spans="1:13" x14ac:dyDescent="0.25">
      <c r="A183" s="39">
        <v>169</v>
      </c>
      <c r="B183" s="17" t="s">
        <v>544</v>
      </c>
      <c r="C183" s="17"/>
      <c r="D183" s="11">
        <v>39.5</v>
      </c>
      <c r="E183" s="16" t="s">
        <v>328</v>
      </c>
      <c r="F183" s="30">
        <v>4.3</v>
      </c>
      <c r="G183" s="30">
        <v>4.9000000000000004</v>
      </c>
      <c r="H183" s="26">
        <f t="shared" si="8"/>
        <v>0.60000000000000053</v>
      </c>
      <c r="I183" s="29"/>
      <c r="J183" s="29"/>
      <c r="K183" s="29">
        <f t="shared" si="6"/>
        <v>2.0543666858072539E-2</v>
      </c>
      <c r="L183" s="26">
        <f t="shared" si="7"/>
        <v>0.62054366685807305</v>
      </c>
      <c r="M183" s="4" t="s">
        <v>702</v>
      </c>
    </row>
    <row r="184" spans="1:13" x14ac:dyDescent="0.25">
      <c r="A184" s="39">
        <v>170</v>
      </c>
      <c r="B184" s="17" t="s">
        <v>545</v>
      </c>
      <c r="C184" s="17"/>
      <c r="D184" s="11">
        <v>67.400000000000006</v>
      </c>
      <c r="E184" s="16" t="s">
        <v>328</v>
      </c>
      <c r="F184" s="30">
        <v>9</v>
      </c>
      <c r="G184" s="30">
        <v>9.1999999999999993</v>
      </c>
      <c r="H184" s="26">
        <f t="shared" si="8"/>
        <v>0.19999999999999929</v>
      </c>
      <c r="I184" s="29"/>
      <c r="J184" s="29"/>
      <c r="K184" s="29">
        <f t="shared" si="6"/>
        <v>3.5054256866685798E-2</v>
      </c>
      <c r="L184" s="26">
        <f t="shared" si="7"/>
        <v>0.23505425686668507</v>
      </c>
      <c r="M184" s="4" t="s">
        <v>702</v>
      </c>
    </row>
    <row r="185" spans="1:13" x14ac:dyDescent="0.25">
      <c r="A185" s="39">
        <v>171</v>
      </c>
      <c r="B185" s="17" t="s">
        <v>546</v>
      </c>
      <c r="C185" s="17"/>
      <c r="D185" s="11">
        <v>99.5</v>
      </c>
      <c r="E185" s="16" t="s">
        <v>328</v>
      </c>
      <c r="F185" s="30">
        <v>30.9</v>
      </c>
      <c r="G185" s="30">
        <v>31.6</v>
      </c>
      <c r="H185" s="26">
        <f t="shared" si="8"/>
        <v>0.70000000000000284</v>
      </c>
      <c r="I185" s="29"/>
      <c r="J185" s="29"/>
      <c r="K185" s="29">
        <f t="shared" si="6"/>
        <v>5.1749236769068799E-2</v>
      </c>
      <c r="L185" s="26">
        <f t="shared" si="7"/>
        <v>0.75174923676907168</v>
      </c>
      <c r="M185" s="4" t="s">
        <v>702</v>
      </c>
    </row>
    <row r="186" spans="1:13" x14ac:dyDescent="0.25">
      <c r="A186" s="39">
        <v>172</v>
      </c>
      <c r="B186" s="17" t="s">
        <v>547</v>
      </c>
      <c r="C186" s="17"/>
      <c r="D186" s="11">
        <v>39.5</v>
      </c>
      <c r="E186" s="16" t="s">
        <v>328</v>
      </c>
      <c r="F186" s="30">
        <v>13.6</v>
      </c>
      <c r="G186" s="30">
        <v>14</v>
      </c>
      <c r="H186" s="26">
        <f t="shared" si="8"/>
        <v>0.40000000000000036</v>
      </c>
      <c r="I186" s="29"/>
      <c r="J186" s="29"/>
      <c r="K186" s="29">
        <f t="shared" si="6"/>
        <v>2.0543666858072539E-2</v>
      </c>
      <c r="L186" s="26">
        <f t="shared" si="7"/>
        <v>0.42054366685807287</v>
      </c>
      <c r="M186" s="4" t="s">
        <v>702</v>
      </c>
    </row>
    <row r="187" spans="1:13" x14ac:dyDescent="0.25">
      <c r="A187" s="39">
        <v>173</v>
      </c>
      <c r="B187" s="17" t="s">
        <v>548</v>
      </c>
      <c r="C187" s="17"/>
      <c r="D187" s="11">
        <v>67.8</v>
      </c>
      <c r="E187" s="16" t="s">
        <v>328</v>
      </c>
      <c r="F187" s="30">
        <v>22.8</v>
      </c>
      <c r="G187" s="30">
        <v>23.7</v>
      </c>
      <c r="H187" s="26">
        <f t="shared" si="8"/>
        <v>0.89999999999999858</v>
      </c>
      <c r="I187" s="29"/>
      <c r="J187" s="29"/>
      <c r="K187" s="29">
        <f t="shared" si="6"/>
        <v>3.5262293999425771E-2</v>
      </c>
      <c r="L187" s="26">
        <f t="shared" si="7"/>
        <v>0.9352622939994244</v>
      </c>
      <c r="M187" s="4" t="s">
        <v>702</v>
      </c>
    </row>
    <row r="188" spans="1:13" x14ac:dyDescent="0.25">
      <c r="A188" s="39">
        <v>174</v>
      </c>
      <c r="B188" s="17" t="s">
        <v>549</v>
      </c>
      <c r="C188" s="17"/>
      <c r="D188" s="11">
        <v>99.3</v>
      </c>
      <c r="E188" s="16" t="s">
        <v>328</v>
      </c>
      <c r="F188" s="30">
        <v>33.700000000000003</v>
      </c>
      <c r="G188" s="30">
        <v>34.9</v>
      </c>
      <c r="H188" s="26">
        <f t="shared" si="8"/>
        <v>1.1999999999999957</v>
      </c>
      <c r="I188" s="29"/>
      <c r="J188" s="29"/>
      <c r="K188" s="29">
        <f t="shared" si="6"/>
        <v>5.1645218202698809E-2</v>
      </c>
      <c r="L188" s="26">
        <f t="shared" si="7"/>
        <v>1.2516452182026945</v>
      </c>
      <c r="M188" s="4" t="s">
        <v>702</v>
      </c>
    </row>
    <row r="189" spans="1:13" x14ac:dyDescent="0.25">
      <c r="A189" s="39">
        <v>175</v>
      </c>
      <c r="B189" s="17" t="s">
        <v>550</v>
      </c>
      <c r="C189" s="17"/>
      <c r="D189" s="11">
        <v>39.6</v>
      </c>
      <c r="E189" s="16" t="s">
        <v>328</v>
      </c>
      <c r="F189" s="30">
        <v>13.8</v>
      </c>
      <c r="G189" s="30">
        <v>14</v>
      </c>
      <c r="H189" s="26">
        <f t="shared" si="8"/>
        <v>0.19999999999999929</v>
      </c>
      <c r="I189" s="29"/>
      <c r="J189" s="29"/>
      <c r="K189" s="29">
        <f t="shared" si="6"/>
        <v>2.0595676141257534E-2</v>
      </c>
      <c r="L189" s="26">
        <f t="shared" si="7"/>
        <v>0.22059567614125683</v>
      </c>
      <c r="M189" s="4" t="s">
        <v>702</v>
      </c>
    </row>
    <row r="190" spans="1:13" x14ac:dyDescent="0.25">
      <c r="A190" s="39">
        <v>176</v>
      </c>
      <c r="B190" s="17" t="s">
        <v>615</v>
      </c>
      <c r="C190" s="17"/>
      <c r="D190" s="11">
        <v>68.099999999999994</v>
      </c>
      <c r="E190" s="16" t="s">
        <v>328</v>
      </c>
      <c r="F190" s="30">
        <v>14.8</v>
      </c>
      <c r="G190" s="30">
        <v>15</v>
      </c>
      <c r="H190" s="26">
        <f t="shared" si="8"/>
        <v>0.19999999999999929</v>
      </c>
      <c r="I190" s="29"/>
      <c r="J190" s="29"/>
      <c r="K190" s="29">
        <f t="shared" si="6"/>
        <v>3.5418321848980749E-2</v>
      </c>
      <c r="L190" s="26">
        <f t="shared" si="7"/>
        <v>0.23541832184898004</v>
      </c>
      <c r="M190" s="4" t="s">
        <v>702</v>
      </c>
    </row>
    <row r="191" spans="1:13" x14ac:dyDescent="0.25">
      <c r="A191" s="39">
        <v>177</v>
      </c>
      <c r="B191" s="17" t="s">
        <v>551</v>
      </c>
      <c r="C191" s="17"/>
      <c r="D191" s="11">
        <v>99.4</v>
      </c>
      <c r="E191" s="16" t="s">
        <v>328</v>
      </c>
      <c r="F191" s="30">
        <v>15</v>
      </c>
      <c r="G191" s="30">
        <v>15.5</v>
      </c>
      <c r="H191" s="26">
        <f t="shared" si="8"/>
        <v>0.5</v>
      </c>
      <c r="I191" s="29"/>
      <c r="J191" s="29"/>
      <c r="K191" s="29">
        <f t="shared" si="6"/>
        <v>5.1697227485883804E-2</v>
      </c>
      <c r="L191" s="26">
        <f t="shared" si="7"/>
        <v>0.55169722748588379</v>
      </c>
      <c r="M191" s="4" t="s">
        <v>702</v>
      </c>
    </row>
    <row r="192" spans="1:13" x14ac:dyDescent="0.25">
      <c r="A192" s="39">
        <v>178</v>
      </c>
      <c r="B192" s="17" t="s">
        <v>413</v>
      </c>
      <c r="C192" s="17"/>
      <c r="D192" s="11">
        <v>42.3</v>
      </c>
      <c r="E192" s="16" t="s">
        <v>328</v>
      </c>
      <c r="F192" s="30">
        <v>1.6</v>
      </c>
      <c r="G192" s="30">
        <v>1.6</v>
      </c>
      <c r="H192" s="26">
        <f t="shared" si="8"/>
        <v>0</v>
      </c>
      <c r="I192" s="29"/>
      <c r="J192" s="29"/>
      <c r="K192" s="29">
        <f t="shared" si="6"/>
        <v>2.1999926787252364E-2</v>
      </c>
      <c r="L192" s="26">
        <f t="shared" si="7"/>
        <v>2.1999926787252364E-2</v>
      </c>
      <c r="M192" s="4" t="s">
        <v>702</v>
      </c>
    </row>
    <row r="193" spans="1:13" x14ac:dyDescent="0.25">
      <c r="A193" s="39">
        <v>179</v>
      </c>
      <c r="B193" s="17" t="s">
        <v>414</v>
      </c>
      <c r="C193" s="17"/>
      <c r="D193" s="11">
        <v>68.900000000000006</v>
      </c>
      <c r="E193" s="16" t="s">
        <v>328</v>
      </c>
      <c r="F193" s="30">
        <v>8.9</v>
      </c>
      <c r="G193" s="30">
        <v>9</v>
      </c>
      <c r="H193" s="26">
        <f t="shared" si="8"/>
        <v>9.9999999999999645E-2</v>
      </c>
      <c r="I193" s="29"/>
      <c r="J193" s="29"/>
      <c r="K193" s="29">
        <f t="shared" si="6"/>
        <v>3.5834396114460709E-2</v>
      </c>
      <c r="L193" s="26">
        <f t="shared" si="7"/>
        <v>0.13583439611446035</v>
      </c>
      <c r="M193" s="4" t="s">
        <v>702</v>
      </c>
    </row>
    <row r="194" spans="1:13" x14ac:dyDescent="0.25">
      <c r="A194" s="39">
        <v>180</v>
      </c>
      <c r="B194" s="17" t="s">
        <v>415</v>
      </c>
      <c r="C194" s="17"/>
      <c r="D194" s="11">
        <v>99.3</v>
      </c>
      <c r="E194" s="16" t="s">
        <v>328</v>
      </c>
      <c r="F194" s="30">
        <v>37.9</v>
      </c>
      <c r="G194" s="30">
        <v>39.200000000000003</v>
      </c>
      <c r="H194" s="26">
        <f t="shared" si="8"/>
        <v>1.3000000000000043</v>
      </c>
      <c r="I194" s="29"/>
      <c r="J194" s="29"/>
      <c r="K194" s="29">
        <f t="shared" si="6"/>
        <v>5.1645218202698809E-2</v>
      </c>
      <c r="L194" s="26">
        <f t="shared" si="7"/>
        <v>1.351645218202703</v>
      </c>
      <c r="M194" s="57" t="s">
        <v>702</v>
      </c>
    </row>
    <row r="195" spans="1:13" x14ac:dyDescent="0.25">
      <c r="A195" s="39">
        <v>181</v>
      </c>
      <c r="B195" s="17" t="s">
        <v>416</v>
      </c>
      <c r="C195" s="17"/>
      <c r="D195" s="11">
        <v>42.4</v>
      </c>
      <c r="E195" s="16" t="s">
        <v>328</v>
      </c>
      <c r="F195" s="30">
        <v>15.2</v>
      </c>
      <c r="G195" s="30">
        <v>15.7</v>
      </c>
      <c r="H195" s="26">
        <f t="shared" si="8"/>
        <v>0.5</v>
      </c>
      <c r="I195" s="29"/>
      <c r="J195" s="29"/>
      <c r="K195" s="29">
        <f t="shared" si="6"/>
        <v>2.2051936070437355E-2</v>
      </c>
      <c r="L195" s="26">
        <f t="shared" si="7"/>
        <v>0.52205193607043732</v>
      </c>
      <c r="M195" s="57" t="s">
        <v>702</v>
      </c>
    </row>
    <row r="196" spans="1:13" x14ac:dyDescent="0.25">
      <c r="A196" s="39">
        <v>182</v>
      </c>
      <c r="B196" s="17" t="s">
        <v>417</v>
      </c>
      <c r="C196" s="17"/>
      <c r="D196" s="11">
        <v>69.3</v>
      </c>
      <c r="E196" s="16" t="s">
        <v>328</v>
      </c>
      <c r="F196" s="30">
        <v>6.99</v>
      </c>
      <c r="G196" s="30">
        <v>6.99</v>
      </c>
      <c r="H196" s="26">
        <f t="shared" si="8"/>
        <v>0</v>
      </c>
      <c r="I196" s="29"/>
      <c r="J196" s="29"/>
      <c r="K196" s="29">
        <f t="shared" si="6"/>
        <v>3.6042433247200682E-2</v>
      </c>
      <c r="L196" s="26">
        <f t="shared" si="7"/>
        <v>3.6042433247200682E-2</v>
      </c>
      <c r="M196" s="57" t="s">
        <v>702</v>
      </c>
    </row>
    <row r="197" spans="1:13" x14ac:dyDescent="0.25">
      <c r="A197" s="39">
        <v>183</v>
      </c>
      <c r="B197" s="17" t="s">
        <v>418</v>
      </c>
      <c r="C197" s="17"/>
      <c r="D197" s="11">
        <v>99.3</v>
      </c>
      <c r="E197" s="16" t="s">
        <v>328</v>
      </c>
      <c r="F197" s="30">
        <v>23.6</v>
      </c>
      <c r="G197" s="30">
        <v>24.4</v>
      </c>
      <c r="H197" s="26">
        <f t="shared" si="8"/>
        <v>0.79999999999999716</v>
      </c>
      <c r="I197" s="29"/>
      <c r="J197" s="29"/>
      <c r="K197" s="29">
        <f t="shared" si="6"/>
        <v>5.1645218202698809E-2</v>
      </c>
      <c r="L197" s="26">
        <f t="shared" si="7"/>
        <v>0.85164521820269601</v>
      </c>
      <c r="M197" s="57" t="s">
        <v>702</v>
      </c>
    </row>
    <row r="198" spans="1:13" x14ac:dyDescent="0.25">
      <c r="A198" s="39">
        <v>184</v>
      </c>
      <c r="B198" s="17" t="s">
        <v>419</v>
      </c>
      <c r="C198" s="17"/>
      <c r="D198" s="11">
        <v>42.3</v>
      </c>
      <c r="E198" s="16" t="s">
        <v>328</v>
      </c>
      <c r="F198" s="30">
        <v>7.1</v>
      </c>
      <c r="G198" s="30">
        <v>7.1</v>
      </c>
      <c r="H198" s="26">
        <f t="shared" si="8"/>
        <v>0</v>
      </c>
      <c r="I198" s="29"/>
      <c r="J198" s="29"/>
      <c r="K198" s="29">
        <f t="shared" si="6"/>
        <v>2.1999926787252364E-2</v>
      </c>
      <c r="L198" s="26">
        <f t="shared" si="7"/>
        <v>2.1999926787252364E-2</v>
      </c>
      <c r="M198" s="57" t="s">
        <v>702</v>
      </c>
    </row>
    <row r="199" spans="1:13" x14ac:dyDescent="0.25">
      <c r="A199" s="39">
        <v>185</v>
      </c>
      <c r="B199" s="17" t="s">
        <v>420</v>
      </c>
      <c r="C199" s="17"/>
      <c r="D199" s="11">
        <v>68.599999999999994</v>
      </c>
      <c r="E199" s="16" t="s">
        <v>328</v>
      </c>
      <c r="F199" s="30">
        <v>10.5</v>
      </c>
      <c r="G199" s="30">
        <v>10.6</v>
      </c>
      <c r="H199" s="26">
        <f t="shared" si="8"/>
        <v>9.9999999999999645E-2</v>
      </c>
      <c r="I199" s="29"/>
      <c r="J199" s="29"/>
      <c r="K199" s="29">
        <f t="shared" si="6"/>
        <v>3.5678368264905724E-2</v>
      </c>
      <c r="L199" s="26">
        <f t="shared" si="7"/>
        <v>0.13567836826490537</v>
      </c>
      <c r="M199" s="57" t="s">
        <v>702</v>
      </c>
    </row>
    <row r="200" spans="1:13" x14ac:dyDescent="0.25">
      <c r="A200" s="39">
        <v>186</v>
      </c>
      <c r="B200" s="17" t="s">
        <v>421</v>
      </c>
      <c r="C200" s="17"/>
      <c r="D200" s="11">
        <v>99.4</v>
      </c>
      <c r="E200" s="16" t="s">
        <v>328</v>
      </c>
      <c r="F200" s="30">
        <v>33.4</v>
      </c>
      <c r="G200" s="30">
        <v>34.299999999999997</v>
      </c>
      <c r="H200" s="26">
        <f t="shared" si="8"/>
        <v>0.89999999999999858</v>
      </c>
      <c r="I200" s="29"/>
      <c r="J200" s="29"/>
      <c r="K200" s="29">
        <f t="shared" si="6"/>
        <v>5.1697227485883804E-2</v>
      </c>
      <c r="L200" s="26">
        <f t="shared" si="7"/>
        <v>0.95169722748588237</v>
      </c>
      <c r="M200" s="57" t="s">
        <v>702</v>
      </c>
    </row>
    <row r="201" spans="1:13" x14ac:dyDescent="0.25">
      <c r="A201" s="39">
        <v>187</v>
      </c>
      <c r="B201" s="17" t="s">
        <v>422</v>
      </c>
      <c r="C201" s="17"/>
      <c r="D201" s="11">
        <v>42.4</v>
      </c>
      <c r="E201" s="16" t="s">
        <v>328</v>
      </c>
      <c r="F201" s="30">
        <v>13.3</v>
      </c>
      <c r="G201" s="30">
        <v>14</v>
      </c>
      <c r="H201" s="26">
        <f t="shared" si="8"/>
        <v>0.69999999999999929</v>
      </c>
      <c r="I201" s="29"/>
      <c r="J201" s="29"/>
      <c r="K201" s="29">
        <f t="shared" si="6"/>
        <v>2.2051936070437355E-2</v>
      </c>
      <c r="L201" s="26">
        <f t="shared" si="7"/>
        <v>0.72205193607043661</v>
      </c>
      <c r="M201" s="57" t="s">
        <v>702</v>
      </c>
    </row>
    <row r="202" spans="1:13" x14ac:dyDescent="0.25">
      <c r="A202" s="39">
        <v>188</v>
      </c>
      <c r="B202" s="17" t="s">
        <v>423</v>
      </c>
      <c r="C202" s="17"/>
      <c r="D202" s="11">
        <v>69.3</v>
      </c>
      <c r="E202" s="16" t="s">
        <v>328</v>
      </c>
      <c r="F202" s="30">
        <v>18.600000000000001</v>
      </c>
      <c r="G202" s="30">
        <v>18.7</v>
      </c>
      <c r="H202" s="26">
        <f t="shared" si="8"/>
        <v>9.9999999999997868E-2</v>
      </c>
      <c r="I202" s="29"/>
      <c r="J202" s="29"/>
      <c r="K202" s="29">
        <f t="shared" si="6"/>
        <v>3.6042433247200682E-2</v>
      </c>
      <c r="L202" s="26">
        <f t="shared" si="7"/>
        <v>0.13604243324719856</v>
      </c>
      <c r="M202" s="57" t="s">
        <v>702</v>
      </c>
    </row>
    <row r="203" spans="1:13" x14ac:dyDescent="0.25">
      <c r="A203" s="39">
        <v>189</v>
      </c>
      <c r="B203" s="17" t="s">
        <v>424</v>
      </c>
      <c r="C203" s="17"/>
      <c r="D203" s="11">
        <v>99.1</v>
      </c>
      <c r="E203" s="16" t="s">
        <v>328</v>
      </c>
      <c r="F203" s="30">
        <v>5.5</v>
      </c>
      <c r="G203" s="30">
        <v>5.5</v>
      </c>
      <c r="H203" s="26">
        <f t="shared" si="8"/>
        <v>0</v>
      </c>
      <c r="I203" s="29"/>
      <c r="J203" s="29">
        <v>0.16</v>
      </c>
      <c r="K203" s="29">
        <f t="shared" si="6"/>
        <v>5.1541199636328819E-2</v>
      </c>
      <c r="L203" s="26">
        <f t="shared" si="7"/>
        <v>0.21154119963632884</v>
      </c>
      <c r="M203" s="4" t="s">
        <v>702</v>
      </c>
    </row>
    <row r="204" spans="1:13" x14ac:dyDescent="0.25">
      <c r="A204" s="39">
        <v>190</v>
      </c>
      <c r="B204" s="17" t="s">
        <v>425</v>
      </c>
      <c r="C204" s="17"/>
      <c r="D204" s="11">
        <v>42.6</v>
      </c>
      <c r="E204" s="16" t="s">
        <v>328</v>
      </c>
      <c r="F204" s="30">
        <v>9.6</v>
      </c>
      <c r="G204" s="30">
        <v>9.6</v>
      </c>
      <c r="H204" s="26">
        <f t="shared" si="8"/>
        <v>0</v>
      </c>
      <c r="I204" s="29"/>
      <c r="J204" s="29"/>
      <c r="K204" s="29">
        <f t="shared" si="6"/>
        <v>2.2155954636807345E-2</v>
      </c>
      <c r="L204" s="26">
        <f t="shared" si="7"/>
        <v>2.2155954636807345E-2</v>
      </c>
      <c r="M204" s="57" t="s">
        <v>702</v>
      </c>
    </row>
    <row r="205" spans="1:13" x14ac:dyDescent="0.25">
      <c r="A205" s="39">
        <v>191</v>
      </c>
      <c r="B205" s="17" t="s">
        <v>426</v>
      </c>
      <c r="C205" s="17"/>
      <c r="D205" s="11">
        <v>69.2</v>
      </c>
      <c r="E205" s="16" t="s">
        <v>328</v>
      </c>
      <c r="F205" s="30">
        <v>21</v>
      </c>
      <c r="G205" s="30">
        <v>21.7</v>
      </c>
      <c r="H205" s="26">
        <f t="shared" si="8"/>
        <v>0.69999999999999929</v>
      </c>
      <c r="I205" s="29"/>
      <c r="J205" s="29"/>
      <c r="K205" s="29">
        <f t="shared" si="6"/>
        <v>3.5990423964015687E-2</v>
      </c>
      <c r="L205" s="26">
        <f t="shared" si="7"/>
        <v>0.73599042396401493</v>
      </c>
      <c r="M205" s="57" t="s">
        <v>702</v>
      </c>
    </row>
    <row r="206" spans="1:13" x14ac:dyDescent="0.25">
      <c r="A206" s="39">
        <v>192</v>
      </c>
      <c r="B206" s="17" t="s">
        <v>427</v>
      </c>
      <c r="C206" s="17"/>
      <c r="D206" s="11">
        <v>99</v>
      </c>
      <c r="E206" s="16" t="s">
        <v>328</v>
      </c>
      <c r="F206" s="30">
        <v>8.3000000000000007</v>
      </c>
      <c r="G206" s="30">
        <v>8.3000000000000007</v>
      </c>
      <c r="H206" s="26">
        <f t="shared" si="8"/>
        <v>0</v>
      </c>
      <c r="I206" s="29"/>
      <c r="J206" s="29"/>
      <c r="K206" s="29">
        <f t="shared" si="6"/>
        <v>5.1489190353143831E-2</v>
      </c>
      <c r="L206" s="26">
        <f t="shared" si="7"/>
        <v>5.1489190353143831E-2</v>
      </c>
      <c r="M206" s="57" t="s">
        <v>702</v>
      </c>
    </row>
    <row r="207" spans="1:13" x14ac:dyDescent="0.25">
      <c r="A207" s="39">
        <v>193</v>
      </c>
      <c r="B207" s="17" t="s">
        <v>592</v>
      </c>
      <c r="C207" s="17"/>
      <c r="D207" s="11">
        <v>42.4</v>
      </c>
      <c r="E207" s="16" t="s">
        <v>328</v>
      </c>
      <c r="F207" s="30">
        <v>1.7</v>
      </c>
      <c r="G207" s="30">
        <v>1.7</v>
      </c>
      <c r="H207" s="26">
        <f t="shared" si="8"/>
        <v>0</v>
      </c>
      <c r="I207" s="29"/>
      <c r="J207" s="29"/>
      <c r="K207" s="29">
        <f t="shared" si="6"/>
        <v>2.2051936070437355E-2</v>
      </c>
      <c r="L207" s="26">
        <f t="shared" si="7"/>
        <v>2.2051936070437355E-2</v>
      </c>
      <c r="M207" s="4" t="s">
        <v>702</v>
      </c>
    </row>
    <row r="208" spans="1:13" x14ac:dyDescent="0.25">
      <c r="A208" s="39">
        <v>194</v>
      </c>
      <c r="B208" s="17" t="s">
        <v>593</v>
      </c>
      <c r="C208" s="17"/>
      <c r="D208" s="11">
        <v>68.8</v>
      </c>
      <c r="E208" s="16" t="s">
        <v>328</v>
      </c>
      <c r="F208" s="30">
        <v>13.8</v>
      </c>
      <c r="G208" s="30">
        <v>13.9</v>
      </c>
      <c r="H208" s="26">
        <f>G208-F208</f>
        <v>9.9999999999999645E-2</v>
      </c>
      <c r="I208" s="29"/>
      <c r="J208" s="29"/>
      <c r="K208" s="29">
        <f t="shared" ref="K208:K243" si="9">$H$10/$G$13*D208</f>
        <v>3.5782386831275707E-2</v>
      </c>
      <c r="L208" s="26">
        <f t="shared" ref="L208:L243" si="10">H208+K208+I208+J208</f>
        <v>0.13578238683127536</v>
      </c>
      <c r="M208" s="4" t="s">
        <v>702</v>
      </c>
    </row>
    <row r="209" spans="1:13" x14ac:dyDescent="0.25">
      <c r="A209" s="39">
        <v>195</v>
      </c>
      <c r="B209" s="17" t="s">
        <v>594</v>
      </c>
      <c r="C209" s="17"/>
      <c r="D209" s="11">
        <v>100.7</v>
      </c>
      <c r="E209" s="16" t="s">
        <v>328</v>
      </c>
      <c r="F209" s="30">
        <v>28.4</v>
      </c>
      <c r="G209" s="30">
        <v>29.4</v>
      </c>
      <c r="H209" s="26">
        <f>G209-F209</f>
        <v>1</v>
      </c>
      <c r="I209" s="29"/>
      <c r="J209" s="29"/>
      <c r="K209" s="29">
        <f t="shared" si="9"/>
        <v>5.2373348167288725E-2</v>
      </c>
      <c r="L209" s="26">
        <f t="shared" si="10"/>
        <v>1.0523733481672888</v>
      </c>
      <c r="M209" s="4" t="s">
        <v>702</v>
      </c>
    </row>
    <row r="210" spans="1:13" x14ac:dyDescent="0.25">
      <c r="A210" s="39">
        <v>196</v>
      </c>
      <c r="B210" s="17" t="s">
        <v>428</v>
      </c>
      <c r="C210" s="17"/>
      <c r="D210" s="11">
        <v>42.6</v>
      </c>
      <c r="E210" s="16" t="s">
        <v>328</v>
      </c>
      <c r="F210" s="30">
        <v>18.600000000000001</v>
      </c>
      <c r="G210" s="30">
        <v>19.399999999999999</v>
      </c>
      <c r="H210" s="26">
        <f t="shared" ref="H210:H243" si="11">G210-F210</f>
        <v>0.79999999999999716</v>
      </c>
      <c r="I210" s="29"/>
      <c r="J210" s="29"/>
      <c r="K210" s="29">
        <f t="shared" si="9"/>
        <v>2.2155954636807345E-2</v>
      </c>
      <c r="L210" s="26">
        <f t="shared" si="10"/>
        <v>0.82215595463680446</v>
      </c>
      <c r="M210" s="57" t="s">
        <v>702</v>
      </c>
    </row>
    <row r="211" spans="1:13" x14ac:dyDescent="0.25">
      <c r="A211" s="39">
        <v>197</v>
      </c>
      <c r="B211" s="17" t="s">
        <v>429</v>
      </c>
      <c r="C211" s="17"/>
      <c r="D211" s="11">
        <v>69.2</v>
      </c>
      <c r="E211" s="16" t="s">
        <v>328</v>
      </c>
      <c r="F211" s="30">
        <v>20.100000000000001</v>
      </c>
      <c r="G211" s="30">
        <v>20.399999999999999</v>
      </c>
      <c r="H211" s="26">
        <f t="shared" si="11"/>
        <v>0.29999999999999716</v>
      </c>
      <c r="I211" s="29"/>
      <c r="J211" s="29"/>
      <c r="K211" s="29">
        <f t="shared" si="9"/>
        <v>3.5990423964015687E-2</v>
      </c>
      <c r="L211" s="26">
        <f t="shared" si="10"/>
        <v>0.33599042396401285</v>
      </c>
      <c r="M211" s="57" t="s">
        <v>702</v>
      </c>
    </row>
    <row r="212" spans="1:13" x14ac:dyDescent="0.25">
      <c r="A212" s="39">
        <v>198</v>
      </c>
      <c r="B212" s="17" t="s">
        <v>430</v>
      </c>
      <c r="C212" s="17"/>
      <c r="D212" s="11">
        <v>99.5</v>
      </c>
      <c r="E212" s="16" t="s">
        <v>328</v>
      </c>
      <c r="F212" s="30">
        <v>24.2</v>
      </c>
      <c r="G212" s="30">
        <v>24.5</v>
      </c>
      <c r="H212" s="26">
        <f t="shared" si="11"/>
        <v>0.30000000000000071</v>
      </c>
      <c r="I212" s="29"/>
      <c r="J212" s="29"/>
      <c r="K212" s="29">
        <f t="shared" si="9"/>
        <v>5.1749236769068799E-2</v>
      </c>
      <c r="L212" s="26">
        <f t="shared" si="10"/>
        <v>0.3517492367690695</v>
      </c>
      <c r="M212" s="57" t="s">
        <v>702</v>
      </c>
    </row>
    <row r="213" spans="1:13" x14ac:dyDescent="0.25">
      <c r="A213" s="39">
        <v>199</v>
      </c>
      <c r="B213" s="17" t="s">
        <v>431</v>
      </c>
      <c r="C213" s="17"/>
      <c r="D213" s="11">
        <v>42.6</v>
      </c>
      <c r="E213" s="16" t="s">
        <v>328</v>
      </c>
      <c r="F213" s="30">
        <v>14</v>
      </c>
      <c r="G213" s="30">
        <v>14.3</v>
      </c>
      <c r="H213" s="26">
        <f t="shared" si="11"/>
        <v>0.30000000000000071</v>
      </c>
      <c r="I213" s="29"/>
      <c r="J213" s="29"/>
      <c r="K213" s="29">
        <f t="shared" si="9"/>
        <v>2.2155954636807345E-2</v>
      </c>
      <c r="L213" s="26">
        <f t="shared" si="10"/>
        <v>0.32215595463680807</v>
      </c>
      <c r="M213" s="57" t="s">
        <v>702</v>
      </c>
    </row>
    <row r="214" spans="1:13" x14ac:dyDescent="0.25">
      <c r="A214" s="39">
        <v>200</v>
      </c>
      <c r="B214" s="17" t="s">
        <v>432</v>
      </c>
      <c r="C214" s="17"/>
      <c r="D214" s="11">
        <v>68.8</v>
      </c>
      <c r="E214" s="16" t="s">
        <v>328</v>
      </c>
      <c r="F214" s="30">
        <v>15</v>
      </c>
      <c r="G214" s="30">
        <v>15.4</v>
      </c>
      <c r="H214" s="26">
        <f t="shared" si="11"/>
        <v>0.40000000000000036</v>
      </c>
      <c r="I214" s="29"/>
      <c r="J214" s="29"/>
      <c r="K214" s="29">
        <f t="shared" si="9"/>
        <v>3.5782386831275707E-2</v>
      </c>
      <c r="L214" s="26">
        <f t="shared" si="10"/>
        <v>0.43578238683127607</v>
      </c>
      <c r="M214" s="57" t="s">
        <v>702</v>
      </c>
    </row>
    <row r="215" spans="1:13" x14ac:dyDescent="0.25">
      <c r="A215" s="39">
        <v>201</v>
      </c>
      <c r="B215" s="17" t="s">
        <v>433</v>
      </c>
      <c r="C215" s="17"/>
      <c r="D215" s="11">
        <v>99.3</v>
      </c>
      <c r="E215" s="16" t="s">
        <v>328</v>
      </c>
      <c r="F215" s="30">
        <v>22.9</v>
      </c>
      <c r="G215" s="30">
        <v>24.1</v>
      </c>
      <c r="H215" s="26">
        <f t="shared" si="11"/>
        <v>1.2000000000000028</v>
      </c>
      <c r="I215" s="29"/>
      <c r="J215" s="29"/>
      <c r="K215" s="29">
        <f t="shared" si="9"/>
        <v>5.1645218202698809E-2</v>
      </c>
      <c r="L215" s="26">
        <f t="shared" si="10"/>
        <v>1.2516452182027016</v>
      </c>
      <c r="M215" s="57" t="s">
        <v>702</v>
      </c>
    </row>
    <row r="216" spans="1:13" x14ac:dyDescent="0.25">
      <c r="A216" s="39">
        <v>202</v>
      </c>
      <c r="B216" s="17" t="s">
        <v>558</v>
      </c>
      <c r="C216" s="17"/>
      <c r="D216" s="11">
        <v>72.8</v>
      </c>
      <c r="E216" s="16" t="s">
        <v>328</v>
      </c>
      <c r="F216" s="30">
        <v>15.4</v>
      </c>
      <c r="G216" s="30">
        <v>15.6</v>
      </c>
      <c r="H216" s="26">
        <f t="shared" si="11"/>
        <v>0.19999999999999929</v>
      </c>
      <c r="I216" s="29"/>
      <c r="J216" s="29"/>
      <c r="K216" s="29">
        <f t="shared" si="9"/>
        <v>3.7862758158675458E-2</v>
      </c>
      <c r="L216" s="26">
        <f t="shared" si="10"/>
        <v>0.23786275815867475</v>
      </c>
      <c r="M216" s="57" t="s">
        <v>702</v>
      </c>
    </row>
    <row r="217" spans="1:13" x14ac:dyDescent="0.25">
      <c r="A217" s="39">
        <v>203</v>
      </c>
      <c r="B217" s="17" t="s">
        <v>559</v>
      </c>
      <c r="C217" s="17"/>
      <c r="D217" s="11">
        <v>72.2</v>
      </c>
      <c r="E217" s="16" t="s">
        <v>328</v>
      </c>
      <c r="F217" s="30">
        <v>9.4</v>
      </c>
      <c r="G217" s="30">
        <v>9.4</v>
      </c>
      <c r="H217" s="26">
        <f t="shared" si="11"/>
        <v>0</v>
      </c>
      <c r="I217" s="29"/>
      <c r="J217" s="29">
        <f>(0.7+1.1+1+0.9+0.4)/5</f>
        <v>0.82</v>
      </c>
      <c r="K217" s="29">
        <f t="shared" si="9"/>
        <v>3.7550702459565502E-2</v>
      </c>
      <c r="L217" s="26">
        <f t="shared" si="10"/>
        <v>0.85755070245956544</v>
      </c>
      <c r="M217" s="57" t="s">
        <v>702</v>
      </c>
    </row>
    <row r="218" spans="1:13" x14ac:dyDescent="0.25">
      <c r="A218" s="39">
        <v>204</v>
      </c>
      <c r="B218" s="17" t="s">
        <v>560</v>
      </c>
      <c r="C218" s="17"/>
      <c r="D218" s="11">
        <v>45.9</v>
      </c>
      <c r="E218" s="16" t="s">
        <v>328</v>
      </c>
      <c r="F218" s="30">
        <v>9.4</v>
      </c>
      <c r="G218" s="30">
        <v>9.6</v>
      </c>
      <c r="H218" s="26">
        <f t="shared" si="11"/>
        <v>0.19999999999999929</v>
      </c>
      <c r="I218" s="29"/>
      <c r="J218" s="29"/>
      <c r="K218" s="29">
        <f t="shared" si="9"/>
        <v>2.3872260981912138E-2</v>
      </c>
      <c r="L218" s="26">
        <f t="shared" si="10"/>
        <v>0.22387226098191143</v>
      </c>
      <c r="M218" s="57" t="s">
        <v>702</v>
      </c>
    </row>
    <row r="219" spans="1:13" x14ac:dyDescent="0.25">
      <c r="A219" s="39">
        <v>205</v>
      </c>
      <c r="B219" s="17" t="s">
        <v>561</v>
      </c>
      <c r="C219" s="17"/>
      <c r="D219" s="11">
        <v>45.2</v>
      </c>
      <c r="E219" s="16" t="s">
        <v>328</v>
      </c>
      <c r="F219" s="30">
        <v>18.3</v>
      </c>
      <c r="G219" s="30">
        <v>18.8</v>
      </c>
      <c r="H219" s="26">
        <f t="shared" si="11"/>
        <v>0.5</v>
      </c>
      <c r="I219" s="29"/>
      <c r="J219" s="29"/>
      <c r="K219" s="29">
        <f t="shared" si="9"/>
        <v>2.3508195999617183E-2</v>
      </c>
      <c r="L219" s="26">
        <f t="shared" si="10"/>
        <v>0.52350819599961718</v>
      </c>
      <c r="M219" s="57" t="s">
        <v>702</v>
      </c>
    </row>
    <row r="220" spans="1:13" x14ac:dyDescent="0.25">
      <c r="A220" s="39">
        <v>206</v>
      </c>
      <c r="B220" s="17" t="s">
        <v>562</v>
      </c>
      <c r="C220" s="17"/>
      <c r="D220" s="11">
        <v>72.400000000000006</v>
      </c>
      <c r="E220" s="16" t="s">
        <v>328</v>
      </c>
      <c r="F220" s="30">
        <v>3.7</v>
      </c>
      <c r="G220" s="30">
        <v>3.7</v>
      </c>
      <c r="H220" s="26">
        <f t="shared" si="11"/>
        <v>0</v>
      </c>
      <c r="I220" s="29"/>
      <c r="J220" s="29"/>
      <c r="K220" s="29">
        <f t="shared" si="9"/>
        <v>3.7654721025935492E-2</v>
      </c>
      <c r="L220" s="26">
        <f t="shared" si="10"/>
        <v>3.7654721025935492E-2</v>
      </c>
      <c r="M220" s="57" t="s">
        <v>702</v>
      </c>
    </row>
    <row r="221" spans="1:13" x14ac:dyDescent="0.25">
      <c r="A221" s="39">
        <v>207</v>
      </c>
      <c r="B221" s="17" t="s">
        <v>563</v>
      </c>
      <c r="C221" s="17"/>
      <c r="D221" s="11">
        <v>72.3</v>
      </c>
      <c r="E221" s="16" t="s">
        <v>328</v>
      </c>
      <c r="F221" s="30">
        <v>24.4</v>
      </c>
      <c r="G221" s="30">
        <v>25.2</v>
      </c>
      <c r="H221" s="26">
        <f t="shared" si="11"/>
        <v>0.80000000000000071</v>
      </c>
      <c r="I221" s="29"/>
      <c r="J221" s="29"/>
      <c r="K221" s="29">
        <f t="shared" si="9"/>
        <v>3.760271174275049E-2</v>
      </c>
      <c r="L221" s="26">
        <f t="shared" si="10"/>
        <v>0.83760271174275125</v>
      </c>
      <c r="M221" s="57" t="s">
        <v>702</v>
      </c>
    </row>
    <row r="222" spans="1:13" x14ac:dyDescent="0.25">
      <c r="A222" s="39">
        <v>208</v>
      </c>
      <c r="B222" s="17" t="s">
        <v>564</v>
      </c>
      <c r="C222" s="17"/>
      <c r="D222" s="11">
        <v>45.5</v>
      </c>
      <c r="E222" s="16" t="s">
        <v>328</v>
      </c>
      <c r="F222" s="30">
        <v>13.5</v>
      </c>
      <c r="G222" s="30">
        <v>13.6</v>
      </c>
      <c r="H222" s="26">
        <f t="shared" si="11"/>
        <v>9.9999999999999645E-2</v>
      </c>
      <c r="I222" s="29"/>
      <c r="J222" s="29"/>
      <c r="K222" s="29">
        <f t="shared" si="9"/>
        <v>2.3664223849172165E-2</v>
      </c>
      <c r="L222" s="26">
        <f t="shared" si="10"/>
        <v>0.12366422384917181</v>
      </c>
      <c r="M222" s="57" t="s">
        <v>702</v>
      </c>
    </row>
    <row r="223" spans="1:13" x14ac:dyDescent="0.25">
      <c r="A223" s="39">
        <v>209</v>
      </c>
      <c r="B223" s="17" t="s">
        <v>565</v>
      </c>
      <c r="C223" s="17"/>
      <c r="D223" s="11">
        <v>45.2</v>
      </c>
      <c r="E223" s="16" t="s">
        <v>328</v>
      </c>
      <c r="F223" s="30">
        <v>13.5</v>
      </c>
      <c r="G223" s="30">
        <v>13.9</v>
      </c>
      <c r="H223" s="26">
        <f t="shared" si="11"/>
        <v>0.40000000000000036</v>
      </c>
      <c r="I223" s="29"/>
      <c r="J223" s="29"/>
      <c r="K223" s="29">
        <f t="shared" si="9"/>
        <v>2.3508195999617183E-2</v>
      </c>
      <c r="L223" s="26">
        <f t="shared" si="10"/>
        <v>0.42350819599961753</v>
      </c>
      <c r="M223" s="57" t="s">
        <v>702</v>
      </c>
    </row>
    <row r="224" spans="1:13" x14ac:dyDescent="0.25">
      <c r="A224" s="39">
        <v>210</v>
      </c>
      <c r="B224" s="17" t="s">
        <v>566</v>
      </c>
      <c r="C224" s="17"/>
      <c r="D224" s="11">
        <v>72.5</v>
      </c>
      <c r="E224" s="16" t="s">
        <v>328</v>
      </c>
      <c r="F224" s="30">
        <v>7.5</v>
      </c>
      <c r="G224" s="30">
        <v>7.8</v>
      </c>
      <c r="H224" s="26">
        <f t="shared" si="11"/>
        <v>0.29999999999999982</v>
      </c>
      <c r="I224" s="29"/>
      <c r="J224" s="29"/>
      <c r="K224" s="29">
        <f t="shared" si="9"/>
        <v>3.770673030912048E-2</v>
      </c>
      <c r="L224" s="26">
        <f t="shared" si="10"/>
        <v>0.3377067303091203</v>
      </c>
      <c r="M224" s="4" t="s">
        <v>702</v>
      </c>
    </row>
    <row r="225" spans="1:13" x14ac:dyDescent="0.25">
      <c r="A225" s="39">
        <v>211</v>
      </c>
      <c r="B225" s="17" t="s">
        <v>567</v>
      </c>
      <c r="C225" s="17"/>
      <c r="D225" s="11">
        <v>72.2</v>
      </c>
      <c r="E225" s="16" t="s">
        <v>328</v>
      </c>
      <c r="F225" s="30">
        <v>12</v>
      </c>
      <c r="G225" s="30">
        <v>12.8</v>
      </c>
      <c r="H225" s="26">
        <f t="shared" si="11"/>
        <v>0.80000000000000071</v>
      </c>
      <c r="I225" s="29"/>
      <c r="J225" s="29"/>
      <c r="K225" s="29">
        <f t="shared" si="9"/>
        <v>3.7550702459565502E-2</v>
      </c>
      <c r="L225" s="26">
        <f t="shared" si="10"/>
        <v>0.8375507024595662</v>
      </c>
      <c r="M225" s="4" t="s">
        <v>702</v>
      </c>
    </row>
    <row r="226" spans="1:13" x14ac:dyDescent="0.25">
      <c r="A226" s="39">
        <v>212</v>
      </c>
      <c r="B226" s="17" t="s">
        <v>568</v>
      </c>
      <c r="C226" s="17"/>
      <c r="D226" s="11">
        <v>46</v>
      </c>
      <c r="E226" s="16" t="s">
        <v>328</v>
      </c>
      <c r="F226" s="30">
        <v>4.7</v>
      </c>
      <c r="G226" s="30">
        <v>4.8</v>
      </c>
      <c r="H226" s="26">
        <f t="shared" si="11"/>
        <v>9.9999999999999645E-2</v>
      </c>
      <c r="I226" s="29"/>
      <c r="J226" s="29"/>
      <c r="K226" s="29">
        <f t="shared" si="9"/>
        <v>2.3924270265097133E-2</v>
      </c>
      <c r="L226" s="26">
        <f t="shared" si="10"/>
        <v>0.12392427026509678</v>
      </c>
      <c r="M226" s="4" t="s">
        <v>702</v>
      </c>
    </row>
    <row r="227" spans="1:13" x14ac:dyDescent="0.25">
      <c r="A227" s="39">
        <v>213</v>
      </c>
      <c r="B227" s="17" t="s">
        <v>569</v>
      </c>
      <c r="C227" s="17"/>
      <c r="D227" s="11">
        <v>44.8</v>
      </c>
      <c r="E227" s="16" t="s">
        <v>328</v>
      </c>
      <c r="F227" s="30">
        <v>8.9</v>
      </c>
      <c r="G227" s="30">
        <v>9</v>
      </c>
      <c r="H227" s="26">
        <f t="shared" si="11"/>
        <v>9.9999999999999645E-2</v>
      </c>
      <c r="I227" s="29"/>
      <c r="J227" s="29"/>
      <c r="K227" s="29">
        <f t="shared" si="9"/>
        <v>2.3300158866877207E-2</v>
      </c>
      <c r="L227" s="26">
        <f t="shared" si="10"/>
        <v>0.12330015886687686</v>
      </c>
      <c r="M227" s="4" t="s">
        <v>702</v>
      </c>
    </row>
    <row r="228" spans="1:13" x14ac:dyDescent="0.25">
      <c r="A228" s="39">
        <v>214</v>
      </c>
      <c r="B228" s="17" t="s">
        <v>570</v>
      </c>
      <c r="C228" s="17"/>
      <c r="D228" s="11">
        <v>73.099999999999994</v>
      </c>
      <c r="E228" s="16" t="s">
        <v>328</v>
      </c>
      <c r="F228" s="30">
        <v>17.100000000000001</v>
      </c>
      <c r="G228" s="30">
        <v>17.3</v>
      </c>
      <c r="H228" s="26">
        <f t="shared" si="11"/>
        <v>0.19999999999999929</v>
      </c>
      <c r="I228" s="29"/>
      <c r="J228" s="29"/>
      <c r="K228" s="29">
        <f t="shared" si="9"/>
        <v>3.8018786008230443E-2</v>
      </c>
      <c r="L228" s="26">
        <f t="shared" si="10"/>
        <v>0.23801878600822973</v>
      </c>
      <c r="M228" s="4" t="s">
        <v>702</v>
      </c>
    </row>
    <row r="229" spans="1:13" x14ac:dyDescent="0.25">
      <c r="A229" s="39">
        <v>215</v>
      </c>
      <c r="B229" s="17" t="s">
        <v>571</v>
      </c>
      <c r="C229" s="17"/>
      <c r="D229" s="11">
        <v>72.400000000000006</v>
      </c>
      <c r="E229" s="16" t="s">
        <v>328</v>
      </c>
      <c r="F229" s="30">
        <v>5.7</v>
      </c>
      <c r="G229" s="30">
        <v>6.6</v>
      </c>
      <c r="H229" s="26">
        <f t="shared" si="11"/>
        <v>0.89999999999999947</v>
      </c>
      <c r="I229" s="29"/>
      <c r="J229" s="29"/>
      <c r="K229" s="29">
        <f t="shared" si="9"/>
        <v>3.7654721025935492E-2</v>
      </c>
      <c r="L229" s="26">
        <f t="shared" si="10"/>
        <v>0.93765472102593495</v>
      </c>
      <c r="M229" s="4" t="s">
        <v>702</v>
      </c>
    </row>
    <row r="230" spans="1:13" x14ac:dyDescent="0.25">
      <c r="A230" s="39">
        <v>216</v>
      </c>
      <c r="B230" s="17" t="s">
        <v>572</v>
      </c>
      <c r="C230" s="17"/>
      <c r="D230" s="11">
        <v>46</v>
      </c>
      <c r="E230" s="16" t="s">
        <v>328</v>
      </c>
      <c r="F230" s="30">
        <v>16.100000000000001</v>
      </c>
      <c r="G230" s="30">
        <v>16.8</v>
      </c>
      <c r="H230" s="26">
        <f t="shared" si="11"/>
        <v>0.69999999999999929</v>
      </c>
      <c r="I230" s="29"/>
      <c r="J230" s="29"/>
      <c r="K230" s="29">
        <f t="shared" si="9"/>
        <v>2.3924270265097133E-2</v>
      </c>
      <c r="L230" s="26">
        <f t="shared" si="10"/>
        <v>0.72392427026509643</v>
      </c>
      <c r="M230" s="4" t="s">
        <v>702</v>
      </c>
    </row>
    <row r="231" spans="1:13" x14ac:dyDescent="0.25">
      <c r="A231" s="39">
        <v>217</v>
      </c>
      <c r="B231" s="17" t="s">
        <v>573</v>
      </c>
      <c r="C231" s="17"/>
      <c r="D231" s="11">
        <v>45.4</v>
      </c>
      <c r="E231" s="16" t="s">
        <v>328</v>
      </c>
      <c r="F231" s="30">
        <v>8.6999999999999993</v>
      </c>
      <c r="G231" s="30">
        <v>8.9</v>
      </c>
      <c r="H231" s="26">
        <f t="shared" si="11"/>
        <v>0.20000000000000107</v>
      </c>
      <c r="I231" s="29"/>
      <c r="J231" s="29"/>
      <c r="K231" s="29">
        <f t="shared" si="9"/>
        <v>2.361221456598717E-2</v>
      </c>
      <c r="L231" s="26">
        <f t="shared" si="10"/>
        <v>0.22361221456598823</v>
      </c>
      <c r="M231" s="4" t="s">
        <v>702</v>
      </c>
    </row>
    <row r="232" spans="1:13" x14ac:dyDescent="0.25">
      <c r="A232" s="39">
        <v>218</v>
      </c>
      <c r="B232" s="17" t="s">
        <v>574</v>
      </c>
      <c r="C232" s="17"/>
      <c r="D232" s="11">
        <v>73</v>
      </c>
      <c r="E232" s="16" t="s">
        <v>328</v>
      </c>
      <c r="F232" s="30">
        <v>8.6</v>
      </c>
      <c r="G232" s="30">
        <v>8.6999999999999993</v>
      </c>
      <c r="H232" s="26">
        <f t="shared" si="11"/>
        <v>9.9999999999999645E-2</v>
      </c>
      <c r="I232" s="29"/>
      <c r="J232" s="29"/>
      <c r="K232" s="29">
        <f t="shared" si="9"/>
        <v>3.7966776725045448E-2</v>
      </c>
      <c r="L232" s="26">
        <f t="shared" si="10"/>
        <v>0.13796677672504509</v>
      </c>
      <c r="M232" s="4" t="s">
        <v>702</v>
      </c>
    </row>
    <row r="233" spans="1:13" x14ac:dyDescent="0.25">
      <c r="A233" s="39">
        <v>219</v>
      </c>
      <c r="B233" s="17" t="s">
        <v>575</v>
      </c>
      <c r="C233" s="17"/>
      <c r="D233" s="11">
        <v>72.2</v>
      </c>
      <c r="E233" s="16" t="s">
        <v>328</v>
      </c>
      <c r="F233" s="30">
        <v>15.1</v>
      </c>
      <c r="G233" s="30">
        <v>15.2</v>
      </c>
      <c r="H233" s="26">
        <f t="shared" si="11"/>
        <v>9.9999999999999645E-2</v>
      </c>
      <c r="I233" s="29"/>
      <c r="J233" s="29"/>
      <c r="K233" s="29">
        <f t="shared" si="9"/>
        <v>3.7550702459565502E-2</v>
      </c>
      <c r="L233" s="26">
        <f t="shared" si="10"/>
        <v>0.13755070245956513</v>
      </c>
      <c r="M233" s="4" t="s">
        <v>702</v>
      </c>
    </row>
    <row r="234" spans="1:13" x14ac:dyDescent="0.25">
      <c r="A234" s="39">
        <v>220</v>
      </c>
      <c r="B234" s="17" t="s">
        <v>576</v>
      </c>
      <c r="C234" s="17"/>
      <c r="D234" s="11">
        <v>46.2</v>
      </c>
      <c r="E234" s="16" t="s">
        <v>328</v>
      </c>
      <c r="F234" s="30">
        <v>1.9</v>
      </c>
      <c r="G234" s="30">
        <v>1.9</v>
      </c>
      <c r="H234" s="26">
        <f t="shared" si="11"/>
        <v>0</v>
      </c>
      <c r="I234" s="29">
        <f>D234*0.015*12/10</f>
        <v>0.83160000000000012</v>
      </c>
      <c r="J234" s="29"/>
      <c r="K234" s="29"/>
      <c r="L234" s="26">
        <f t="shared" si="10"/>
        <v>0.83160000000000012</v>
      </c>
      <c r="M234" s="4" t="s">
        <v>703</v>
      </c>
    </row>
    <row r="235" spans="1:13" x14ac:dyDescent="0.25">
      <c r="A235" s="39">
        <v>221</v>
      </c>
      <c r="B235" s="17" t="s">
        <v>577</v>
      </c>
      <c r="C235" s="17"/>
      <c r="D235" s="11">
        <v>45.4</v>
      </c>
      <c r="E235" s="16" t="s">
        <v>328</v>
      </c>
      <c r="F235" s="30">
        <v>13.7</v>
      </c>
      <c r="G235" s="30">
        <v>13.7</v>
      </c>
      <c r="H235" s="26">
        <f t="shared" si="11"/>
        <v>0</v>
      </c>
      <c r="I235" s="29"/>
      <c r="J235" s="29"/>
      <c r="K235" s="29">
        <f t="shared" si="9"/>
        <v>2.361221456598717E-2</v>
      </c>
      <c r="L235" s="26">
        <f t="shared" si="10"/>
        <v>2.361221456598717E-2</v>
      </c>
      <c r="M235" s="4" t="s">
        <v>702</v>
      </c>
    </row>
    <row r="236" spans="1:13" x14ac:dyDescent="0.25">
      <c r="A236" s="39">
        <v>222</v>
      </c>
      <c r="B236" s="17" t="s">
        <v>578</v>
      </c>
      <c r="C236" s="17"/>
      <c r="D236" s="11">
        <v>72.900000000000006</v>
      </c>
      <c r="E236" s="16" t="s">
        <v>328</v>
      </c>
      <c r="F236" s="30">
        <v>17.600000000000001</v>
      </c>
      <c r="G236" s="30">
        <v>18.5</v>
      </c>
      <c r="H236" s="26">
        <f t="shared" si="11"/>
        <v>0.89999999999999858</v>
      </c>
      <c r="I236" s="29"/>
      <c r="J236" s="29"/>
      <c r="K236" s="29">
        <f t="shared" si="9"/>
        <v>3.791476744186046E-2</v>
      </c>
      <c r="L236" s="26">
        <f t="shared" si="10"/>
        <v>0.93791476744185909</v>
      </c>
      <c r="M236" s="4" t="s">
        <v>702</v>
      </c>
    </row>
    <row r="237" spans="1:13" x14ac:dyDescent="0.25">
      <c r="A237" s="39">
        <v>223</v>
      </c>
      <c r="B237" s="17" t="s">
        <v>579</v>
      </c>
      <c r="C237" s="17"/>
      <c r="D237" s="11">
        <v>72.400000000000006</v>
      </c>
      <c r="E237" s="16" t="s">
        <v>328</v>
      </c>
      <c r="F237" s="30">
        <v>28.2</v>
      </c>
      <c r="G237" s="30">
        <v>29</v>
      </c>
      <c r="H237" s="26">
        <f t="shared" si="11"/>
        <v>0.80000000000000071</v>
      </c>
      <c r="I237" s="29"/>
      <c r="J237" s="29"/>
      <c r="K237" s="29">
        <f t="shared" si="9"/>
        <v>3.7654721025935492E-2</v>
      </c>
      <c r="L237" s="26">
        <f t="shared" si="10"/>
        <v>0.83765472102593619</v>
      </c>
      <c r="M237" s="4" t="s">
        <v>702</v>
      </c>
    </row>
    <row r="238" spans="1:13" x14ac:dyDescent="0.25">
      <c r="A238" s="39">
        <v>224</v>
      </c>
      <c r="B238" s="17" t="s">
        <v>580</v>
      </c>
      <c r="C238" s="17"/>
      <c r="D238" s="11">
        <v>46.1</v>
      </c>
      <c r="E238" s="16" t="s">
        <v>328</v>
      </c>
      <c r="F238" s="30">
        <v>8.8000000000000007</v>
      </c>
      <c r="G238" s="30">
        <v>8.8000000000000007</v>
      </c>
      <c r="H238" s="26">
        <f t="shared" si="11"/>
        <v>0</v>
      </c>
      <c r="I238" s="29"/>
      <c r="J238" s="29"/>
      <c r="K238" s="29">
        <f t="shared" si="9"/>
        <v>2.3976279548282128E-2</v>
      </c>
      <c r="L238" s="26">
        <f t="shared" si="10"/>
        <v>2.3976279548282128E-2</v>
      </c>
      <c r="M238" s="4" t="s">
        <v>702</v>
      </c>
    </row>
    <row r="239" spans="1:13" x14ac:dyDescent="0.25">
      <c r="A239" s="39">
        <v>225</v>
      </c>
      <c r="B239" s="17" t="s">
        <v>581</v>
      </c>
      <c r="C239" s="17"/>
      <c r="D239" s="11">
        <v>45.6</v>
      </c>
      <c r="E239" s="16" t="s">
        <v>328</v>
      </c>
      <c r="F239" s="30">
        <v>13.8</v>
      </c>
      <c r="G239" s="30">
        <v>14.3</v>
      </c>
      <c r="H239" s="26">
        <f t="shared" si="11"/>
        <v>0.5</v>
      </c>
      <c r="I239" s="29"/>
      <c r="J239" s="29"/>
      <c r="K239" s="29">
        <f t="shared" si="9"/>
        <v>2.371623313235716E-2</v>
      </c>
      <c r="L239" s="26">
        <f t="shared" si="10"/>
        <v>0.52371623313235716</v>
      </c>
      <c r="M239" s="4" t="s">
        <v>702</v>
      </c>
    </row>
    <row r="240" spans="1:13" x14ac:dyDescent="0.25">
      <c r="A240" s="39">
        <v>226</v>
      </c>
      <c r="B240" s="17" t="s">
        <v>582</v>
      </c>
      <c r="C240" s="17"/>
      <c r="D240" s="11">
        <v>73.2</v>
      </c>
      <c r="E240" s="16" t="s">
        <v>328</v>
      </c>
      <c r="F240" s="30">
        <v>25</v>
      </c>
      <c r="G240" s="30">
        <v>25.5</v>
      </c>
      <c r="H240" s="26">
        <f t="shared" si="11"/>
        <v>0.5</v>
      </c>
      <c r="I240" s="29"/>
      <c r="J240" s="29"/>
      <c r="K240" s="29">
        <f t="shared" si="9"/>
        <v>3.8070795291415438E-2</v>
      </c>
      <c r="L240" s="26">
        <f t="shared" si="10"/>
        <v>0.53807079529141544</v>
      </c>
      <c r="M240" s="4" t="s">
        <v>702</v>
      </c>
    </row>
    <row r="241" spans="1:13" x14ac:dyDescent="0.25">
      <c r="A241" s="39">
        <v>227</v>
      </c>
      <c r="B241" s="17" t="s">
        <v>583</v>
      </c>
      <c r="C241" s="17"/>
      <c r="D241" s="11">
        <v>72.400000000000006</v>
      </c>
      <c r="E241" s="16" t="s">
        <v>328</v>
      </c>
      <c r="F241" s="30">
        <v>7.8</v>
      </c>
      <c r="G241" s="30">
        <v>7.8</v>
      </c>
      <c r="H241" s="26">
        <f t="shared" si="11"/>
        <v>0</v>
      </c>
      <c r="I241" s="29"/>
      <c r="J241" s="29"/>
      <c r="K241" s="29">
        <f t="shared" si="9"/>
        <v>3.7654721025935492E-2</v>
      </c>
      <c r="L241" s="26">
        <f t="shared" si="10"/>
        <v>3.7654721025935492E-2</v>
      </c>
      <c r="M241" s="4" t="s">
        <v>702</v>
      </c>
    </row>
    <row r="242" spans="1:13" x14ac:dyDescent="0.25">
      <c r="A242" s="39">
        <v>228</v>
      </c>
      <c r="B242" s="17" t="s">
        <v>584</v>
      </c>
      <c r="C242" s="17"/>
      <c r="D242" s="11">
        <v>46.4</v>
      </c>
      <c r="E242" s="16" t="s">
        <v>328</v>
      </c>
      <c r="F242" s="30">
        <v>6.2</v>
      </c>
      <c r="G242" s="30">
        <v>6.3</v>
      </c>
      <c r="H242" s="26">
        <f t="shared" si="11"/>
        <v>9.9999999999999645E-2</v>
      </c>
      <c r="I242" s="29"/>
      <c r="J242" s="29"/>
      <c r="K242" s="29">
        <f t="shared" si="9"/>
        <v>2.4132307397837106E-2</v>
      </c>
      <c r="L242" s="26">
        <f t="shared" si="10"/>
        <v>0.12413230739783675</v>
      </c>
      <c r="M242" s="4" t="s">
        <v>702</v>
      </c>
    </row>
    <row r="243" spans="1:13" x14ac:dyDescent="0.25">
      <c r="A243" s="39">
        <v>229</v>
      </c>
      <c r="B243" s="17" t="s">
        <v>585</v>
      </c>
      <c r="C243" s="17"/>
      <c r="D243" s="11">
        <v>45.5</v>
      </c>
      <c r="E243" s="16" t="s">
        <v>328</v>
      </c>
      <c r="F243" s="30">
        <v>19.399999999999999</v>
      </c>
      <c r="G243" s="30">
        <v>19.899999999999999</v>
      </c>
      <c r="H243" s="26">
        <f t="shared" si="11"/>
        <v>0.5</v>
      </c>
      <c r="I243" s="29"/>
      <c r="J243" s="29"/>
      <c r="K243" s="29">
        <f t="shared" si="9"/>
        <v>2.3664223849172165E-2</v>
      </c>
      <c r="L243" s="26">
        <f t="shared" si="10"/>
        <v>0.52366422384917222</v>
      </c>
      <c r="M243" s="4" t="s">
        <v>702</v>
      </c>
    </row>
    <row r="244" spans="1:13" x14ac:dyDescent="0.25">
      <c r="A244" s="681" t="s">
        <v>3</v>
      </c>
      <c r="B244" s="682"/>
      <c r="C244" s="603"/>
      <c r="D244" s="60">
        <f>SUM(D15:D243)</f>
        <v>14343.799999999996</v>
      </c>
      <c r="E244" s="43"/>
      <c r="F244" s="500"/>
      <c r="G244" s="500"/>
      <c r="H244" s="500">
        <f>SUM(H15:H243)</f>
        <v>85.26</v>
      </c>
      <c r="I244" s="500">
        <f>SUM(I15:I243)</f>
        <v>7.2843999999999998</v>
      </c>
      <c r="J244" s="500">
        <f>SUM(J15:J243)</f>
        <v>5.1266666666666669</v>
      </c>
      <c r="K244" s="607">
        <f>SUM(K15:K243)</f>
        <v>7.2459333333333422</v>
      </c>
      <c r="L244" s="607">
        <f>SUM(L15:L243)</f>
        <v>104.917</v>
      </c>
      <c r="M244" s="4"/>
    </row>
  </sheetData>
  <mergeCells count="20">
    <mergeCell ref="A1:M1"/>
    <mergeCell ref="A2:M2"/>
    <mergeCell ref="A3:H3"/>
    <mergeCell ref="L3:M6"/>
    <mergeCell ref="A4:E4"/>
    <mergeCell ref="F4:G4"/>
    <mergeCell ref="A5:E5"/>
    <mergeCell ref="F5:G5"/>
    <mergeCell ref="A6:E6"/>
    <mergeCell ref="F6:G6"/>
    <mergeCell ref="A244:B244"/>
    <mergeCell ref="A7:E10"/>
    <mergeCell ref="F7:G7"/>
    <mergeCell ref="F8:G8"/>
    <mergeCell ref="F9:G9"/>
    <mergeCell ref="F10:G10"/>
    <mergeCell ref="A11:B13"/>
    <mergeCell ref="D11:E11"/>
    <mergeCell ref="D12:E12"/>
    <mergeCell ref="D13:E13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74"/>
  <sheetViews>
    <sheetView workbookViewId="0">
      <pane ySplit="13" topLeftCell="A143" activePane="bottomLeft" state="frozen"/>
      <selection pane="bottomLeft" activeCell="J220" sqref="J220"/>
    </sheetView>
  </sheetViews>
  <sheetFormatPr defaultRowHeight="15" x14ac:dyDescent="0.25"/>
  <cols>
    <col min="1" max="1" width="7.7109375" style="79" customWidth="1"/>
    <col min="2" max="2" width="16.28515625" style="10" customWidth="1"/>
    <col min="3" max="3" width="8.5703125" style="10" customWidth="1"/>
    <col min="4" max="4" width="9.5703125" style="10" customWidth="1"/>
    <col min="5" max="5" width="10.5703125" style="10" customWidth="1"/>
    <col min="6" max="6" width="10.85546875" style="4" customWidth="1"/>
    <col min="7" max="7" width="11.42578125" style="24" customWidth="1"/>
    <col min="8" max="8" width="10.7109375" style="5" customWidth="1"/>
    <col min="9" max="9" width="11.28515625" style="4" customWidth="1"/>
    <col min="10" max="10" width="20.28515625" style="6" customWidth="1"/>
    <col min="11" max="11" width="9.42578125" style="10" customWidth="1"/>
    <col min="12" max="12" width="12" style="10" bestFit="1" customWidth="1"/>
    <col min="13" max="13" width="12" style="45" bestFit="1" customWidth="1"/>
    <col min="14" max="14" width="9.140625" style="44"/>
    <col min="15" max="15" width="11.42578125" style="44" bestFit="1" customWidth="1"/>
    <col min="16" max="16" width="14.140625" style="46" customWidth="1"/>
    <col min="17" max="16384" width="9.140625" style="44"/>
  </cols>
  <sheetData>
    <row r="1" spans="1:16" ht="20.25" x14ac:dyDescent="0.3">
      <c r="A1" s="684" t="s">
        <v>9</v>
      </c>
      <c r="B1" s="684"/>
      <c r="C1" s="684"/>
      <c r="D1" s="684"/>
      <c r="E1" s="684"/>
      <c r="F1" s="684"/>
      <c r="G1" s="684"/>
      <c r="H1" s="684"/>
      <c r="I1" s="684"/>
      <c r="J1" s="684"/>
      <c r="K1" s="66"/>
      <c r="L1" s="66"/>
    </row>
    <row r="2" spans="1:16" ht="45" customHeight="1" x14ac:dyDescent="0.25">
      <c r="A2" s="685" t="s">
        <v>608</v>
      </c>
      <c r="B2" s="685"/>
      <c r="C2" s="685"/>
      <c r="D2" s="685"/>
      <c r="E2" s="685"/>
      <c r="F2" s="685"/>
      <c r="G2" s="685"/>
      <c r="H2" s="685"/>
      <c r="I2" s="685"/>
      <c r="J2" s="685"/>
      <c r="K2" s="67"/>
      <c r="L2" s="68"/>
    </row>
    <row r="3" spans="1:16" ht="18.75" x14ac:dyDescent="0.25">
      <c r="A3" s="686" t="s">
        <v>10</v>
      </c>
      <c r="B3" s="687"/>
      <c r="C3" s="687"/>
      <c r="D3" s="687"/>
      <c r="E3" s="687"/>
      <c r="F3" s="687"/>
      <c r="G3" s="688"/>
      <c r="H3" s="70"/>
      <c r="I3" s="689" t="s">
        <v>12</v>
      </c>
      <c r="J3" s="690"/>
      <c r="K3" s="9"/>
      <c r="L3" s="44"/>
    </row>
    <row r="4" spans="1:16" ht="36" x14ac:dyDescent="0.25">
      <c r="A4" s="695" t="s">
        <v>4</v>
      </c>
      <c r="B4" s="695"/>
      <c r="C4" s="695"/>
      <c r="D4" s="695"/>
      <c r="E4" s="695" t="s">
        <v>5</v>
      </c>
      <c r="F4" s="695"/>
      <c r="G4" s="71" t="s">
        <v>609</v>
      </c>
      <c r="H4" s="72"/>
      <c r="I4" s="691"/>
      <c r="J4" s="692"/>
      <c r="K4" s="9"/>
      <c r="L4" s="44"/>
    </row>
    <row r="5" spans="1:16" ht="30.75" customHeight="1" x14ac:dyDescent="0.25">
      <c r="A5" s="696"/>
      <c r="B5" s="696"/>
      <c r="C5" s="696"/>
      <c r="D5" s="696"/>
      <c r="E5" s="695" t="s">
        <v>6</v>
      </c>
      <c r="F5" s="695"/>
      <c r="G5" s="8">
        <f>G6+G9</f>
        <v>336.78900000000004</v>
      </c>
      <c r="H5" s="73"/>
      <c r="I5" s="691"/>
      <c r="J5" s="692"/>
      <c r="K5" s="9"/>
      <c r="L5" s="44"/>
    </row>
    <row r="6" spans="1:16" ht="14.25" customHeight="1" x14ac:dyDescent="0.25">
      <c r="A6" s="697"/>
      <c r="B6" s="698"/>
      <c r="C6" s="698"/>
      <c r="D6" s="699"/>
      <c r="E6" s="700" t="s">
        <v>611</v>
      </c>
      <c r="F6" s="700"/>
      <c r="G6" s="298">
        <f>133.378+128.842</f>
        <v>262.22000000000003</v>
      </c>
      <c r="H6" s="73"/>
      <c r="I6" s="693"/>
      <c r="J6" s="694"/>
      <c r="K6" s="9"/>
      <c r="L6" s="44"/>
    </row>
    <row r="7" spans="1:16" ht="18.75" x14ac:dyDescent="0.25">
      <c r="A7" s="709" t="s">
        <v>7</v>
      </c>
      <c r="B7" s="710"/>
      <c r="C7" s="710"/>
      <c r="D7" s="711"/>
      <c r="E7" s="695" t="s">
        <v>11</v>
      </c>
      <c r="F7" s="695"/>
      <c r="G7" s="27">
        <f>G243</f>
        <v>180.00000000000003</v>
      </c>
      <c r="H7" s="73"/>
      <c r="I7" s="74"/>
      <c r="J7" s="75"/>
      <c r="K7" s="9"/>
      <c r="L7" s="44"/>
    </row>
    <row r="8" spans="1:16" ht="18.75" x14ac:dyDescent="0.25">
      <c r="A8" s="712"/>
      <c r="B8" s="713"/>
      <c r="C8" s="713"/>
      <c r="D8" s="714"/>
      <c r="E8" s="686" t="s">
        <v>612</v>
      </c>
      <c r="F8" s="688"/>
      <c r="G8" s="77">
        <f>G6-G7</f>
        <v>82.22</v>
      </c>
      <c r="H8" s="73"/>
      <c r="I8" s="76" t="s">
        <v>599</v>
      </c>
      <c r="J8" s="75"/>
      <c r="K8" s="9"/>
      <c r="L8" s="44"/>
    </row>
    <row r="9" spans="1:16" ht="18.75" x14ac:dyDescent="0.25">
      <c r="A9" s="282"/>
      <c r="B9" s="283"/>
      <c r="C9" s="283"/>
      <c r="D9" s="284"/>
      <c r="E9" s="718" t="s">
        <v>614</v>
      </c>
      <c r="F9" s="719"/>
      <c r="G9" s="299">
        <v>74.569000000000003</v>
      </c>
      <c r="H9" s="73"/>
      <c r="I9" s="76"/>
      <c r="J9" s="75"/>
      <c r="K9" s="9"/>
      <c r="L9" s="44"/>
    </row>
    <row r="10" spans="1:16" ht="18.75" x14ac:dyDescent="0.25">
      <c r="A10" s="696"/>
      <c r="B10" s="696"/>
      <c r="C10" s="696"/>
      <c r="D10" s="696"/>
      <c r="E10" s="686" t="s">
        <v>601</v>
      </c>
      <c r="F10" s="688"/>
      <c r="G10" s="27">
        <f>G267</f>
        <v>0</v>
      </c>
      <c r="H10" s="73"/>
      <c r="I10" s="76" t="s">
        <v>600</v>
      </c>
      <c r="J10" s="75"/>
      <c r="K10" s="9"/>
      <c r="L10" s="44"/>
    </row>
    <row r="11" spans="1:16" x14ac:dyDescent="0.25">
      <c r="A11" s="715"/>
      <c r="B11" s="715"/>
      <c r="C11" s="715"/>
      <c r="D11" s="715"/>
      <c r="E11" s="716" t="s">
        <v>613</v>
      </c>
      <c r="F11" s="717"/>
      <c r="G11" s="297">
        <f>G9-G10</f>
        <v>74.569000000000003</v>
      </c>
      <c r="H11" s="73"/>
      <c r="I11" s="76" t="s">
        <v>330</v>
      </c>
      <c r="J11" s="76"/>
      <c r="K11" s="76"/>
      <c r="L11" s="78"/>
      <c r="P11" s="44"/>
    </row>
    <row r="12" spans="1:16" x14ac:dyDescent="0.25">
      <c r="G12" s="80"/>
      <c r="H12" s="4"/>
      <c r="O12" s="286" t="s">
        <v>314</v>
      </c>
      <c r="P12" s="82" t="s">
        <v>313</v>
      </c>
    </row>
    <row r="13" spans="1:16" ht="36" x14ac:dyDescent="0.25">
      <c r="A13" s="1" t="s">
        <v>0</v>
      </c>
      <c r="B13" s="83" t="s">
        <v>1</v>
      </c>
      <c r="C13" s="1" t="s">
        <v>2</v>
      </c>
      <c r="D13" s="1" t="s">
        <v>308</v>
      </c>
      <c r="E13" s="3" t="s">
        <v>596</v>
      </c>
      <c r="F13" s="3" t="s">
        <v>610</v>
      </c>
      <c r="G13" s="20" t="s">
        <v>16</v>
      </c>
      <c r="H13" s="84" t="s">
        <v>8</v>
      </c>
      <c r="I13" s="85" t="s">
        <v>17</v>
      </c>
      <c r="J13" s="4"/>
      <c r="K13" s="6"/>
      <c r="L13" s="86"/>
      <c r="N13" s="87"/>
      <c r="O13" s="287">
        <f>I15+I19+I20+I22+I23+I24+I25+I26+I28+I29+I30+I31+I32+I33+I36+I37+I38+I39+I40+I41+I43+I49+I51+I52+I55+I56+I57+I58+I59+I60+I61+I62+I63+I64+I65+I69+I70+I71+I72+I73+I74+I75+I76+I77+I78+I79+I80+I81+I84+I85+I86+I87+I88+I90+I92+I93+I95+I96+I97+I99+I100+I104+I105+I109+I111+I113+I115+I116+I117+I123+I124+I125+I126+I127+I129+I130+I132+I134+I138+I139+I140+I141+I146+I147+I148+I154+I155+I157+I161+I163+I164+I166+I167+I168+I169+I171+I173+I176+I178+I182+I183+I184+I186+I189+I194+I199+I201+I202+I203+I212+I215+I216+I217+I218+I219+I220+I221+I222+I225+I228+I231+I234+I236+I237+I238+I239+I240</f>
        <v>145.60120651431271</v>
      </c>
      <c r="P13" s="89">
        <f>I14+I16+I17+I18+I21+I27+I34+I35+I42+I44+I45+I46+I47+I48+I50+I53+I54+I66+I67+I68+I82+I83+I89+I91+I94+I98+I101+I102+I103+I106+I107+I108+I110+I112+I114+I118+I119+I120+I121+I122+I128+I131+I133+I135+I136+I137+I142+I143+I144+I145+I149+I150+I151+I152+I153+I156+I158+I159+I160+I162+I165+I170+I172+I174+I175+I177+I179+I180+I181+I185+I187+I188+I190+I191+I192+I193+I195+I196+I197+I198+I200+I204+I205+I206+I207+I208+I209+I210+I211+I213+I214+I223+I224+I226+I227+I229+I230+I232+I233+I235+I241+I242</f>
        <v>116.61879348568721</v>
      </c>
    </row>
    <row r="14" spans="1:16" x14ac:dyDescent="0.25">
      <c r="A14" s="7">
        <v>1</v>
      </c>
      <c r="B14" s="17" t="s">
        <v>332</v>
      </c>
      <c r="C14" s="11">
        <v>94</v>
      </c>
      <c r="D14" s="16" t="s">
        <v>328</v>
      </c>
      <c r="E14" s="30">
        <v>2.8</v>
      </c>
      <c r="F14" s="30">
        <v>4.5</v>
      </c>
      <c r="G14" s="21">
        <f>F14-E14</f>
        <v>1.7000000000000002</v>
      </c>
      <c r="H14" s="29">
        <f>G8/C243*C14</f>
        <v>0.53881677100907721</v>
      </c>
      <c r="I14" s="26">
        <f>G14+H14</f>
        <v>2.2388167710090774</v>
      </c>
      <c r="J14" s="4"/>
      <c r="K14" s="6"/>
      <c r="L14" s="55"/>
      <c r="M14" s="281"/>
      <c r="N14" s="90" t="s">
        <v>315</v>
      </c>
      <c r="O14" s="701">
        <f>SUM(O13:P13)</f>
        <v>262.21999999999991</v>
      </c>
      <c r="P14" s="702"/>
    </row>
    <row r="15" spans="1:16" x14ac:dyDescent="0.25">
      <c r="A15" s="288">
        <v>2</v>
      </c>
      <c r="B15" s="289" t="s">
        <v>333</v>
      </c>
      <c r="C15" s="290">
        <v>52.6</v>
      </c>
      <c r="D15" s="291" t="s">
        <v>328</v>
      </c>
      <c r="E15" s="292">
        <v>1.2</v>
      </c>
      <c r="F15" s="292">
        <v>1.4</v>
      </c>
      <c r="G15" s="293">
        <f>F15-E15</f>
        <v>0.19999999999999996</v>
      </c>
      <c r="H15" s="294">
        <f>G8/C243*C15</f>
        <v>0.30150810803273898</v>
      </c>
      <c r="I15" s="295">
        <f>G15+H15</f>
        <v>0.50150810803273893</v>
      </c>
      <c r="J15" s="4"/>
      <c r="K15" s="6"/>
      <c r="L15" s="55"/>
      <c r="M15" s="281"/>
      <c r="N15" s="90"/>
      <c r="O15" s="91"/>
    </row>
    <row r="16" spans="1:16" x14ac:dyDescent="0.25">
      <c r="A16" s="7">
        <v>3</v>
      </c>
      <c r="B16" s="17" t="s">
        <v>334</v>
      </c>
      <c r="C16" s="13">
        <v>64.8</v>
      </c>
      <c r="D16" s="16" t="s">
        <v>328</v>
      </c>
      <c r="E16" s="30">
        <v>2.1</v>
      </c>
      <c r="F16" s="30">
        <v>3.5</v>
      </c>
      <c r="G16" s="21">
        <f t="shared" ref="G16:G79" si="0">F16-E16</f>
        <v>1.4</v>
      </c>
      <c r="H16" s="29">
        <f>G8/C243*C16</f>
        <v>0.37143964639774685</v>
      </c>
      <c r="I16" s="26">
        <f t="shared" ref="I16:I79" si="1">G16+H16</f>
        <v>1.7714396463977469</v>
      </c>
      <c r="J16" s="4"/>
      <c r="K16" s="6"/>
      <c r="L16" s="55"/>
      <c r="M16" s="265"/>
      <c r="N16" s="92"/>
      <c r="O16" s="92"/>
    </row>
    <row r="17" spans="1:15" x14ac:dyDescent="0.25">
      <c r="A17" s="7">
        <v>4</v>
      </c>
      <c r="B17" s="17" t="s">
        <v>335</v>
      </c>
      <c r="C17" s="13">
        <v>94.3</v>
      </c>
      <c r="D17" s="16" t="s">
        <v>328</v>
      </c>
      <c r="E17" s="30">
        <v>0.4</v>
      </c>
      <c r="F17" s="30">
        <v>2.1</v>
      </c>
      <c r="G17" s="21">
        <f t="shared" si="0"/>
        <v>1.7000000000000002</v>
      </c>
      <c r="H17" s="29">
        <f>G8/C243*C17</f>
        <v>0.5405363990016594</v>
      </c>
      <c r="I17" s="26">
        <f t="shared" si="1"/>
        <v>2.2405363990016598</v>
      </c>
      <c r="J17" s="4"/>
      <c r="K17" s="6"/>
      <c r="L17" s="55"/>
      <c r="M17" s="281"/>
      <c r="N17" s="92"/>
      <c r="O17" s="93"/>
    </row>
    <row r="18" spans="1:15" x14ac:dyDescent="0.25">
      <c r="A18" s="7">
        <v>5</v>
      </c>
      <c r="B18" s="17" t="s">
        <v>336</v>
      </c>
      <c r="C18" s="11">
        <v>52.8</v>
      </c>
      <c r="D18" s="16" t="s">
        <v>328</v>
      </c>
      <c r="E18" s="30">
        <v>0</v>
      </c>
      <c r="F18" s="30">
        <v>0</v>
      </c>
      <c r="G18" s="21">
        <f t="shared" si="0"/>
        <v>0</v>
      </c>
      <c r="H18" s="29">
        <f>G8/C243*C18</f>
        <v>0.30265452669446041</v>
      </c>
      <c r="I18" s="26">
        <f t="shared" si="1"/>
        <v>0.30265452669446041</v>
      </c>
      <c r="J18" s="4"/>
      <c r="K18" s="6"/>
      <c r="L18" s="55"/>
      <c r="M18" s="264"/>
      <c r="N18" s="92"/>
      <c r="O18" s="91"/>
    </row>
    <row r="19" spans="1:15" ht="13.5" customHeight="1" x14ac:dyDescent="0.25">
      <c r="A19" s="288">
        <v>6</v>
      </c>
      <c r="B19" s="289" t="s">
        <v>337</v>
      </c>
      <c r="C19" s="296">
        <v>64.8</v>
      </c>
      <c r="D19" s="291" t="s">
        <v>328</v>
      </c>
      <c r="E19" s="292">
        <v>1.9</v>
      </c>
      <c r="F19" s="292">
        <v>2.9</v>
      </c>
      <c r="G19" s="293">
        <f t="shared" si="0"/>
        <v>1</v>
      </c>
      <c r="H19" s="294">
        <f>G8/C243*C19</f>
        <v>0.37143964639774685</v>
      </c>
      <c r="I19" s="295">
        <f t="shared" si="1"/>
        <v>1.371439646397747</v>
      </c>
      <c r="J19" s="4"/>
      <c r="K19" s="6"/>
      <c r="L19" s="55"/>
      <c r="M19" s="281"/>
      <c r="N19" s="92"/>
      <c r="O19" s="92"/>
    </row>
    <row r="20" spans="1:15" x14ac:dyDescent="0.25">
      <c r="A20" s="288">
        <v>7</v>
      </c>
      <c r="B20" s="289" t="s">
        <v>338</v>
      </c>
      <c r="C20" s="296">
        <v>94.1</v>
      </c>
      <c r="D20" s="291" t="s">
        <v>328</v>
      </c>
      <c r="E20" s="292">
        <v>2.5</v>
      </c>
      <c r="F20" s="292">
        <v>4.3</v>
      </c>
      <c r="G20" s="293">
        <f t="shared" si="0"/>
        <v>1.7999999999999998</v>
      </c>
      <c r="H20" s="294">
        <f>G8/C243*C20</f>
        <v>0.5393899803399379</v>
      </c>
      <c r="I20" s="295">
        <f t="shared" si="1"/>
        <v>2.3393899803399378</v>
      </c>
      <c r="J20" s="4"/>
      <c r="K20" s="6"/>
      <c r="L20" s="55"/>
      <c r="M20" s="281"/>
      <c r="N20" s="92"/>
      <c r="O20" s="92"/>
    </row>
    <row r="21" spans="1:15" x14ac:dyDescent="0.25">
      <c r="A21" s="7">
        <v>8</v>
      </c>
      <c r="B21" s="17" t="s">
        <v>339</v>
      </c>
      <c r="C21" s="11">
        <v>52.9</v>
      </c>
      <c r="D21" s="16" t="s">
        <v>328</v>
      </c>
      <c r="E21" s="30">
        <v>2.1</v>
      </c>
      <c r="F21" s="30">
        <v>3.2</v>
      </c>
      <c r="G21" s="21">
        <f t="shared" si="0"/>
        <v>1.1000000000000001</v>
      </c>
      <c r="H21" s="29">
        <f>G8/C243*C21</f>
        <v>0.3032277360253211</v>
      </c>
      <c r="I21" s="26">
        <f t="shared" si="1"/>
        <v>1.4032277360253211</v>
      </c>
      <c r="J21" s="4"/>
      <c r="K21" s="6"/>
      <c r="L21" s="55"/>
      <c r="M21" s="281"/>
      <c r="N21" s="92"/>
      <c r="O21" s="92"/>
    </row>
    <row r="22" spans="1:15" x14ac:dyDescent="0.25">
      <c r="A22" s="288">
        <v>9</v>
      </c>
      <c r="B22" s="289" t="s">
        <v>340</v>
      </c>
      <c r="C22" s="296">
        <v>65.2</v>
      </c>
      <c r="D22" s="291" t="s">
        <v>328</v>
      </c>
      <c r="E22" s="292">
        <v>1.8</v>
      </c>
      <c r="F22" s="292">
        <v>3.1</v>
      </c>
      <c r="G22" s="293">
        <f t="shared" si="0"/>
        <v>1.3</v>
      </c>
      <c r="H22" s="294">
        <f>G8/C243*C22</f>
        <v>0.37373248372118978</v>
      </c>
      <c r="I22" s="295">
        <f t="shared" si="1"/>
        <v>1.6737324837211898</v>
      </c>
      <c r="J22" s="4"/>
      <c r="K22" s="6"/>
      <c r="L22" s="55"/>
      <c r="M22" s="281"/>
      <c r="N22" s="92"/>
      <c r="O22" s="92"/>
    </row>
    <row r="23" spans="1:15" x14ac:dyDescent="0.25">
      <c r="A23" s="288">
        <v>10</v>
      </c>
      <c r="B23" s="289" t="s">
        <v>341</v>
      </c>
      <c r="C23" s="296">
        <v>94</v>
      </c>
      <c r="D23" s="291" t="s">
        <v>328</v>
      </c>
      <c r="E23" s="292">
        <v>2.1</v>
      </c>
      <c r="F23" s="292">
        <v>3.7</v>
      </c>
      <c r="G23" s="293">
        <f t="shared" si="0"/>
        <v>1.6</v>
      </c>
      <c r="H23" s="294">
        <f>G8/C243*C23</f>
        <v>0.53881677100907721</v>
      </c>
      <c r="I23" s="295">
        <f t="shared" si="1"/>
        <v>2.1388167710090773</v>
      </c>
      <c r="J23" s="4"/>
      <c r="K23" s="6"/>
      <c r="L23" s="55"/>
      <c r="M23" s="281"/>
      <c r="N23" s="92"/>
      <c r="O23" s="92"/>
    </row>
    <row r="24" spans="1:15" x14ac:dyDescent="0.25">
      <c r="A24" s="288">
        <v>11</v>
      </c>
      <c r="B24" s="289" t="s">
        <v>342</v>
      </c>
      <c r="C24" s="296">
        <v>52.8</v>
      </c>
      <c r="D24" s="291" t="s">
        <v>328</v>
      </c>
      <c r="E24" s="292">
        <v>0.9</v>
      </c>
      <c r="F24" s="292">
        <v>1.6</v>
      </c>
      <c r="G24" s="293">
        <f t="shared" si="0"/>
        <v>0.70000000000000007</v>
      </c>
      <c r="H24" s="294">
        <f>G8/C243*C24</f>
        <v>0.30265452669446041</v>
      </c>
      <c r="I24" s="295">
        <f t="shared" si="1"/>
        <v>1.0026545266944604</v>
      </c>
      <c r="J24" s="4"/>
      <c r="K24" s="6"/>
      <c r="L24" s="55"/>
      <c r="M24" s="281"/>
      <c r="N24" s="92"/>
      <c r="O24" s="92"/>
    </row>
    <row r="25" spans="1:15" x14ac:dyDescent="0.25">
      <c r="A25" s="288">
        <v>12</v>
      </c>
      <c r="B25" s="289" t="s">
        <v>343</v>
      </c>
      <c r="C25" s="296">
        <v>65.3</v>
      </c>
      <c r="D25" s="291" t="s">
        <v>328</v>
      </c>
      <c r="E25" s="292">
        <v>0.5</v>
      </c>
      <c r="F25" s="292">
        <v>0.6</v>
      </c>
      <c r="G25" s="293">
        <f t="shared" si="0"/>
        <v>9.9999999999999978E-2</v>
      </c>
      <c r="H25" s="294">
        <f>G8/C243*C25</f>
        <v>0.37430569305205047</v>
      </c>
      <c r="I25" s="295">
        <f t="shared" si="1"/>
        <v>0.47430569305205045</v>
      </c>
      <c r="J25" s="4"/>
      <c r="K25" s="6"/>
      <c r="L25" s="55"/>
      <c r="M25" s="281"/>
      <c r="N25" s="92"/>
      <c r="O25" s="92"/>
    </row>
    <row r="26" spans="1:15" x14ac:dyDescent="0.25">
      <c r="A26" s="288">
        <v>13</v>
      </c>
      <c r="B26" s="289" t="s">
        <v>344</v>
      </c>
      <c r="C26" s="296">
        <v>94.2</v>
      </c>
      <c r="D26" s="291" t="s">
        <v>328</v>
      </c>
      <c r="E26" s="292">
        <v>2.6</v>
      </c>
      <c r="F26" s="292">
        <v>3.9</v>
      </c>
      <c r="G26" s="293">
        <f t="shared" si="0"/>
        <v>1.2999999999999998</v>
      </c>
      <c r="H26" s="294">
        <f>G8/C243*C26</f>
        <v>0.5399631896707987</v>
      </c>
      <c r="I26" s="295">
        <f t="shared" si="1"/>
        <v>1.8399631896707986</v>
      </c>
      <c r="J26" s="4"/>
      <c r="K26" s="6"/>
      <c r="L26" s="55"/>
      <c r="M26" s="281"/>
    </row>
    <row r="27" spans="1:15" x14ac:dyDescent="0.25">
      <c r="A27" s="7">
        <v>14</v>
      </c>
      <c r="B27" s="17" t="s">
        <v>345</v>
      </c>
      <c r="C27" s="11">
        <v>52.9</v>
      </c>
      <c r="D27" s="16" t="s">
        <v>328</v>
      </c>
      <c r="E27" s="30">
        <v>1.5</v>
      </c>
      <c r="F27" s="30">
        <v>2.4</v>
      </c>
      <c r="G27" s="21">
        <f t="shared" si="0"/>
        <v>0.89999999999999991</v>
      </c>
      <c r="H27" s="29">
        <f>G8/C243*C27</f>
        <v>0.3032277360253211</v>
      </c>
      <c r="I27" s="26">
        <f t="shared" si="1"/>
        <v>1.203227736025321</v>
      </c>
      <c r="J27" s="4"/>
      <c r="K27" s="6"/>
      <c r="L27" s="55"/>
      <c r="M27" s="281"/>
    </row>
    <row r="28" spans="1:15" x14ac:dyDescent="0.25">
      <c r="A28" s="288">
        <v>15</v>
      </c>
      <c r="B28" s="289" t="s">
        <v>346</v>
      </c>
      <c r="C28" s="296">
        <v>64.900000000000006</v>
      </c>
      <c r="D28" s="291" t="s">
        <v>328</v>
      </c>
      <c r="E28" s="292">
        <v>2.1</v>
      </c>
      <c r="F28" s="292">
        <v>3.4</v>
      </c>
      <c r="G28" s="293">
        <f t="shared" si="0"/>
        <v>1.2999999999999998</v>
      </c>
      <c r="H28" s="294">
        <f>G8/C243*C28</f>
        <v>0.37201285572860759</v>
      </c>
      <c r="I28" s="295">
        <f t="shared" si="1"/>
        <v>1.6720128557286074</v>
      </c>
      <c r="J28" s="4"/>
      <c r="K28" s="6"/>
      <c r="L28" s="55"/>
      <c r="M28" s="281"/>
    </row>
    <row r="29" spans="1:15" x14ac:dyDescent="0.25">
      <c r="A29" s="288">
        <v>16</v>
      </c>
      <c r="B29" s="289" t="s">
        <v>347</v>
      </c>
      <c r="C29" s="296">
        <v>93.9</v>
      </c>
      <c r="D29" s="291" t="s">
        <v>328</v>
      </c>
      <c r="E29" s="292">
        <v>2.6</v>
      </c>
      <c r="F29" s="292">
        <v>4.4000000000000004</v>
      </c>
      <c r="G29" s="293">
        <f t="shared" si="0"/>
        <v>1.8000000000000003</v>
      </c>
      <c r="H29" s="294">
        <f>G8/C243*C29</f>
        <v>0.53824356167821652</v>
      </c>
      <c r="I29" s="295">
        <f t="shared" si="1"/>
        <v>2.3382435616782167</v>
      </c>
      <c r="J29" s="4"/>
      <c r="K29" s="6"/>
      <c r="L29" s="55"/>
      <c r="M29" s="281"/>
    </row>
    <row r="30" spans="1:15" x14ac:dyDescent="0.25">
      <c r="A30" s="288">
        <v>17</v>
      </c>
      <c r="B30" s="289" t="s">
        <v>348</v>
      </c>
      <c r="C30" s="296">
        <v>53</v>
      </c>
      <c r="D30" s="291" t="s">
        <v>328</v>
      </c>
      <c r="E30" s="292">
        <v>0.9</v>
      </c>
      <c r="F30" s="292">
        <v>1.3</v>
      </c>
      <c r="G30" s="293">
        <f t="shared" si="0"/>
        <v>0.4</v>
      </c>
      <c r="H30" s="294">
        <f>G8/C243*C30</f>
        <v>0.30380094535618185</v>
      </c>
      <c r="I30" s="295">
        <f t="shared" si="1"/>
        <v>0.70380094535618187</v>
      </c>
      <c r="J30" s="4"/>
      <c r="K30" s="6"/>
      <c r="L30" s="55"/>
      <c r="M30" s="281"/>
    </row>
    <row r="31" spans="1:15" x14ac:dyDescent="0.25">
      <c r="A31" s="288">
        <v>18</v>
      </c>
      <c r="B31" s="289" t="s">
        <v>595</v>
      </c>
      <c r="C31" s="296">
        <v>64.8</v>
      </c>
      <c r="D31" s="291" t="s">
        <v>328</v>
      </c>
      <c r="E31" s="292">
        <v>2</v>
      </c>
      <c r="F31" s="292">
        <v>2.9</v>
      </c>
      <c r="G31" s="293">
        <f t="shared" si="0"/>
        <v>0.89999999999999991</v>
      </c>
      <c r="H31" s="294">
        <f>G8/C243*C31</f>
        <v>0.37143964639774685</v>
      </c>
      <c r="I31" s="295">
        <f t="shared" si="1"/>
        <v>1.2714396463977469</v>
      </c>
      <c r="J31" s="4"/>
      <c r="K31" s="6"/>
      <c r="L31" s="55"/>
      <c r="M31" s="281"/>
    </row>
    <row r="32" spans="1:15" x14ac:dyDescent="0.25">
      <c r="A32" s="288">
        <v>19</v>
      </c>
      <c r="B32" s="289" t="s">
        <v>349</v>
      </c>
      <c r="C32" s="296">
        <v>93.9</v>
      </c>
      <c r="D32" s="291" t="s">
        <v>328</v>
      </c>
      <c r="E32" s="292">
        <v>2.9</v>
      </c>
      <c r="F32" s="292">
        <v>3.9</v>
      </c>
      <c r="G32" s="293">
        <f t="shared" si="0"/>
        <v>1</v>
      </c>
      <c r="H32" s="294">
        <f>G8/C243*C32</f>
        <v>0.53824356167821652</v>
      </c>
      <c r="I32" s="295">
        <f t="shared" si="1"/>
        <v>1.5382435616782164</v>
      </c>
      <c r="J32" s="4"/>
      <c r="K32" s="6"/>
      <c r="L32" s="55"/>
      <c r="M32" s="281"/>
    </row>
    <row r="33" spans="1:13" x14ac:dyDescent="0.25">
      <c r="A33" s="288">
        <v>20</v>
      </c>
      <c r="B33" s="289" t="s">
        <v>350</v>
      </c>
      <c r="C33" s="296">
        <v>52.8</v>
      </c>
      <c r="D33" s="291" t="s">
        <v>328</v>
      </c>
      <c r="E33" s="292">
        <v>1</v>
      </c>
      <c r="F33" s="292">
        <v>1.7</v>
      </c>
      <c r="G33" s="293">
        <f t="shared" si="0"/>
        <v>0.7</v>
      </c>
      <c r="H33" s="294">
        <f>G8/C243*C33</f>
        <v>0.30265452669446041</v>
      </c>
      <c r="I33" s="295">
        <f t="shared" si="1"/>
        <v>1.0026545266944604</v>
      </c>
      <c r="J33" s="4"/>
      <c r="K33" s="6"/>
      <c r="L33" s="55"/>
      <c r="M33" s="281"/>
    </row>
    <row r="34" spans="1:13" x14ac:dyDescent="0.25">
      <c r="A34" s="7">
        <v>21</v>
      </c>
      <c r="B34" s="17" t="s">
        <v>351</v>
      </c>
      <c r="C34" s="11">
        <v>65</v>
      </c>
      <c r="D34" s="16" t="s">
        <v>328</v>
      </c>
      <c r="E34" s="30">
        <v>1.9</v>
      </c>
      <c r="F34" s="30">
        <v>3</v>
      </c>
      <c r="G34" s="21">
        <f t="shared" si="0"/>
        <v>1.1000000000000001</v>
      </c>
      <c r="H34" s="29">
        <f>G8/C243*C34</f>
        <v>0.37258606505946829</v>
      </c>
      <c r="I34" s="26">
        <f t="shared" si="1"/>
        <v>1.4725860650594684</v>
      </c>
      <c r="J34" s="4"/>
      <c r="K34" s="6"/>
      <c r="L34" s="55"/>
      <c r="M34" s="281"/>
    </row>
    <row r="35" spans="1:13" x14ac:dyDescent="0.25">
      <c r="A35" s="7">
        <v>22</v>
      </c>
      <c r="B35" s="17" t="s">
        <v>352</v>
      </c>
      <c r="C35" s="11">
        <v>94.3</v>
      </c>
      <c r="D35" s="16" t="s">
        <v>328</v>
      </c>
      <c r="E35" s="30">
        <v>2.8</v>
      </c>
      <c r="F35" s="30">
        <v>4.5999999999999996</v>
      </c>
      <c r="G35" s="21">
        <f t="shared" si="0"/>
        <v>1.7999999999999998</v>
      </c>
      <c r="H35" s="29">
        <f>G8/C243*C35</f>
        <v>0.5405363990016594</v>
      </c>
      <c r="I35" s="26">
        <f t="shared" si="1"/>
        <v>2.3405363990016594</v>
      </c>
      <c r="J35" s="4"/>
      <c r="K35" s="6"/>
      <c r="L35" s="55"/>
      <c r="M35" s="281"/>
    </row>
    <row r="36" spans="1:13" x14ac:dyDescent="0.25">
      <c r="A36" s="288">
        <v>23</v>
      </c>
      <c r="B36" s="289" t="s">
        <v>353</v>
      </c>
      <c r="C36" s="296">
        <v>52.9</v>
      </c>
      <c r="D36" s="291" t="s">
        <v>328</v>
      </c>
      <c r="E36" s="292">
        <v>1.3</v>
      </c>
      <c r="F36" s="292">
        <v>2.1</v>
      </c>
      <c r="G36" s="293">
        <f t="shared" si="0"/>
        <v>0.8</v>
      </c>
      <c r="H36" s="294">
        <f>G8/C243*C36</f>
        <v>0.3032277360253211</v>
      </c>
      <c r="I36" s="295">
        <f t="shared" si="1"/>
        <v>1.1032277360253211</v>
      </c>
      <c r="K36" s="4"/>
      <c r="L36" s="55"/>
      <c r="M36" s="281"/>
    </row>
    <row r="37" spans="1:13" x14ac:dyDescent="0.25">
      <c r="A37" s="288">
        <v>24</v>
      </c>
      <c r="B37" s="289" t="s">
        <v>354</v>
      </c>
      <c r="C37" s="296">
        <v>65.3</v>
      </c>
      <c r="D37" s="291" t="s">
        <v>328</v>
      </c>
      <c r="E37" s="292">
        <v>1</v>
      </c>
      <c r="F37" s="292">
        <v>1.7</v>
      </c>
      <c r="G37" s="293">
        <f t="shared" si="0"/>
        <v>0.7</v>
      </c>
      <c r="H37" s="294">
        <f>G8/C243*C37</f>
        <v>0.37430569305205047</v>
      </c>
      <c r="I37" s="295">
        <f t="shared" si="1"/>
        <v>1.0743056930520505</v>
      </c>
      <c r="J37" s="4"/>
      <c r="K37" s="6"/>
      <c r="L37" s="55"/>
      <c r="M37" s="281"/>
    </row>
    <row r="38" spans="1:13" x14ac:dyDescent="0.25">
      <c r="A38" s="288">
        <v>25</v>
      </c>
      <c r="B38" s="289" t="s">
        <v>355</v>
      </c>
      <c r="C38" s="296">
        <v>94.1</v>
      </c>
      <c r="D38" s="291" t="s">
        <v>328</v>
      </c>
      <c r="E38" s="292">
        <v>2.8</v>
      </c>
      <c r="F38" s="292">
        <v>4.5</v>
      </c>
      <c r="G38" s="293">
        <f t="shared" si="0"/>
        <v>1.7000000000000002</v>
      </c>
      <c r="H38" s="294">
        <f>G8/C243*C38</f>
        <v>0.5393899803399379</v>
      </c>
      <c r="I38" s="295">
        <f t="shared" si="1"/>
        <v>2.2393899803399382</v>
      </c>
      <c r="J38" s="4"/>
      <c r="K38" s="6"/>
      <c r="L38" s="55"/>
      <c r="M38" s="281"/>
    </row>
    <row r="39" spans="1:13" x14ac:dyDescent="0.25">
      <c r="A39" s="288">
        <v>26</v>
      </c>
      <c r="B39" s="289" t="s">
        <v>356</v>
      </c>
      <c r="C39" s="296">
        <v>53</v>
      </c>
      <c r="D39" s="291" t="s">
        <v>328</v>
      </c>
      <c r="E39" s="292">
        <v>0.6</v>
      </c>
      <c r="F39" s="292">
        <v>0.9</v>
      </c>
      <c r="G39" s="293">
        <f t="shared" si="0"/>
        <v>0.30000000000000004</v>
      </c>
      <c r="H39" s="294">
        <f>G8/C243*C39</f>
        <v>0.30380094535618185</v>
      </c>
      <c r="I39" s="295">
        <f t="shared" si="1"/>
        <v>0.6038009453561819</v>
      </c>
      <c r="J39" s="4"/>
      <c r="K39" s="6"/>
      <c r="L39" s="55"/>
      <c r="M39" s="281"/>
    </row>
    <row r="40" spans="1:13" x14ac:dyDescent="0.25">
      <c r="A40" s="288">
        <v>27</v>
      </c>
      <c r="B40" s="289" t="s">
        <v>357</v>
      </c>
      <c r="C40" s="296">
        <v>65.3</v>
      </c>
      <c r="D40" s="291" t="s">
        <v>328</v>
      </c>
      <c r="E40" s="292">
        <v>0.8</v>
      </c>
      <c r="F40" s="292">
        <v>1.6</v>
      </c>
      <c r="G40" s="293">
        <f t="shared" si="0"/>
        <v>0.8</v>
      </c>
      <c r="H40" s="294">
        <f>G8/C243*C40</f>
        <v>0.37430569305205047</v>
      </c>
      <c r="I40" s="295">
        <f t="shared" si="1"/>
        <v>1.1743056930520506</v>
      </c>
      <c r="J40" s="4"/>
      <c r="K40" s="6"/>
      <c r="L40" s="55"/>
      <c r="M40" s="281"/>
    </row>
    <row r="41" spans="1:13" x14ac:dyDescent="0.25">
      <c r="A41" s="288">
        <v>28</v>
      </c>
      <c r="B41" s="289" t="s">
        <v>358</v>
      </c>
      <c r="C41" s="296">
        <v>93.5</v>
      </c>
      <c r="D41" s="291" t="s">
        <v>328</v>
      </c>
      <c r="E41" s="292">
        <v>1.4</v>
      </c>
      <c r="F41" s="292">
        <v>2.2999999999999998</v>
      </c>
      <c r="G41" s="293">
        <f t="shared" si="0"/>
        <v>0.89999999999999991</v>
      </c>
      <c r="H41" s="294">
        <f>G8/C243*C41</f>
        <v>0.53595072435477364</v>
      </c>
      <c r="I41" s="295">
        <f t="shared" si="1"/>
        <v>1.4359507243547736</v>
      </c>
      <c r="J41" s="4"/>
      <c r="K41" s="6"/>
      <c r="L41" s="55"/>
      <c r="M41" s="281"/>
    </row>
    <row r="42" spans="1:13" x14ac:dyDescent="0.25">
      <c r="A42" s="300">
        <v>29</v>
      </c>
      <c r="B42" s="301" t="s">
        <v>359</v>
      </c>
      <c r="C42" s="302">
        <v>52.8</v>
      </c>
      <c r="D42" s="303" t="s">
        <v>328</v>
      </c>
      <c r="E42" s="304">
        <v>1.5</v>
      </c>
      <c r="F42" s="304">
        <v>2.2999999999999998</v>
      </c>
      <c r="G42" s="305">
        <f t="shared" si="0"/>
        <v>0.79999999999999982</v>
      </c>
      <c r="H42" s="306">
        <f>G8/C243*C42</f>
        <v>0.30265452669446041</v>
      </c>
      <c r="I42" s="307">
        <f t="shared" si="1"/>
        <v>1.1026545266944603</v>
      </c>
      <c r="J42" s="4"/>
      <c r="K42" s="6">
        <v>1</v>
      </c>
      <c r="L42" s="55"/>
      <c r="M42" s="281"/>
    </row>
    <row r="43" spans="1:13" x14ac:dyDescent="0.25">
      <c r="A43" s="288">
        <v>30</v>
      </c>
      <c r="B43" s="289" t="s">
        <v>360</v>
      </c>
      <c r="C43" s="296">
        <v>65.400000000000006</v>
      </c>
      <c r="D43" s="291" t="s">
        <v>328</v>
      </c>
      <c r="E43" s="292">
        <v>2</v>
      </c>
      <c r="F43" s="292">
        <v>3</v>
      </c>
      <c r="G43" s="293">
        <f t="shared" si="0"/>
        <v>1</v>
      </c>
      <c r="H43" s="294">
        <f>G8/C243*C43</f>
        <v>0.37487890238291122</v>
      </c>
      <c r="I43" s="295">
        <f t="shared" si="1"/>
        <v>1.3748789023829113</v>
      </c>
      <c r="J43" s="4"/>
      <c r="K43" s="6"/>
      <c r="L43" s="55"/>
      <c r="M43" s="281"/>
    </row>
    <row r="44" spans="1:13" x14ac:dyDescent="0.25">
      <c r="A44" s="7">
        <v>31</v>
      </c>
      <c r="B44" s="17" t="s">
        <v>361</v>
      </c>
      <c r="C44" s="11">
        <v>93.9</v>
      </c>
      <c r="D44" s="16" t="s">
        <v>328</v>
      </c>
      <c r="E44" s="30">
        <v>1</v>
      </c>
      <c r="F44" s="30">
        <v>2.2000000000000002</v>
      </c>
      <c r="G44" s="21">
        <f t="shared" si="0"/>
        <v>1.2000000000000002</v>
      </c>
      <c r="H44" s="29">
        <f>G8/C243*C44</f>
        <v>0.53824356167821652</v>
      </c>
      <c r="I44" s="26">
        <f t="shared" si="1"/>
        <v>1.7382435616782166</v>
      </c>
      <c r="J44" s="4"/>
      <c r="K44" s="6"/>
      <c r="L44" s="55"/>
      <c r="M44" s="281"/>
    </row>
    <row r="45" spans="1:13" x14ac:dyDescent="0.25">
      <c r="A45" s="7">
        <v>32</v>
      </c>
      <c r="B45" s="17" t="s">
        <v>363</v>
      </c>
      <c r="C45" s="11">
        <v>53</v>
      </c>
      <c r="D45" s="16" t="s">
        <v>328</v>
      </c>
      <c r="E45" s="30">
        <v>0.5</v>
      </c>
      <c r="F45" s="30">
        <v>1.2</v>
      </c>
      <c r="G45" s="21">
        <f t="shared" si="0"/>
        <v>0.7</v>
      </c>
      <c r="H45" s="29">
        <f>G8/C243*C45</f>
        <v>0.30380094535618185</v>
      </c>
      <c r="I45" s="26">
        <f t="shared" si="1"/>
        <v>1.0038009453561818</v>
      </c>
      <c r="J45" s="4"/>
      <c r="K45" s="6"/>
      <c r="L45" s="55"/>
      <c r="M45" s="281"/>
    </row>
    <row r="46" spans="1:13" x14ac:dyDescent="0.25">
      <c r="A46" s="300">
        <v>33</v>
      </c>
      <c r="B46" s="301" t="s">
        <v>364</v>
      </c>
      <c r="C46" s="302">
        <v>65.3</v>
      </c>
      <c r="D46" s="303" t="s">
        <v>328</v>
      </c>
      <c r="E46" s="304">
        <v>0.3</v>
      </c>
      <c r="F46" s="304">
        <v>0.7</v>
      </c>
      <c r="G46" s="305">
        <f t="shared" si="0"/>
        <v>0.39999999999999997</v>
      </c>
      <c r="H46" s="306">
        <f>G8/C243*C46</f>
        <v>0.37430569305205047</v>
      </c>
      <c r="I46" s="307">
        <f t="shared" si="1"/>
        <v>0.77430569305205044</v>
      </c>
      <c r="J46" s="4"/>
      <c r="K46" s="6">
        <v>1</v>
      </c>
      <c r="L46" s="55"/>
      <c r="M46" s="281"/>
    </row>
    <row r="47" spans="1:13" x14ac:dyDescent="0.25">
      <c r="A47" s="7">
        <v>34</v>
      </c>
      <c r="B47" s="17" t="s">
        <v>362</v>
      </c>
      <c r="C47" s="11">
        <v>94</v>
      </c>
      <c r="D47" s="16" t="s">
        <v>328</v>
      </c>
      <c r="E47" s="30">
        <v>2.5</v>
      </c>
      <c r="F47" s="30">
        <v>3.3</v>
      </c>
      <c r="G47" s="21">
        <f t="shared" si="0"/>
        <v>0.79999999999999982</v>
      </c>
      <c r="H47" s="29">
        <f>G8/C243*C47</f>
        <v>0.53881677100907721</v>
      </c>
      <c r="I47" s="26">
        <f t="shared" si="1"/>
        <v>1.338816771009077</v>
      </c>
      <c r="J47" s="4"/>
      <c r="K47" s="6"/>
      <c r="L47" s="55"/>
      <c r="M47" s="281"/>
    </row>
    <row r="48" spans="1:13" x14ac:dyDescent="0.25">
      <c r="A48" s="300">
        <v>35</v>
      </c>
      <c r="B48" s="301" t="s">
        <v>365</v>
      </c>
      <c r="C48" s="302">
        <v>52.8</v>
      </c>
      <c r="D48" s="303" t="s">
        <v>328</v>
      </c>
      <c r="E48" s="304">
        <v>1.3</v>
      </c>
      <c r="F48" s="304">
        <v>2.1</v>
      </c>
      <c r="G48" s="305">
        <f t="shared" si="0"/>
        <v>0.8</v>
      </c>
      <c r="H48" s="306">
        <f>G8/C243*C48</f>
        <v>0.30265452669446041</v>
      </c>
      <c r="I48" s="307">
        <f t="shared" si="1"/>
        <v>1.1026545266944605</v>
      </c>
      <c r="K48" s="4">
        <v>1</v>
      </c>
      <c r="L48" s="55"/>
      <c r="M48" s="281"/>
    </row>
    <row r="49" spans="1:21" x14ac:dyDescent="0.25">
      <c r="A49" s="288">
        <v>36</v>
      </c>
      <c r="B49" s="289" t="s">
        <v>366</v>
      </c>
      <c r="C49" s="296">
        <v>64.900000000000006</v>
      </c>
      <c r="D49" s="291" t="s">
        <v>328</v>
      </c>
      <c r="E49" s="292">
        <v>0.7</v>
      </c>
      <c r="F49" s="292">
        <v>1.5</v>
      </c>
      <c r="G49" s="293">
        <f t="shared" si="0"/>
        <v>0.8</v>
      </c>
      <c r="H49" s="294">
        <f>G8/C243*C49</f>
        <v>0.37201285572860759</v>
      </c>
      <c r="I49" s="295">
        <f t="shared" si="1"/>
        <v>1.1720128557286076</v>
      </c>
      <c r="J49" s="4"/>
      <c r="K49" s="6"/>
      <c r="L49" s="55"/>
      <c r="M49" s="281"/>
    </row>
    <row r="50" spans="1:21" x14ac:dyDescent="0.25">
      <c r="A50" s="7">
        <v>37</v>
      </c>
      <c r="B50" s="17" t="s">
        <v>367</v>
      </c>
      <c r="C50" s="11">
        <v>94.1</v>
      </c>
      <c r="D50" s="16" t="s">
        <v>328</v>
      </c>
      <c r="E50" s="30">
        <v>1.2</v>
      </c>
      <c r="F50" s="30">
        <v>2.2999999999999998</v>
      </c>
      <c r="G50" s="21">
        <f t="shared" si="0"/>
        <v>1.0999999999999999</v>
      </c>
      <c r="H50" s="29">
        <f>G8/C243*C50</f>
        <v>0.5393899803399379</v>
      </c>
      <c r="I50" s="26">
        <f t="shared" si="1"/>
        <v>1.6393899803399377</v>
      </c>
      <c r="J50" s="4"/>
      <c r="K50" s="6"/>
      <c r="L50" s="55"/>
      <c r="M50" s="281"/>
    </row>
    <row r="51" spans="1:21" x14ac:dyDescent="0.25">
      <c r="A51" s="288">
        <v>38</v>
      </c>
      <c r="B51" s="289" t="s">
        <v>368</v>
      </c>
      <c r="C51" s="296">
        <v>52.7</v>
      </c>
      <c r="D51" s="291" t="s">
        <v>328</v>
      </c>
      <c r="E51" s="292">
        <v>0.2</v>
      </c>
      <c r="F51" s="292">
        <v>1</v>
      </c>
      <c r="G51" s="293">
        <f t="shared" si="0"/>
        <v>0.8</v>
      </c>
      <c r="H51" s="294">
        <f>G8/C243*C51</f>
        <v>0.30208131736359972</v>
      </c>
      <c r="I51" s="295">
        <f t="shared" si="1"/>
        <v>1.1020813173635997</v>
      </c>
      <c r="J51" s="4"/>
      <c r="K51" s="6"/>
      <c r="L51" s="55"/>
      <c r="M51" s="281"/>
    </row>
    <row r="52" spans="1:21" x14ac:dyDescent="0.25">
      <c r="A52" s="288">
        <v>39</v>
      </c>
      <c r="B52" s="289" t="s">
        <v>369</v>
      </c>
      <c r="C52" s="296">
        <v>65.2</v>
      </c>
      <c r="D52" s="291" t="s">
        <v>328</v>
      </c>
      <c r="E52" s="292">
        <v>0.8</v>
      </c>
      <c r="F52" s="292">
        <v>1.4</v>
      </c>
      <c r="G52" s="293">
        <f t="shared" si="0"/>
        <v>0.59999999999999987</v>
      </c>
      <c r="H52" s="294">
        <f>G8/C243*C52</f>
        <v>0.37373248372118978</v>
      </c>
      <c r="I52" s="295">
        <f t="shared" si="1"/>
        <v>0.97373248372118959</v>
      </c>
      <c r="J52" s="4"/>
      <c r="K52" s="6"/>
      <c r="L52" s="55"/>
      <c r="M52" s="281"/>
    </row>
    <row r="53" spans="1:21" x14ac:dyDescent="0.25">
      <c r="A53" s="7">
        <v>40</v>
      </c>
      <c r="B53" s="17" t="s">
        <v>370</v>
      </c>
      <c r="C53" s="11">
        <v>94</v>
      </c>
      <c r="D53" s="16" t="s">
        <v>328</v>
      </c>
      <c r="E53" s="30">
        <v>2.2999999999999998</v>
      </c>
      <c r="F53" s="30">
        <v>3.7</v>
      </c>
      <c r="G53" s="21">
        <f t="shared" si="0"/>
        <v>1.4000000000000004</v>
      </c>
      <c r="H53" s="29">
        <f>G8/C243*C53</f>
        <v>0.53881677100907721</v>
      </c>
      <c r="I53" s="26">
        <f t="shared" si="1"/>
        <v>1.9388167710090776</v>
      </c>
      <c r="J53" s="4"/>
      <c r="K53" s="6"/>
      <c r="L53" s="55"/>
      <c r="M53" s="281"/>
    </row>
    <row r="54" spans="1:21" x14ac:dyDescent="0.25">
      <c r="A54" s="7">
        <v>41</v>
      </c>
      <c r="B54" s="17" t="s">
        <v>371</v>
      </c>
      <c r="C54" s="11">
        <v>52.8</v>
      </c>
      <c r="D54" s="16" t="s">
        <v>328</v>
      </c>
      <c r="E54" s="30">
        <v>1.2</v>
      </c>
      <c r="F54" s="30">
        <v>1.8</v>
      </c>
      <c r="G54" s="21">
        <f t="shared" si="0"/>
        <v>0.60000000000000009</v>
      </c>
      <c r="H54" s="29">
        <f>G8/C243*C54</f>
        <v>0.30265452669446041</v>
      </c>
      <c r="I54" s="26">
        <f t="shared" si="1"/>
        <v>0.90265452669446056</v>
      </c>
      <c r="J54" s="4"/>
      <c r="K54" s="6"/>
      <c r="L54" s="55"/>
      <c r="M54" s="281"/>
    </row>
    <row r="55" spans="1:21" x14ac:dyDescent="0.25">
      <c r="A55" s="288">
        <v>42</v>
      </c>
      <c r="B55" s="289" t="s">
        <v>372</v>
      </c>
      <c r="C55" s="296">
        <v>65.3</v>
      </c>
      <c r="D55" s="291" t="s">
        <v>328</v>
      </c>
      <c r="E55" s="292">
        <v>1.8</v>
      </c>
      <c r="F55" s="292">
        <v>2.8</v>
      </c>
      <c r="G55" s="293">
        <f t="shared" si="0"/>
        <v>0.99999999999999978</v>
      </c>
      <c r="H55" s="294">
        <f>G8/C243*C55</f>
        <v>0.37430569305205047</v>
      </c>
      <c r="I55" s="295">
        <f t="shared" si="1"/>
        <v>1.3743056930520503</v>
      </c>
      <c r="J55" s="4"/>
      <c r="K55" s="6"/>
      <c r="L55" s="55"/>
      <c r="M55" s="281"/>
    </row>
    <row r="56" spans="1:21" x14ac:dyDescent="0.25">
      <c r="A56" s="288">
        <v>43</v>
      </c>
      <c r="B56" s="289" t="s">
        <v>455</v>
      </c>
      <c r="C56" s="296">
        <v>69.099999999999994</v>
      </c>
      <c r="D56" s="291" t="s">
        <v>328</v>
      </c>
      <c r="E56" s="292">
        <v>1.6</v>
      </c>
      <c r="F56" s="292">
        <v>2.6</v>
      </c>
      <c r="G56" s="293">
        <f t="shared" si="0"/>
        <v>1</v>
      </c>
      <c r="H56" s="294">
        <f>G8/C243*C56</f>
        <v>0.39608764762475779</v>
      </c>
      <c r="I56" s="295">
        <f t="shared" si="1"/>
        <v>1.3960876476247579</v>
      </c>
      <c r="J56" s="4"/>
      <c r="K56" s="6"/>
      <c r="L56" s="55"/>
      <c r="M56" s="281"/>
    </row>
    <row r="57" spans="1:21" x14ac:dyDescent="0.25">
      <c r="A57" s="288">
        <v>44</v>
      </c>
      <c r="B57" s="289" t="s">
        <v>456</v>
      </c>
      <c r="C57" s="296">
        <v>42.6</v>
      </c>
      <c r="D57" s="291" t="s">
        <v>328</v>
      </c>
      <c r="E57" s="292">
        <v>0.8</v>
      </c>
      <c r="F57" s="292">
        <v>1.5</v>
      </c>
      <c r="G57" s="293">
        <f t="shared" si="0"/>
        <v>0.7</v>
      </c>
      <c r="H57" s="294">
        <f>G8/C243*C57</f>
        <v>0.24418717494666692</v>
      </c>
      <c r="I57" s="295">
        <f t="shared" si="1"/>
        <v>0.94418717494666682</v>
      </c>
      <c r="J57" s="4"/>
      <c r="K57" s="6"/>
      <c r="L57" s="55"/>
      <c r="M57" s="281"/>
    </row>
    <row r="58" spans="1:21" x14ac:dyDescent="0.25">
      <c r="A58" s="288">
        <v>45</v>
      </c>
      <c r="B58" s="289" t="s">
        <v>457</v>
      </c>
      <c r="C58" s="296">
        <v>55.5</v>
      </c>
      <c r="D58" s="291" t="s">
        <v>328</v>
      </c>
      <c r="E58" s="292">
        <v>1.7</v>
      </c>
      <c r="F58" s="292">
        <v>2.8</v>
      </c>
      <c r="G58" s="293">
        <f t="shared" si="0"/>
        <v>1.0999999999999999</v>
      </c>
      <c r="H58" s="294">
        <f>G8/C243*C58</f>
        <v>0.31813117862769985</v>
      </c>
      <c r="I58" s="295">
        <f t="shared" si="1"/>
        <v>1.4181311786276998</v>
      </c>
      <c r="K58" s="4"/>
      <c r="L58" s="55"/>
      <c r="M58" s="703"/>
      <c r="N58" s="704"/>
      <c r="O58" s="704"/>
      <c r="P58" s="704"/>
      <c r="Q58" s="704"/>
      <c r="R58" s="704"/>
      <c r="S58" s="704"/>
      <c r="T58" s="704"/>
      <c r="U58" s="704"/>
    </row>
    <row r="59" spans="1:21" x14ac:dyDescent="0.25">
      <c r="A59" s="288">
        <v>46</v>
      </c>
      <c r="B59" s="289" t="s">
        <v>458</v>
      </c>
      <c r="C59" s="296">
        <v>58.9</v>
      </c>
      <c r="D59" s="291" t="s">
        <v>328</v>
      </c>
      <c r="E59" s="292">
        <v>1.6</v>
      </c>
      <c r="F59" s="292">
        <v>2.8</v>
      </c>
      <c r="G59" s="293">
        <f t="shared" si="0"/>
        <v>1.1999999999999997</v>
      </c>
      <c r="H59" s="294">
        <f>G8/C243*C59</f>
        <v>0.33762029587696435</v>
      </c>
      <c r="I59" s="295">
        <f t="shared" si="1"/>
        <v>1.537620295876964</v>
      </c>
      <c r="K59" s="4"/>
      <c r="L59" s="55"/>
      <c r="M59" s="281"/>
    </row>
    <row r="60" spans="1:21" x14ac:dyDescent="0.25">
      <c r="A60" s="288">
        <v>47</v>
      </c>
      <c r="B60" s="289" t="s">
        <v>459</v>
      </c>
      <c r="C60" s="296">
        <v>62.3</v>
      </c>
      <c r="D60" s="291" t="s">
        <v>328</v>
      </c>
      <c r="E60" s="292">
        <v>1.7</v>
      </c>
      <c r="F60" s="292">
        <v>2.4</v>
      </c>
      <c r="G60" s="293">
        <f t="shared" si="0"/>
        <v>0.7</v>
      </c>
      <c r="H60" s="294">
        <f>G8/C243*C60</f>
        <v>0.35710941312622885</v>
      </c>
      <c r="I60" s="295">
        <f t="shared" si="1"/>
        <v>1.0571094131262289</v>
      </c>
      <c r="K60" s="4"/>
      <c r="L60" s="55"/>
      <c r="M60" s="281"/>
    </row>
    <row r="61" spans="1:21" x14ac:dyDescent="0.25">
      <c r="A61" s="288">
        <v>48</v>
      </c>
      <c r="B61" s="289" t="s">
        <v>460</v>
      </c>
      <c r="C61" s="296">
        <v>68.7</v>
      </c>
      <c r="D61" s="291" t="s">
        <v>328</v>
      </c>
      <c r="E61" s="292">
        <v>1.9</v>
      </c>
      <c r="F61" s="292">
        <v>2.8</v>
      </c>
      <c r="G61" s="293">
        <f t="shared" si="0"/>
        <v>0.89999999999999991</v>
      </c>
      <c r="H61" s="294">
        <f>G8/C243*C61</f>
        <v>0.39379481030131497</v>
      </c>
      <c r="I61" s="295">
        <f t="shared" si="1"/>
        <v>1.2937948103013148</v>
      </c>
      <c r="K61" s="4"/>
      <c r="L61" s="55"/>
      <c r="M61" s="281"/>
    </row>
    <row r="62" spans="1:21" x14ac:dyDescent="0.25">
      <c r="A62" s="288">
        <v>49</v>
      </c>
      <c r="B62" s="289" t="s">
        <v>461</v>
      </c>
      <c r="C62" s="296">
        <v>42.7</v>
      </c>
      <c r="D62" s="291" t="s">
        <v>328</v>
      </c>
      <c r="E62" s="292">
        <v>1.3</v>
      </c>
      <c r="F62" s="292">
        <v>1.6</v>
      </c>
      <c r="G62" s="293">
        <f t="shared" si="0"/>
        <v>0.30000000000000004</v>
      </c>
      <c r="H62" s="294">
        <f>G8/C243*C62</f>
        <v>0.24476038427752767</v>
      </c>
      <c r="I62" s="295">
        <f t="shared" si="1"/>
        <v>0.54476038427752771</v>
      </c>
      <c r="J62" s="4"/>
      <c r="K62" s="6"/>
      <c r="L62" s="55"/>
      <c r="M62" s="281"/>
    </row>
    <row r="63" spans="1:21" x14ac:dyDescent="0.25">
      <c r="A63" s="288">
        <v>50</v>
      </c>
      <c r="B63" s="289" t="s">
        <v>462</v>
      </c>
      <c r="C63" s="296">
        <v>55</v>
      </c>
      <c r="D63" s="291" t="s">
        <v>328</v>
      </c>
      <c r="E63" s="292">
        <v>0.4</v>
      </c>
      <c r="F63" s="292">
        <v>1.8</v>
      </c>
      <c r="G63" s="293">
        <f t="shared" si="0"/>
        <v>1.4</v>
      </c>
      <c r="H63" s="294">
        <f>G8/C243*C63</f>
        <v>0.31526513197339623</v>
      </c>
      <c r="I63" s="295">
        <f t="shared" si="1"/>
        <v>1.7152651319733963</v>
      </c>
      <c r="J63" s="4"/>
      <c r="K63" s="6"/>
      <c r="L63" s="55"/>
      <c r="M63" s="281"/>
    </row>
    <row r="64" spans="1:21" x14ac:dyDescent="0.25">
      <c r="A64" s="288">
        <v>51</v>
      </c>
      <c r="B64" s="289" t="s">
        <v>463</v>
      </c>
      <c r="C64" s="296">
        <v>59</v>
      </c>
      <c r="D64" s="291" t="s">
        <v>328</v>
      </c>
      <c r="E64" s="292">
        <v>1.5</v>
      </c>
      <c r="F64" s="292">
        <v>1.8</v>
      </c>
      <c r="G64" s="293">
        <f t="shared" si="0"/>
        <v>0.30000000000000004</v>
      </c>
      <c r="H64" s="294">
        <f>G8/C243*C64</f>
        <v>0.3381935052078251</v>
      </c>
      <c r="I64" s="295">
        <f t="shared" si="1"/>
        <v>0.63819350520782514</v>
      </c>
      <c r="J64" s="4"/>
      <c r="K64" s="6"/>
      <c r="L64" s="55"/>
      <c r="M64" s="281"/>
    </row>
    <row r="65" spans="1:13" x14ac:dyDescent="0.25">
      <c r="A65" s="288">
        <v>52</v>
      </c>
      <c r="B65" s="289" t="s">
        <v>464</v>
      </c>
      <c r="C65" s="296">
        <v>62</v>
      </c>
      <c r="D65" s="291" t="s">
        <v>328</v>
      </c>
      <c r="E65" s="292">
        <v>2</v>
      </c>
      <c r="F65" s="292">
        <v>3.2</v>
      </c>
      <c r="G65" s="293">
        <f t="shared" si="0"/>
        <v>1.2000000000000002</v>
      </c>
      <c r="H65" s="294">
        <f>G8/C243*C65</f>
        <v>0.35538978513364666</v>
      </c>
      <c r="I65" s="295">
        <f t="shared" si="1"/>
        <v>1.5553897851336469</v>
      </c>
      <c r="J65" s="4"/>
      <c r="K65" s="6"/>
      <c r="L65" s="55"/>
      <c r="M65" s="281"/>
    </row>
    <row r="66" spans="1:13" x14ac:dyDescent="0.25">
      <c r="A66" s="300">
        <v>53</v>
      </c>
      <c r="B66" s="301" t="s">
        <v>465</v>
      </c>
      <c r="C66" s="302">
        <v>68.900000000000006</v>
      </c>
      <c r="D66" s="303" t="s">
        <v>328</v>
      </c>
      <c r="E66" s="304">
        <v>0.5</v>
      </c>
      <c r="F66" s="304">
        <v>1.3</v>
      </c>
      <c r="G66" s="305">
        <f t="shared" si="0"/>
        <v>0.8</v>
      </c>
      <c r="H66" s="306">
        <f>G8/C243*C66</f>
        <v>0.39494122896303641</v>
      </c>
      <c r="I66" s="307">
        <f t="shared" si="1"/>
        <v>1.1949412289630366</v>
      </c>
      <c r="J66" s="4"/>
      <c r="K66" s="6">
        <v>1</v>
      </c>
      <c r="L66" s="55"/>
      <c r="M66" s="281"/>
    </row>
    <row r="67" spans="1:13" x14ac:dyDescent="0.25">
      <c r="A67" s="300">
        <v>54</v>
      </c>
      <c r="B67" s="301" t="s">
        <v>466</v>
      </c>
      <c r="C67" s="302">
        <v>42.8</v>
      </c>
      <c r="D67" s="303" t="s">
        <v>328</v>
      </c>
      <c r="E67" s="304">
        <v>1.1000000000000001</v>
      </c>
      <c r="F67" s="304">
        <v>1.8</v>
      </c>
      <c r="G67" s="305">
        <f t="shared" si="0"/>
        <v>0.7</v>
      </c>
      <c r="H67" s="306">
        <f>G8/C243*C67</f>
        <v>0.24533359360838833</v>
      </c>
      <c r="I67" s="307">
        <f t="shared" si="1"/>
        <v>0.94533359360838831</v>
      </c>
      <c r="J67" s="4"/>
      <c r="K67" s="6">
        <v>1</v>
      </c>
      <c r="L67" s="55"/>
      <c r="M67" s="281"/>
    </row>
    <row r="68" spans="1:13" x14ac:dyDescent="0.25">
      <c r="A68" s="300">
        <v>55</v>
      </c>
      <c r="B68" s="301" t="s">
        <v>467</v>
      </c>
      <c r="C68" s="302">
        <v>55.2</v>
      </c>
      <c r="D68" s="303" t="s">
        <v>328</v>
      </c>
      <c r="E68" s="304">
        <v>1.5</v>
      </c>
      <c r="F68" s="304">
        <v>2.2999999999999998</v>
      </c>
      <c r="G68" s="305">
        <f t="shared" si="0"/>
        <v>0.79999999999999982</v>
      </c>
      <c r="H68" s="306">
        <f>G8/C243*C68</f>
        <v>0.31641155063511772</v>
      </c>
      <c r="I68" s="307">
        <f t="shared" si="1"/>
        <v>1.1164115506351175</v>
      </c>
      <c r="J68" s="4"/>
      <c r="K68" s="6">
        <v>1</v>
      </c>
      <c r="L68" s="55"/>
      <c r="M68" s="281"/>
    </row>
    <row r="69" spans="1:13" x14ac:dyDescent="0.25">
      <c r="A69" s="288">
        <v>56</v>
      </c>
      <c r="B69" s="289" t="s">
        <v>468</v>
      </c>
      <c r="C69" s="296">
        <v>59.3</v>
      </c>
      <c r="D69" s="291" t="s">
        <v>328</v>
      </c>
      <c r="E69" s="292">
        <v>1.5</v>
      </c>
      <c r="F69" s="292">
        <v>2.2999999999999998</v>
      </c>
      <c r="G69" s="293">
        <f t="shared" si="0"/>
        <v>0.79999999999999982</v>
      </c>
      <c r="H69" s="294">
        <f>G8/C243*C69</f>
        <v>0.33991313320040722</v>
      </c>
      <c r="I69" s="295">
        <f t="shared" si="1"/>
        <v>1.1399131332004071</v>
      </c>
      <c r="J69" s="4"/>
      <c r="K69" s="6"/>
      <c r="L69" s="55"/>
      <c r="M69" s="281"/>
    </row>
    <row r="70" spans="1:13" x14ac:dyDescent="0.25">
      <c r="A70" s="288">
        <v>57</v>
      </c>
      <c r="B70" s="289" t="s">
        <v>469</v>
      </c>
      <c r="C70" s="296">
        <v>62.2</v>
      </c>
      <c r="D70" s="291" t="s">
        <v>328</v>
      </c>
      <c r="E70" s="292">
        <v>2.1</v>
      </c>
      <c r="F70" s="292">
        <v>3.3</v>
      </c>
      <c r="G70" s="293">
        <f t="shared" si="0"/>
        <v>1.1999999999999997</v>
      </c>
      <c r="H70" s="294">
        <f>G8/C243*C70</f>
        <v>0.35653620379536816</v>
      </c>
      <c r="I70" s="295">
        <f t="shared" si="1"/>
        <v>1.5565362037953678</v>
      </c>
      <c r="J70" s="4"/>
      <c r="K70" s="6"/>
      <c r="L70" s="55"/>
      <c r="M70" s="281"/>
    </row>
    <row r="71" spans="1:13" x14ac:dyDescent="0.25">
      <c r="A71" s="288">
        <v>58</v>
      </c>
      <c r="B71" s="289" t="s">
        <v>470</v>
      </c>
      <c r="C71" s="296">
        <v>69.099999999999994</v>
      </c>
      <c r="D71" s="291" t="s">
        <v>328</v>
      </c>
      <c r="E71" s="292">
        <v>1.5</v>
      </c>
      <c r="F71" s="292">
        <v>2.2000000000000002</v>
      </c>
      <c r="G71" s="293">
        <f t="shared" si="0"/>
        <v>0.70000000000000018</v>
      </c>
      <c r="H71" s="294">
        <f>G8/C243*C71</f>
        <v>0.39608764762475779</v>
      </c>
      <c r="I71" s="295">
        <f t="shared" si="1"/>
        <v>1.0960876476247581</v>
      </c>
      <c r="J71" s="4"/>
      <c r="K71" s="6"/>
      <c r="L71" s="55"/>
      <c r="M71" s="281"/>
    </row>
    <row r="72" spans="1:13" x14ac:dyDescent="0.25">
      <c r="A72" s="288">
        <v>59</v>
      </c>
      <c r="B72" s="289" t="s">
        <v>471</v>
      </c>
      <c r="C72" s="296">
        <v>42.5</v>
      </c>
      <c r="D72" s="291" t="s">
        <v>328</v>
      </c>
      <c r="E72" s="292">
        <v>1.1000000000000001</v>
      </c>
      <c r="F72" s="292">
        <v>1.8</v>
      </c>
      <c r="G72" s="293">
        <f t="shared" si="0"/>
        <v>0.7</v>
      </c>
      <c r="H72" s="294">
        <f>G8/C243*C72</f>
        <v>0.2436139656158062</v>
      </c>
      <c r="I72" s="295">
        <f t="shared" si="1"/>
        <v>0.94361396561580613</v>
      </c>
      <c r="J72" s="4"/>
      <c r="K72" s="6"/>
      <c r="L72" s="55"/>
      <c r="M72" s="281"/>
    </row>
    <row r="73" spans="1:13" x14ac:dyDescent="0.25">
      <c r="A73" s="288">
        <v>60</v>
      </c>
      <c r="B73" s="289" t="s">
        <v>472</v>
      </c>
      <c r="C73" s="296">
        <v>55.4</v>
      </c>
      <c r="D73" s="291" t="s">
        <v>328</v>
      </c>
      <c r="E73" s="292">
        <v>1.4</v>
      </c>
      <c r="F73" s="292">
        <v>2</v>
      </c>
      <c r="G73" s="293">
        <f t="shared" si="0"/>
        <v>0.60000000000000009</v>
      </c>
      <c r="H73" s="294">
        <f>G8/C243*C73</f>
        <v>0.3175579692968391</v>
      </c>
      <c r="I73" s="295">
        <f t="shared" si="1"/>
        <v>0.91755796929683919</v>
      </c>
      <c r="J73" s="4"/>
      <c r="K73" s="6"/>
      <c r="L73" s="55"/>
      <c r="M73" s="281"/>
    </row>
    <row r="74" spans="1:13" x14ac:dyDescent="0.25">
      <c r="A74" s="288">
        <v>61</v>
      </c>
      <c r="B74" s="289" t="s">
        <v>473</v>
      </c>
      <c r="C74" s="296">
        <v>58.8</v>
      </c>
      <c r="D74" s="291" t="s">
        <v>328</v>
      </c>
      <c r="E74" s="292">
        <v>1.6</v>
      </c>
      <c r="F74" s="292">
        <v>2.2000000000000002</v>
      </c>
      <c r="G74" s="293">
        <f t="shared" si="0"/>
        <v>0.60000000000000009</v>
      </c>
      <c r="H74" s="294">
        <f>G8/C243*C74</f>
        <v>0.3370470865461036</v>
      </c>
      <c r="I74" s="295">
        <f t="shared" si="1"/>
        <v>0.93704708654610369</v>
      </c>
      <c r="J74" s="4"/>
      <c r="K74" s="6"/>
      <c r="L74" s="55"/>
      <c r="M74" s="281"/>
    </row>
    <row r="75" spans="1:13" x14ac:dyDescent="0.25">
      <c r="A75" s="288">
        <v>62</v>
      </c>
      <c r="B75" s="289" t="s">
        <v>474</v>
      </c>
      <c r="C75" s="296">
        <v>62.1</v>
      </c>
      <c r="D75" s="291" t="s">
        <v>328</v>
      </c>
      <c r="E75" s="292">
        <v>2</v>
      </c>
      <c r="F75" s="292">
        <v>2.8</v>
      </c>
      <c r="G75" s="293">
        <f t="shared" si="0"/>
        <v>0.79999999999999982</v>
      </c>
      <c r="H75" s="294">
        <f>G8/C243*C75</f>
        <v>0.35596299446450741</v>
      </c>
      <c r="I75" s="295">
        <f t="shared" si="1"/>
        <v>1.1559629944645073</v>
      </c>
      <c r="J75" s="4"/>
      <c r="K75" s="6"/>
      <c r="L75" s="55"/>
      <c r="M75" s="281"/>
    </row>
    <row r="76" spans="1:13" x14ac:dyDescent="0.25">
      <c r="A76" s="288">
        <v>63</v>
      </c>
      <c r="B76" s="289" t="s">
        <v>475</v>
      </c>
      <c r="C76" s="296">
        <v>69</v>
      </c>
      <c r="D76" s="291" t="s">
        <v>328</v>
      </c>
      <c r="E76" s="292">
        <v>2</v>
      </c>
      <c r="F76" s="292">
        <v>3</v>
      </c>
      <c r="G76" s="293">
        <f t="shared" si="0"/>
        <v>1</v>
      </c>
      <c r="H76" s="294">
        <f>G8/C243*C76</f>
        <v>0.3955144382938971</v>
      </c>
      <c r="I76" s="295">
        <f t="shared" si="1"/>
        <v>1.3955144382938971</v>
      </c>
      <c r="J76" s="4"/>
      <c r="K76" s="6"/>
      <c r="L76" s="55"/>
      <c r="M76" s="281"/>
    </row>
    <row r="77" spans="1:13" x14ac:dyDescent="0.25">
      <c r="A77" s="288">
        <v>64</v>
      </c>
      <c r="B77" s="289" t="s">
        <v>476</v>
      </c>
      <c r="C77" s="296">
        <v>42.2</v>
      </c>
      <c r="D77" s="291" t="s">
        <v>328</v>
      </c>
      <c r="E77" s="292">
        <v>1</v>
      </c>
      <c r="F77" s="292">
        <v>1.5</v>
      </c>
      <c r="G77" s="293">
        <f t="shared" si="0"/>
        <v>0.5</v>
      </c>
      <c r="H77" s="294">
        <f>G8/C243*C77</f>
        <v>0.24189433762322404</v>
      </c>
      <c r="I77" s="295">
        <f t="shared" si="1"/>
        <v>0.7418943376232241</v>
      </c>
      <c r="J77" s="4"/>
      <c r="K77" s="6"/>
      <c r="L77" s="55"/>
      <c r="M77" s="281"/>
    </row>
    <row r="78" spans="1:13" x14ac:dyDescent="0.25">
      <c r="A78" s="288">
        <v>65</v>
      </c>
      <c r="B78" s="289" t="s">
        <v>477</v>
      </c>
      <c r="C78" s="296">
        <v>55.5</v>
      </c>
      <c r="D78" s="291" t="s">
        <v>328</v>
      </c>
      <c r="E78" s="292">
        <v>1.5</v>
      </c>
      <c r="F78" s="292">
        <v>2.1</v>
      </c>
      <c r="G78" s="293">
        <f t="shared" si="0"/>
        <v>0.60000000000000009</v>
      </c>
      <c r="H78" s="294">
        <f>G8/C243*C78</f>
        <v>0.31813117862769985</v>
      </c>
      <c r="I78" s="295">
        <f t="shared" si="1"/>
        <v>0.9181311786277</v>
      </c>
      <c r="J78" s="4"/>
      <c r="K78" s="6"/>
      <c r="L78" s="55"/>
      <c r="M78" s="281"/>
    </row>
    <row r="79" spans="1:13" x14ac:dyDescent="0.25">
      <c r="A79" s="288">
        <v>66</v>
      </c>
      <c r="B79" s="289" t="s">
        <v>478</v>
      </c>
      <c r="C79" s="296">
        <v>59.3</v>
      </c>
      <c r="D79" s="291" t="s">
        <v>328</v>
      </c>
      <c r="E79" s="292">
        <v>1.3</v>
      </c>
      <c r="F79" s="292">
        <v>2.2999999999999998</v>
      </c>
      <c r="G79" s="293">
        <f t="shared" si="0"/>
        <v>0.99999999999999978</v>
      </c>
      <c r="H79" s="294">
        <f>G8/C243*C79</f>
        <v>0.33991313320040722</v>
      </c>
      <c r="I79" s="295">
        <f t="shared" si="1"/>
        <v>1.3399131332004071</v>
      </c>
      <c r="J79" s="4"/>
      <c r="K79" s="6"/>
      <c r="L79" s="55"/>
      <c r="M79" s="281"/>
    </row>
    <row r="80" spans="1:13" x14ac:dyDescent="0.25">
      <c r="A80" s="288">
        <v>67</v>
      </c>
      <c r="B80" s="289" t="s">
        <v>479</v>
      </c>
      <c r="C80" s="296">
        <v>62.6</v>
      </c>
      <c r="D80" s="291" t="s">
        <v>328</v>
      </c>
      <c r="E80" s="292">
        <v>2.2000000000000002</v>
      </c>
      <c r="F80" s="292">
        <v>3.2</v>
      </c>
      <c r="G80" s="293">
        <f t="shared" ref="G80:G143" si="2">F80-E80</f>
        <v>1</v>
      </c>
      <c r="H80" s="294">
        <f>G8/C243*C80</f>
        <v>0.35882904111881103</v>
      </c>
      <c r="I80" s="295">
        <f t="shared" ref="I80:I143" si="3">G80+H80</f>
        <v>1.3588290411188111</v>
      </c>
      <c r="J80" s="4"/>
      <c r="K80" s="6"/>
      <c r="L80" s="55"/>
      <c r="M80" s="281"/>
    </row>
    <row r="81" spans="1:21" x14ac:dyDescent="0.25">
      <c r="A81" s="288">
        <v>68</v>
      </c>
      <c r="B81" s="289" t="s">
        <v>480</v>
      </c>
      <c r="C81" s="296">
        <v>69.2</v>
      </c>
      <c r="D81" s="291" t="s">
        <v>328</v>
      </c>
      <c r="E81" s="292">
        <v>1.6</v>
      </c>
      <c r="F81" s="292">
        <v>2.5</v>
      </c>
      <c r="G81" s="293">
        <f t="shared" si="2"/>
        <v>0.89999999999999991</v>
      </c>
      <c r="H81" s="294">
        <f>G8/C243*C81</f>
        <v>0.39666085695561859</v>
      </c>
      <c r="I81" s="295">
        <f t="shared" si="3"/>
        <v>1.2966608569556186</v>
      </c>
      <c r="J81" s="4"/>
      <c r="K81" s="6"/>
      <c r="L81" s="55"/>
      <c r="M81" s="281"/>
    </row>
    <row r="82" spans="1:21" x14ac:dyDescent="0.25">
      <c r="A82" s="7">
        <v>69</v>
      </c>
      <c r="B82" s="17" t="s">
        <v>481</v>
      </c>
      <c r="C82" s="11">
        <v>42.3</v>
      </c>
      <c r="D82" s="16" t="s">
        <v>328</v>
      </c>
      <c r="E82" s="30">
        <v>1.1000000000000001</v>
      </c>
      <c r="F82" s="30">
        <v>1.7</v>
      </c>
      <c r="G82" s="21">
        <f t="shared" si="2"/>
        <v>0.59999999999999987</v>
      </c>
      <c r="H82" s="29">
        <f>G8/C243*C82</f>
        <v>0.24246754695408473</v>
      </c>
      <c r="I82" s="26">
        <f t="shared" si="3"/>
        <v>0.84246754695408455</v>
      </c>
      <c r="J82" s="4"/>
      <c r="K82" s="6"/>
      <c r="L82" s="55"/>
      <c r="M82" s="281"/>
    </row>
    <row r="83" spans="1:21" x14ac:dyDescent="0.25">
      <c r="A83" s="300">
        <v>70</v>
      </c>
      <c r="B83" s="301" t="s">
        <v>482</v>
      </c>
      <c r="C83" s="302">
        <v>54.9</v>
      </c>
      <c r="D83" s="303" t="s">
        <v>328</v>
      </c>
      <c r="E83" s="304">
        <v>1.6</v>
      </c>
      <c r="F83" s="304">
        <v>2.5</v>
      </c>
      <c r="G83" s="305">
        <f t="shared" si="2"/>
        <v>0.89999999999999991</v>
      </c>
      <c r="H83" s="306">
        <f>G8/C243*C83</f>
        <v>0.31469192264253554</v>
      </c>
      <c r="I83" s="307">
        <f t="shared" si="3"/>
        <v>1.2146919226425354</v>
      </c>
      <c r="J83" s="4"/>
      <c r="K83" s="6">
        <v>1</v>
      </c>
      <c r="L83" s="55"/>
      <c r="M83" s="281"/>
    </row>
    <row r="84" spans="1:21" x14ac:dyDescent="0.25">
      <c r="A84" s="288">
        <v>71</v>
      </c>
      <c r="B84" s="289" t="s">
        <v>483</v>
      </c>
      <c r="C84" s="296">
        <v>58.9</v>
      </c>
      <c r="D84" s="291" t="s">
        <v>328</v>
      </c>
      <c r="E84" s="292">
        <v>1.5</v>
      </c>
      <c r="F84" s="292">
        <v>2.5</v>
      </c>
      <c r="G84" s="293">
        <f t="shared" si="2"/>
        <v>1</v>
      </c>
      <c r="H84" s="294">
        <f>G8/C243*C84</f>
        <v>0.33762029587696435</v>
      </c>
      <c r="I84" s="295">
        <f t="shared" si="3"/>
        <v>1.3376202958769643</v>
      </c>
      <c r="J84" s="4"/>
      <c r="K84" s="6"/>
      <c r="L84" s="55"/>
      <c r="M84" s="281"/>
    </row>
    <row r="85" spans="1:21" x14ac:dyDescent="0.25">
      <c r="A85" s="288">
        <v>72</v>
      </c>
      <c r="B85" s="289" t="s">
        <v>484</v>
      </c>
      <c r="C85" s="296">
        <v>62.2</v>
      </c>
      <c r="D85" s="291" t="s">
        <v>328</v>
      </c>
      <c r="E85" s="292">
        <v>1.3</v>
      </c>
      <c r="F85" s="292">
        <v>2.5</v>
      </c>
      <c r="G85" s="293">
        <f t="shared" si="2"/>
        <v>1.2</v>
      </c>
      <c r="H85" s="294">
        <f>G8/C243*C85</f>
        <v>0.35653620379536816</v>
      </c>
      <c r="I85" s="295">
        <f t="shared" si="3"/>
        <v>1.5565362037953681</v>
      </c>
      <c r="J85" s="4"/>
      <c r="K85" s="6"/>
      <c r="L85" s="55"/>
      <c r="M85" s="281"/>
    </row>
    <row r="86" spans="1:21" x14ac:dyDescent="0.25">
      <c r="A86" s="288">
        <v>73</v>
      </c>
      <c r="B86" s="289" t="s">
        <v>485</v>
      </c>
      <c r="C86" s="296">
        <v>68.8</v>
      </c>
      <c r="D86" s="291" t="s">
        <v>328</v>
      </c>
      <c r="E86" s="292">
        <v>1.7</v>
      </c>
      <c r="F86" s="292">
        <v>2.8</v>
      </c>
      <c r="G86" s="293">
        <f t="shared" si="2"/>
        <v>1.0999999999999999</v>
      </c>
      <c r="H86" s="294">
        <f>G8/C243*C86</f>
        <v>0.39436801963217566</v>
      </c>
      <c r="I86" s="295">
        <f t="shared" si="3"/>
        <v>1.4943680196321756</v>
      </c>
      <c r="J86" s="4"/>
      <c r="K86" s="6"/>
      <c r="L86" s="55"/>
      <c r="M86" s="281"/>
    </row>
    <row r="87" spans="1:21" x14ac:dyDescent="0.25">
      <c r="A87" s="288">
        <v>74</v>
      </c>
      <c r="B87" s="289" t="s">
        <v>486</v>
      </c>
      <c r="C87" s="296">
        <v>42.7</v>
      </c>
      <c r="D87" s="291" t="s">
        <v>328</v>
      </c>
      <c r="E87" s="292">
        <v>0.7</v>
      </c>
      <c r="F87" s="292">
        <v>1.4</v>
      </c>
      <c r="G87" s="293">
        <f t="shared" si="2"/>
        <v>0.7</v>
      </c>
      <c r="H87" s="294">
        <f>G8/C243*C87</f>
        <v>0.24476038427752767</v>
      </c>
      <c r="I87" s="295">
        <f t="shared" si="3"/>
        <v>0.94476038427752762</v>
      </c>
      <c r="J87" s="4"/>
      <c r="K87" s="6"/>
      <c r="L87" s="55"/>
      <c r="M87" s="281"/>
    </row>
    <row r="88" spans="1:21" x14ac:dyDescent="0.25">
      <c r="A88" s="288">
        <v>75</v>
      </c>
      <c r="B88" s="289" t="s">
        <v>487</v>
      </c>
      <c r="C88" s="296">
        <v>54.7</v>
      </c>
      <c r="D88" s="291" t="s">
        <v>328</v>
      </c>
      <c r="E88" s="292">
        <v>1</v>
      </c>
      <c r="F88" s="292">
        <v>2</v>
      </c>
      <c r="G88" s="293">
        <f t="shared" si="2"/>
        <v>1</v>
      </c>
      <c r="H88" s="294">
        <f>G8/C243*C88</f>
        <v>0.3135455039808141</v>
      </c>
      <c r="I88" s="295">
        <f t="shared" si="3"/>
        <v>1.3135455039808142</v>
      </c>
      <c r="J88" s="4"/>
      <c r="K88" s="6"/>
      <c r="L88" s="55"/>
      <c r="M88" s="281"/>
    </row>
    <row r="89" spans="1:21" x14ac:dyDescent="0.25">
      <c r="A89" s="7">
        <v>76</v>
      </c>
      <c r="B89" s="17" t="s">
        <v>488</v>
      </c>
      <c r="C89" s="11">
        <v>59.4</v>
      </c>
      <c r="D89" s="16" t="s">
        <v>328</v>
      </c>
      <c r="E89" s="30">
        <v>0.3</v>
      </c>
      <c r="F89" s="30">
        <v>0.5</v>
      </c>
      <c r="G89" s="21">
        <f t="shared" si="2"/>
        <v>0.2</v>
      </c>
      <c r="H89" s="29">
        <f>G8/C243*C89</f>
        <v>0.34048634253126797</v>
      </c>
      <c r="I89" s="26">
        <f t="shared" si="3"/>
        <v>0.54048634253126804</v>
      </c>
      <c r="J89" s="4"/>
      <c r="K89" s="6"/>
      <c r="L89" s="55"/>
      <c r="M89" s="281"/>
    </row>
    <row r="90" spans="1:21" x14ac:dyDescent="0.25">
      <c r="A90" s="288">
        <v>77</v>
      </c>
      <c r="B90" s="289" t="s">
        <v>489</v>
      </c>
      <c r="C90" s="296">
        <v>62.1</v>
      </c>
      <c r="D90" s="291" t="s">
        <v>328</v>
      </c>
      <c r="E90" s="292">
        <v>2.2999999999999998</v>
      </c>
      <c r="F90" s="292">
        <v>3.3</v>
      </c>
      <c r="G90" s="293">
        <f t="shared" si="2"/>
        <v>1</v>
      </c>
      <c r="H90" s="294">
        <f>G8/C243*C90</f>
        <v>0.35596299446450741</v>
      </c>
      <c r="I90" s="295">
        <f t="shared" si="3"/>
        <v>1.3559629944645075</v>
      </c>
      <c r="J90" s="4"/>
      <c r="K90" s="6"/>
      <c r="L90" s="55"/>
      <c r="M90" s="281"/>
    </row>
    <row r="91" spans="1:21" x14ac:dyDescent="0.25">
      <c r="A91" s="300">
        <v>78</v>
      </c>
      <c r="B91" s="301" t="s">
        <v>490</v>
      </c>
      <c r="C91" s="302">
        <v>69.099999999999994</v>
      </c>
      <c r="D91" s="303" t="s">
        <v>328</v>
      </c>
      <c r="E91" s="304">
        <v>1.7</v>
      </c>
      <c r="F91" s="304">
        <v>2.6</v>
      </c>
      <c r="G91" s="305">
        <f t="shared" si="2"/>
        <v>0.90000000000000013</v>
      </c>
      <c r="H91" s="306">
        <f>G8/C243*C91</f>
        <v>0.39608764762475779</v>
      </c>
      <c r="I91" s="307">
        <f t="shared" si="3"/>
        <v>1.2960876476247578</v>
      </c>
      <c r="J91" s="4"/>
      <c r="K91" s="6">
        <v>1</v>
      </c>
      <c r="L91" s="55"/>
      <c r="M91" s="281"/>
    </row>
    <row r="92" spans="1:21" x14ac:dyDescent="0.25">
      <c r="A92" s="288">
        <v>79</v>
      </c>
      <c r="B92" s="289" t="s">
        <v>491</v>
      </c>
      <c r="C92" s="296">
        <v>42.1</v>
      </c>
      <c r="D92" s="291" t="s">
        <v>328</v>
      </c>
      <c r="E92" s="292">
        <v>1</v>
      </c>
      <c r="F92" s="292">
        <v>1.7</v>
      </c>
      <c r="G92" s="293">
        <f t="shared" si="2"/>
        <v>0.7</v>
      </c>
      <c r="H92" s="294">
        <f>G8/C243*C92</f>
        <v>0.24132112829236332</v>
      </c>
      <c r="I92" s="295">
        <f t="shared" si="3"/>
        <v>0.94132112829236325</v>
      </c>
      <c r="J92" s="4"/>
      <c r="K92" s="6"/>
      <c r="L92" s="55"/>
      <c r="M92" s="281"/>
    </row>
    <row r="93" spans="1:21" x14ac:dyDescent="0.25">
      <c r="A93" s="288">
        <v>80</v>
      </c>
      <c r="B93" s="289" t="s">
        <v>492</v>
      </c>
      <c r="C93" s="296">
        <v>55</v>
      </c>
      <c r="D93" s="291" t="s">
        <v>328</v>
      </c>
      <c r="E93" s="292">
        <v>1.3</v>
      </c>
      <c r="F93" s="292">
        <v>1.8</v>
      </c>
      <c r="G93" s="293">
        <f t="shared" si="2"/>
        <v>0.5</v>
      </c>
      <c r="H93" s="294">
        <f>G8/C243*C93</f>
        <v>0.31526513197339623</v>
      </c>
      <c r="I93" s="295">
        <f t="shared" si="3"/>
        <v>0.81526513197339623</v>
      </c>
      <c r="J93" s="4"/>
      <c r="K93" s="6"/>
      <c r="L93" s="55"/>
      <c r="M93" s="281"/>
    </row>
    <row r="94" spans="1:21" x14ac:dyDescent="0.25">
      <c r="A94" s="300">
        <v>81</v>
      </c>
      <c r="B94" s="301" t="s">
        <v>493</v>
      </c>
      <c r="C94" s="302">
        <v>59.3</v>
      </c>
      <c r="D94" s="303" t="s">
        <v>328</v>
      </c>
      <c r="E94" s="304">
        <v>1.6</v>
      </c>
      <c r="F94" s="304">
        <v>2.2000000000000002</v>
      </c>
      <c r="G94" s="305">
        <f t="shared" si="2"/>
        <v>0.60000000000000009</v>
      </c>
      <c r="H94" s="306">
        <f>G8/C243*C94</f>
        <v>0.33991313320040722</v>
      </c>
      <c r="I94" s="307">
        <f t="shared" si="3"/>
        <v>0.93991313320040737</v>
      </c>
      <c r="J94" s="4"/>
      <c r="K94" s="6">
        <v>1</v>
      </c>
      <c r="L94" s="55"/>
      <c r="M94" s="281"/>
    </row>
    <row r="95" spans="1:21" x14ac:dyDescent="0.25">
      <c r="A95" s="288">
        <v>82</v>
      </c>
      <c r="B95" s="289" t="s">
        <v>494</v>
      </c>
      <c r="C95" s="296">
        <v>62.6</v>
      </c>
      <c r="D95" s="291" t="s">
        <v>328</v>
      </c>
      <c r="E95" s="292">
        <v>1.8</v>
      </c>
      <c r="F95" s="292">
        <v>3.1</v>
      </c>
      <c r="G95" s="293">
        <f t="shared" si="2"/>
        <v>1.3</v>
      </c>
      <c r="H95" s="294">
        <f>G8/C243*C95</f>
        <v>0.35882904111881103</v>
      </c>
      <c r="I95" s="295">
        <f t="shared" si="3"/>
        <v>1.6588290411188111</v>
      </c>
      <c r="J95" s="4"/>
      <c r="K95" s="6"/>
      <c r="L95" s="55"/>
      <c r="M95" s="281"/>
      <c r="U95" s="46"/>
    </row>
    <row r="96" spans="1:21" x14ac:dyDescent="0.25">
      <c r="A96" s="288">
        <v>83</v>
      </c>
      <c r="B96" s="289" t="s">
        <v>495</v>
      </c>
      <c r="C96" s="296">
        <v>68.5</v>
      </c>
      <c r="D96" s="291" t="s">
        <v>328</v>
      </c>
      <c r="E96" s="292">
        <v>1.6</v>
      </c>
      <c r="F96" s="292">
        <v>2.5</v>
      </c>
      <c r="G96" s="293">
        <f t="shared" si="2"/>
        <v>0.89999999999999991</v>
      </c>
      <c r="H96" s="294">
        <f>G8/C243*C96</f>
        <v>0.39264839163959353</v>
      </c>
      <c r="I96" s="295">
        <f t="shared" si="3"/>
        <v>1.2926483916395934</v>
      </c>
      <c r="J96" s="4"/>
      <c r="L96" s="55"/>
      <c r="M96" s="94"/>
      <c r="N96" s="6"/>
      <c r="T96" s="95"/>
    </row>
    <row r="97" spans="1:21" x14ac:dyDescent="0.25">
      <c r="A97" s="288">
        <v>84</v>
      </c>
      <c r="B97" s="289" t="s">
        <v>496</v>
      </c>
      <c r="C97" s="296">
        <v>42.2</v>
      </c>
      <c r="D97" s="291" t="s">
        <v>328</v>
      </c>
      <c r="E97" s="292">
        <v>1</v>
      </c>
      <c r="F97" s="292">
        <v>1.6</v>
      </c>
      <c r="G97" s="293">
        <f t="shared" si="2"/>
        <v>0.60000000000000009</v>
      </c>
      <c r="H97" s="294">
        <f>G8/C243*C97</f>
        <v>0.24189433762322404</v>
      </c>
      <c r="I97" s="295">
        <f t="shared" si="3"/>
        <v>0.84189433762322419</v>
      </c>
      <c r="J97" s="4"/>
      <c r="K97" s="6"/>
      <c r="L97" s="55"/>
      <c r="M97" s="281"/>
      <c r="T97" s="95"/>
      <c r="U97" s="56"/>
    </row>
    <row r="98" spans="1:21" x14ac:dyDescent="0.25">
      <c r="A98" s="7">
        <v>85</v>
      </c>
      <c r="B98" s="109" t="s">
        <v>497</v>
      </c>
      <c r="C98" s="11">
        <v>54.9</v>
      </c>
      <c r="D98" s="16" t="s">
        <v>328</v>
      </c>
      <c r="E98" s="30">
        <v>1.8</v>
      </c>
      <c r="F98" s="30">
        <v>2.6</v>
      </c>
      <c r="G98" s="21">
        <f t="shared" si="2"/>
        <v>0.8</v>
      </c>
      <c r="H98" s="29">
        <f>G8/C243*C98</f>
        <v>0.31469192264253554</v>
      </c>
      <c r="I98" s="26">
        <f t="shared" si="3"/>
        <v>1.1146919226425356</v>
      </c>
      <c r="J98" s="4"/>
      <c r="K98" s="6"/>
      <c r="L98" s="55"/>
      <c r="M98" s="281"/>
      <c r="T98" s="95"/>
      <c r="U98" s="56"/>
    </row>
    <row r="99" spans="1:21" x14ac:dyDescent="0.25">
      <c r="A99" s="288">
        <v>86</v>
      </c>
      <c r="B99" s="289" t="s">
        <v>498</v>
      </c>
      <c r="C99" s="296">
        <v>59.2</v>
      </c>
      <c r="D99" s="291" t="s">
        <v>328</v>
      </c>
      <c r="E99" s="292">
        <v>0.3</v>
      </c>
      <c r="F99" s="292">
        <v>0.4</v>
      </c>
      <c r="G99" s="293">
        <f t="shared" si="2"/>
        <v>0.10000000000000003</v>
      </c>
      <c r="H99" s="294">
        <f>G8/C243*C99</f>
        <v>0.33933992386954653</v>
      </c>
      <c r="I99" s="295">
        <f t="shared" si="3"/>
        <v>0.43933992386954657</v>
      </c>
      <c r="J99" s="4"/>
      <c r="K99" s="6"/>
      <c r="L99" s="55"/>
      <c r="M99" s="281"/>
      <c r="T99" s="95"/>
      <c r="U99" s="56"/>
    </row>
    <row r="100" spans="1:21" x14ac:dyDescent="0.25">
      <c r="A100" s="288">
        <v>87</v>
      </c>
      <c r="B100" s="289" t="s">
        <v>499</v>
      </c>
      <c r="C100" s="296">
        <v>62.9</v>
      </c>
      <c r="D100" s="291" t="s">
        <v>328</v>
      </c>
      <c r="E100" s="292">
        <v>1.6</v>
      </c>
      <c r="F100" s="292">
        <v>2.6</v>
      </c>
      <c r="G100" s="293">
        <f t="shared" si="2"/>
        <v>1</v>
      </c>
      <c r="H100" s="294">
        <f>G8/C243*C100</f>
        <v>0.36054866911139316</v>
      </c>
      <c r="I100" s="295">
        <f t="shared" si="3"/>
        <v>1.360548669111393</v>
      </c>
      <c r="J100" s="4"/>
      <c r="K100" s="6"/>
      <c r="L100" s="55"/>
      <c r="M100" s="281"/>
      <c r="T100" s="95"/>
      <c r="U100" s="96"/>
    </row>
    <row r="101" spans="1:21" x14ac:dyDescent="0.25">
      <c r="A101" s="7">
        <v>88</v>
      </c>
      <c r="B101" s="17" t="s">
        <v>500</v>
      </c>
      <c r="C101" s="11">
        <v>68.900000000000006</v>
      </c>
      <c r="D101" s="16" t="s">
        <v>328</v>
      </c>
      <c r="E101" s="30">
        <v>1.5</v>
      </c>
      <c r="F101" s="30">
        <v>2.4</v>
      </c>
      <c r="G101" s="21">
        <f t="shared" si="2"/>
        <v>0.89999999999999991</v>
      </c>
      <c r="H101" s="29">
        <f>G8/C243*C101</f>
        <v>0.39494122896303641</v>
      </c>
      <c r="I101" s="26">
        <f t="shared" si="3"/>
        <v>1.2949412289630362</v>
      </c>
      <c r="J101" s="4"/>
      <c r="K101" s="6"/>
      <c r="L101" s="55"/>
      <c r="M101" s="281"/>
      <c r="T101" s="95"/>
      <c r="U101" s="96"/>
    </row>
    <row r="102" spans="1:21" x14ac:dyDescent="0.25">
      <c r="A102" s="300">
        <v>89</v>
      </c>
      <c r="B102" s="301" t="s">
        <v>501</v>
      </c>
      <c r="C102" s="302">
        <v>42.3</v>
      </c>
      <c r="D102" s="303" t="s">
        <v>328</v>
      </c>
      <c r="E102" s="304">
        <v>0.8</v>
      </c>
      <c r="F102" s="304">
        <v>1.3</v>
      </c>
      <c r="G102" s="305">
        <f t="shared" si="2"/>
        <v>0.5</v>
      </c>
      <c r="H102" s="306">
        <f>G8/C243*C102</f>
        <v>0.24246754695408473</v>
      </c>
      <c r="I102" s="307">
        <f t="shared" si="3"/>
        <v>0.74246754695408468</v>
      </c>
      <c r="J102" s="4"/>
      <c r="K102" s="6">
        <v>1</v>
      </c>
      <c r="L102" s="55"/>
      <c r="M102" s="281"/>
      <c r="T102" s="95"/>
      <c r="U102" s="96"/>
    </row>
    <row r="103" spans="1:21" x14ac:dyDescent="0.25">
      <c r="A103" s="7">
        <v>90</v>
      </c>
      <c r="B103" s="17" t="s">
        <v>502</v>
      </c>
      <c r="C103" s="11">
        <v>55.4</v>
      </c>
      <c r="D103" s="16" t="s">
        <v>328</v>
      </c>
      <c r="E103" s="30">
        <v>1.4</v>
      </c>
      <c r="F103" s="30">
        <v>2.4</v>
      </c>
      <c r="G103" s="21">
        <f t="shared" si="2"/>
        <v>1</v>
      </c>
      <c r="H103" s="29">
        <f>G8/C243*C103</f>
        <v>0.3175579692968391</v>
      </c>
      <c r="I103" s="26">
        <f t="shared" si="3"/>
        <v>1.3175579692968391</v>
      </c>
      <c r="J103" s="4"/>
      <c r="K103" s="6"/>
      <c r="L103" s="55"/>
      <c r="M103" s="281"/>
      <c r="T103" s="95"/>
      <c r="U103" s="96"/>
    </row>
    <row r="104" spans="1:21" x14ac:dyDescent="0.25">
      <c r="A104" s="288">
        <v>91</v>
      </c>
      <c r="B104" s="289" t="s">
        <v>503</v>
      </c>
      <c r="C104" s="296">
        <v>59.2</v>
      </c>
      <c r="D104" s="291" t="s">
        <v>328</v>
      </c>
      <c r="E104" s="292">
        <v>1.5</v>
      </c>
      <c r="F104" s="292">
        <v>2.4</v>
      </c>
      <c r="G104" s="293">
        <f t="shared" si="2"/>
        <v>0.89999999999999991</v>
      </c>
      <c r="H104" s="294">
        <f>G8/C243*C104</f>
        <v>0.33933992386954653</v>
      </c>
      <c r="I104" s="295">
        <f t="shared" si="3"/>
        <v>1.2393399238695464</v>
      </c>
      <c r="J104" s="4"/>
      <c r="K104" s="6"/>
      <c r="L104" s="55"/>
      <c r="M104" s="281"/>
    </row>
    <row r="105" spans="1:21" x14ac:dyDescent="0.25">
      <c r="A105" s="288">
        <v>92</v>
      </c>
      <c r="B105" s="289" t="s">
        <v>504</v>
      </c>
      <c r="C105" s="296">
        <v>62.6</v>
      </c>
      <c r="D105" s="291" t="s">
        <v>328</v>
      </c>
      <c r="E105" s="292">
        <v>2</v>
      </c>
      <c r="F105" s="292">
        <v>2.4</v>
      </c>
      <c r="G105" s="293">
        <f t="shared" si="2"/>
        <v>0.39999999999999991</v>
      </c>
      <c r="H105" s="294">
        <f>G8/C243*C105</f>
        <v>0.35882904111881103</v>
      </c>
      <c r="I105" s="295">
        <f t="shared" si="3"/>
        <v>0.758829041118811</v>
      </c>
      <c r="J105" s="4"/>
      <c r="K105" s="6"/>
      <c r="L105" s="55"/>
      <c r="M105" s="281"/>
    </row>
    <row r="106" spans="1:21" x14ac:dyDescent="0.25">
      <c r="A106" s="300">
        <v>93</v>
      </c>
      <c r="B106" s="301" t="s">
        <v>505</v>
      </c>
      <c r="C106" s="302">
        <v>69.099999999999994</v>
      </c>
      <c r="D106" s="303" t="s">
        <v>328</v>
      </c>
      <c r="E106" s="304">
        <v>1.5</v>
      </c>
      <c r="F106" s="304">
        <v>2.5</v>
      </c>
      <c r="G106" s="305">
        <f t="shared" si="2"/>
        <v>1</v>
      </c>
      <c r="H106" s="306">
        <f>G8/C243*C106</f>
        <v>0.39608764762475779</v>
      </c>
      <c r="I106" s="307">
        <f t="shared" si="3"/>
        <v>1.3960876476247579</v>
      </c>
      <c r="J106" s="4"/>
      <c r="K106" s="6">
        <v>1</v>
      </c>
      <c r="L106" s="55"/>
      <c r="M106" s="281"/>
    </row>
    <row r="107" spans="1:21" x14ac:dyDescent="0.25">
      <c r="A107" s="7">
        <v>94</v>
      </c>
      <c r="B107" s="17" t="s">
        <v>506</v>
      </c>
      <c r="C107" s="11">
        <v>42.4</v>
      </c>
      <c r="D107" s="16" t="s">
        <v>328</v>
      </c>
      <c r="E107" s="30">
        <v>0.5</v>
      </c>
      <c r="F107" s="30">
        <v>0.9</v>
      </c>
      <c r="G107" s="21">
        <f t="shared" si="2"/>
        <v>0.4</v>
      </c>
      <c r="H107" s="29">
        <f>G8/C243*C107</f>
        <v>0.24304075628494548</v>
      </c>
      <c r="I107" s="26">
        <f t="shared" si="3"/>
        <v>0.6430407562849455</v>
      </c>
      <c r="J107" s="4"/>
      <c r="K107" s="6"/>
      <c r="L107" s="55"/>
      <c r="M107" s="281"/>
    </row>
    <row r="108" spans="1:21" x14ac:dyDescent="0.25">
      <c r="A108" s="300">
        <v>95</v>
      </c>
      <c r="B108" s="301" t="s">
        <v>507</v>
      </c>
      <c r="C108" s="302">
        <v>55.1</v>
      </c>
      <c r="D108" s="303" t="s">
        <v>328</v>
      </c>
      <c r="E108" s="304">
        <v>1.3</v>
      </c>
      <c r="F108" s="304">
        <v>1.3</v>
      </c>
      <c r="G108" s="305">
        <f t="shared" si="2"/>
        <v>0</v>
      </c>
      <c r="H108" s="306">
        <f>G8/C243*C108</f>
        <v>0.31583834130425698</v>
      </c>
      <c r="I108" s="307">
        <f t="shared" si="3"/>
        <v>0.31583834130425698</v>
      </c>
      <c r="J108" s="4"/>
      <c r="K108" s="6">
        <v>1</v>
      </c>
      <c r="L108" s="55"/>
      <c r="M108" s="281"/>
      <c r="R108" s="46"/>
    </row>
    <row r="109" spans="1:21" x14ac:dyDescent="0.25">
      <c r="A109" s="288">
        <v>96</v>
      </c>
      <c r="B109" s="289" t="s">
        <v>508</v>
      </c>
      <c r="C109" s="296">
        <v>59.5</v>
      </c>
      <c r="D109" s="291" t="s">
        <v>328</v>
      </c>
      <c r="E109" s="292">
        <v>1.3</v>
      </c>
      <c r="F109" s="292">
        <v>1.9</v>
      </c>
      <c r="G109" s="293">
        <f t="shared" si="2"/>
        <v>0.59999999999999987</v>
      </c>
      <c r="H109" s="294">
        <f>G8/C243*C109</f>
        <v>0.34105955186212866</v>
      </c>
      <c r="I109" s="295">
        <f t="shared" si="3"/>
        <v>0.94105955186212853</v>
      </c>
      <c r="J109" s="4"/>
      <c r="K109" s="6"/>
      <c r="L109" s="55"/>
      <c r="M109" s="281"/>
      <c r="Q109" s="95"/>
      <c r="R109" s="127"/>
    </row>
    <row r="110" spans="1:21" x14ac:dyDescent="0.25">
      <c r="A110" s="7">
        <v>97</v>
      </c>
      <c r="B110" s="17" t="s">
        <v>509</v>
      </c>
      <c r="C110" s="11">
        <v>62.8</v>
      </c>
      <c r="D110" s="16" t="s">
        <v>328</v>
      </c>
      <c r="E110" s="30">
        <v>1.3</v>
      </c>
      <c r="F110" s="30">
        <v>2</v>
      </c>
      <c r="G110" s="21">
        <f t="shared" si="2"/>
        <v>0.7</v>
      </c>
      <c r="H110" s="29">
        <f>G8/C243*C110</f>
        <v>0.35997545978053241</v>
      </c>
      <c r="I110" s="26">
        <f t="shared" si="3"/>
        <v>1.0599754597805324</v>
      </c>
      <c r="J110" s="4"/>
      <c r="K110" s="6"/>
      <c r="L110" s="55"/>
      <c r="M110" s="281"/>
      <c r="Q110" s="95"/>
      <c r="R110" s="56"/>
    </row>
    <row r="111" spans="1:21" x14ac:dyDescent="0.25">
      <c r="A111" s="288">
        <v>98</v>
      </c>
      <c r="B111" s="289" t="s">
        <v>510</v>
      </c>
      <c r="C111" s="296">
        <v>68.8</v>
      </c>
      <c r="D111" s="291" t="s">
        <v>328</v>
      </c>
      <c r="E111" s="292">
        <v>1.2</v>
      </c>
      <c r="F111" s="292">
        <v>2.2000000000000002</v>
      </c>
      <c r="G111" s="293">
        <f t="shared" si="2"/>
        <v>1.0000000000000002</v>
      </c>
      <c r="H111" s="294">
        <f>G8/C243*C111</f>
        <v>0.39436801963217566</v>
      </c>
      <c r="I111" s="295">
        <f t="shared" si="3"/>
        <v>1.3943680196321759</v>
      </c>
      <c r="J111" s="4"/>
      <c r="K111" s="6"/>
      <c r="L111" s="55"/>
      <c r="M111" s="281"/>
      <c r="Q111" s="95"/>
      <c r="R111" s="56"/>
    </row>
    <row r="112" spans="1:21" x14ac:dyDescent="0.25">
      <c r="A112" s="300">
        <v>99</v>
      </c>
      <c r="B112" s="301" t="s">
        <v>511</v>
      </c>
      <c r="C112" s="302">
        <v>42.2</v>
      </c>
      <c r="D112" s="303" t="s">
        <v>328</v>
      </c>
      <c r="E112" s="304">
        <v>1.1000000000000001</v>
      </c>
      <c r="F112" s="304">
        <v>1.9</v>
      </c>
      <c r="G112" s="305">
        <f t="shared" si="2"/>
        <v>0.79999999999999982</v>
      </c>
      <c r="H112" s="306">
        <f>G8/C243*C112</f>
        <v>0.24189433762322404</v>
      </c>
      <c r="I112" s="307">
        <f t="shared" si="3"/>
        <v>1.0418943376232239</v>
      </c>
      <c r="J112" s="4"/>
      <c r="K112" s="6">
        <v>1</v>
      </c>
      <c r="L112" s="55"/>
      <c r="M112" s="281"/>
      <c r="Q112" s="95"/>
      <c r="R112" s="56"/>
    </row>
    <row r="113" spans="1:18" x14ac:dyDescent="0.25">
      <c r="A113" s="288">
        <v>100</v>
      </c>
      <c r="B113" s="289" t="s">
        <v>512</v>
      </c>
      <c r="C113" s="296">
        <v>55.2</v>
      </c>
      <c r="D113" s="291" t="s">
        <v>328</v>
      </c>
      <c r="E113" s="292">
        <v>1.3</v>
      </c>
      <c r="F113" s="292">
        <v>2.1</v>
      </c>
      <c r="G113" s="293">
        <f t="shared" si="2"/>
        <v>0.8</v>
      </c>
      <c r="H113" s="294">
        <f>G8/C243*C113</f>
        <v>0.31641155063511772</v>
      </c>
      <c r="I113" s="295">
        <f t="shared" si="3"/>
        <v>1.1164115506351178</v>
      </c>
      <c r="J113" s="4"/>
      <c r="K113" s="6"/>
      <c r="L113" s="55"/>
      <c r="M113" s="281"/>
      <c r="Q113" s="95"/>
      <c r="R113" s="128"/>
    </row>
    <row r="114" spans="1:18" x14ac:dyDescent="0.25">
      <c r="A114" s="7">
        <v>101</v>
      </c>
      <c r="B114" s="17" t="s">
        <v>513</v>
      </c>
      <c r="C114" s="11">
        <v>58.1</v>
      </c>
      <c r="D114" s="16" t="s">
        <v>328</v>
      </c>
      <c r="E114" s="30">
        <v>1.2</v>
      </c>
      <c r="F114" s="30">
        <v>2</v>
      </c>
      <c r="G114" s="21">
        <f t="shared" si="2"/>
        <v>0.8</v>
      </c>
      <c r="H114" s="29">
        <f>G8/C243*C114</f>
        <v>0.3330346212300786</v>
      </c>
      <c r="I114" s="26">
        <f t="shared" si="3"/>
        <v>1.1330346212300786</v>
      </c>
      <c r="K114" s="4"/>
      <c r="L114" s="55"/>
      <c r="M114" s="281"/>
      <c r="Q114" s="95"/>
      <c r="R114" s="128"/>
    </row>
    <row r="115" spans="1:18" x14ac:dyDescent="0.25">
      <c r="A115" s="288">
        <v>102</v>
      </c>
      <c r="B115" s="289" t="s">
        <v>514</v>
      </c>
      <c r="C115" s="296">
        <v>61.9</v>
      </c>
      <c r="D115" s="291" t="s">
        <v>328</v>
      </c>
      <c r="E115" s="292">
        <v>1.4</v>
      </c>
      <c r="F115" s="292">
        <v>2.5</v>
      </c>
      <c r="G115" s="293">
        <f t="shared" si="2"/>
        <v>1.1000000000000001</v>
      </c>
      <c r="H115" s="294">
        <f>G8/C243*C115</f>
        <v>0.35481657580278597</v>
      </c>
      <c r="I115" s="295">
        <f t="shared" si="3"/>
        <v>1.454816575802786</v>
      </c>
      <c r="J115" s="4"/>
      <c r="K115" s="6"/>
      <c r="L115" s="55"/>
      <c r="M115" s="281"/>
      <c r="Q115" s="95"/>
      <c r="R115" s="128"/>
    </row>
    <row r="116" spans="1:18" x14ac:dyDescent="0.25">
      <c r="A116" s="288">
        <v>103</v>
      </c>
      <c r="B116" s="289" t="s">
        <v>515</v>
      </c>
      <c r="C116" s="296">
        <v>69.3</v>
      </c>
      <c r="D116" s="291" t="s">
        <v>328</v>
      </c>
      <c r="E116" s="292">
        <v>0.8</v>
      </c>
      <c r="F116" s="292">
        <v>0.8</v>
      </c>
      <c r="G116" s="293">
        <f t="shared" si="2"/>
        <v>0</v>
      </c>
      <c r="H116" s="294">
        <f>G8/C243*C116</f>
        <v>0.39723406628647928</v>
      </c>
      <c r="I116" s="295">
        <f t="shared" si="3"/>
        <v>0.39723406628647928</v>
      </c>
      <c r="J116" s="4"/>
      <c r="K116" s="6"/>
      <c r="L116" s="55"/>
      <c r="M116" s="281"/>
      <c r="Q116" s="95"/>
      <c r="R116" s="96"/>
    </row>
    <row r="117" spans="1:18" x14ac:dyDescent="0.25">
      <c r="A117" s="288">
        <v>104</v>
      </c>
      <c r="B117" s="289" t="s">
        <v>516</v>
      </c>
      <c r="C117" s="296">
        <v>42.4</v>
      </c>
      <c r="D117" s="291" t="s">
        <v>328</v>
      </c>
      <c r="E117" s="292">
        <v>0</v>
      </c>
      <c r="F117" s="292">
        <v>0</v>
      </c>
      <c r="G117" s="293">
        <f t="shared" si="2"/>
        <v>0</v>
      </c>
      <c r="H117" s="294">
        <f>G8/C243*C117</f>
        <v>0.24304075628494548</v>
      </c>
      <c r="I117" s="295">
        <f t="shared" si="3"/>
        <v>0.24304075628494548</v>
      </c>
      <c r="J117" s="4"/>
      <c r="K117" s="6"/>
      <c r="L117" s="55"/>
      <c r="M117" s="281"/>
      <c r="Q117" s="95"/>
      <c r="R117" s="96"/>
    </row>
    <row r="118" spans="1:18" x14ac:dyDescent="0.25">
      <c r="A118" s="300">
        <v>105</v>
      </c>
      <c r="B118" s="301" t="s">
        <v>517</v>
      </c>
      <c r="C118" s="302">
        <v>55</v>
      </c>
      <c r="D118" s="303" t="s">
        <v>328</v>
      </c>
      <c r="E118" s="304">
        <v>0.9</v>
      </c>
      <c r="F118" s="304">
        <v>1.9</v>
      </c>
      <c r="G118" s="305">
        <f t="shared" si="2"/>
        <v>0.99999999999999989</v>
      </c>
      <c r="H118" s="306">
        <f>G8/C243*C118</f>
        <v>0.31526513197339623</v>
      </c>
      <c r="I118" s="307">
        <f t="shared" si="3"/>
        <v>1.3152651319733961</v>
      </c>
      <c r="J118" s="4"/>
      <c r="K118" s="6">
        <v>1</v>
      </c>
      <c r="L118" s="55"/>
      <c r="M118" s="281"/>
    </row>
    <row r="119" spans="1:18" x14ac:dyDescent="0.25">
      <c r="A119" s="7">
        <v>106</v>
      </c>
      <c r="B119" s="17" t="s">
        <v>518</v>
      </c>
      <c r="C119" s="11">
        <v>59.2</v>
      </c>
      <c r="D119" s="16" t="s">
        <v>328</v>
      </c>
      <c r="E119" s="30">
        <v>1.2</v>
      </c>
      <c r="F119" s="30">
        <v>1.4</v>
      </c>
      <c r="G119" s="21">
        <f t="shared" si="2"/>
        <v>0.19999999999999996</v>
      </c>
      <c r="H119" s="29">
        <f>G8/C243*C119</f>
        <v>0.33933992386954653</v>
      </c>
      <c r="I119" s="26">
        <f t="shared" si="3"/>
        <v>0.53933992386954643</v>
      </c>
      <c r="J119" s="4"/>
      <c r="K119" s="6"/>
      <c r="L119" s="55"/>
      <c r="M119" s="281"/>
    </row>
    <row r="120" spans="1:18" x14ac:dyDescent="0.25">
      <c r="A120" s="7">
        <v>107</v>
      </c>
      <c r="B120" s="17" t="s">
        <v>519</v>
      </c>
      <c r="C120" s="11">
        <v>62.8</v>
      </c>
      <c r="D120" s="16" t="s">
        <v>328</v>
      </c>
      <c r="E120" s="30">
        <v>1.6</v>
      </c>
      <c r="F120" s="30">
        <v>2.1</v>
      </c>
      <c r="G120" s="21">
        <f t="shared" si="2"/>
        <v>0.5</v>
      </c>
      <c r="H120" s="29">
        <f>G8/C243*C120</f>
        <v>0.35997545978053241</v>
      </c>
      <c r="I120" s="26">
        <f t="shared" si="3"/>
        <v>0.85997545978053247</v>
      </c>
      <c r="J120" s="4"/>
      <c r="K120" s="6"/>
      <c r="L120" s="55"/>
      <c r="M120" s="281"/>
    </row>
    <row r="121" spans="1:18" x14ac:dyDescent="0.25">
      <c r="A121" s="300">
        <v>108</v>
      </c>
      <c r="B121" s="301" t="s">
        <v>514</v>
      </c>
      <c r="C121" s="302">
        <v>68.599999999999994</v>
      </c>
      <c r="D121" s="303" t="s">
        <v>328</v>
      </c>
      <c r="E121" s="304">
        <v>1.4</v>
      </c>
      <c r="F121" s="304">
        <v>2.5</v>
      </c>
      <c r="G121" s="305">
        <f t="shared" si="2"/>
        <v>1.1000000000000001</v>
      </c>
      <c r="H121" s="306">
        <f>G8/C243*C121</f>
        <v>0.39322160097045422</v>
      </c>
      <c r="I121" s="307">
        <f t="shared" si="3"/>
        <v>1.4932216009704544</v>
      </c>
      <c r="J121" s="4"/>
      <c r="K121" s="6">
        <v>1</v>
      </c>
      <c r="L121" s="55"/>
      <c r="M121" s="281"/>
      <c r="P121" s="44"/>
    </row>
    <row r="122" spans="1:18" x14ac:dyDescent="0.25">
      <c r="A122" s="7">
        <v>109</v>
      </c>
      <c r="B122" s="17" t="s">
        <v>520</v>
      </c>
      <c r="C122" s="11">
        <v>42.5</v>
      </c>
      <c r="D122" s="16" t="s">
        <v>328</v>
      </c>
      <c r="E122" s="30">
        <v>1</v>
      </c>
      <c r="F122" s="30">
        <v>1.1000000000000001</v>
      </c>
      <c r="G122" s="21">
        <f t="shared" si="2"/>
        <v>0.10000000000000009</v>
      </c>
      <c r="H122" s="29">
        <f>G8/C243*C122</f>
        <v>0.2436139656158062</v>
      </c>
      <c r="I122" s="26">
        <f t="shared" si="3"/>
        <v>0.34361396561580626</v>
      </c>
      <c r="J122" s="4"/>
      <c r="K122" s="6"/>
      <c r="L122" s="55"/>
      <c r="M122" s="281"/>
      <c r="P122" s="44"/>
    </row>
    <row r="123" spans="1:18" x14ac:dyDescent="0.25">
      <c r="A123" s="288">
        <v>110</v>
      </c>
      <c r="B123" s="289" t="s">
        <v>521</v>
      </c>
      <c r="C123" s="296">
        <v>54.1</v>
      </c>
      <c r="D123" s="291" t="s">
        <v>328</v>
      </c>
      <c r="E123" s="292">
        <v>1</v>
      </c>
      <c r="F123" s="292">
        <v>1.9</v>
      </c>
      <c r="G123" s="293">
        <f t="shared" si="2"/>
        <v>0.89999999999999991</v>
      </c>
      <c r="H123" s="294">
        <f>G8/C243*C123</f>
        <v>0.31010624799564979</v>
      </c>
      <c r="I123" s="295">
        <f t="shared" si="3"/>
        <v>1.2101062479956497</v>
      </c>
      <c r="J123" s="4"/>
      <c r="K123" s="6"/>
      <c r="L123" s="55"/>
      <c r="M123" s="281"/>
      <c r="P123" s="44"/>
      <c r="R123" s="46"/>
    </row>
    <row r="124" spans="1:18" x14ac:dyDescent="0.25">
      <c r="A124" s="288">
        <v>111</v>
      </c>
      <c r="B124" s="289" t="s">
        <v>373</v>
      </c>
      <c r="C124" s="296">
        <v>54.3</v>
      </c>
      <c r="D124" s="291" t="s">
        <v>328</v>
      </c>
      <c r="E124" s="292">
        <v>1.2</v>
      </c>
      <c r="F124" s="292">
        <v>2.1</v>
      </c>
      <c r="G124" s="293">
        <f t="shared" si="2"/>
        <v>0.90000000000000013</v>
      </c>
      <c r="H124" s="294">
        <f>G8/C243*C124</f>
        <v>0.31125266665737117</v>
      </c>
      <c r="I124" s="295">
        <f t="shared" si="3"/>
        <v>1.2112526666573713</v>
      </c>
      <c r="J124" s="4"/>
      <c r="K124" s="6"/>
      <c r="L124" s="55"/>
      <c r="M124" s="281"/>
      <c r="Q124" s="95"/>
    </row>
    <row r="125" spans="1:18" x14ac:dyDescent="0.25">
      <c r="A125" s="288">
        <v>112</v>
      </c>
      <c r="B125" s="289" t="s">
        <v>374</v>
      </c>
      <c r="C125" s="296">
        <v>52</v>
      </c>
      <c r="D125" s="291" t="s">
        <v>328</v>
      </c>
      <c r="E125" s="292">
        <v>0.7</v>
      </c>
      <c r="F125" s="292">
        <v>1.1000000000000001</v>
      </c>
      <c r="G125" s="293">
        <f t="shared" si="2"/>
        <v>0.40000000000000013</v>
      </c>
      <c r="H125" s="294">
        <f>G8/C243*C125</f>
        <v>0.29806885204757466</v>
      </c>
      <c r="I125" s="295">
        <f t="shared" si="3"/>
        <v>0.69806885204757485</v>
      </c>
      <c r="J125" s="4"/>
      <c r="K125" s="6"/>
      <c r="L125" s="55"/>
      <c r="M125" s="281"/>
      <c r="Q125" s="95"/>
      <c r="R125" s="56"/>
    </row>
    <row r="126" spans="1:18" x14ac:dyDescent="0.25">
      <c r="A126" s="288">
        <v>113</v>
      </c>
      <c r="B126" s="289" t="s">
        <v>375</v>
      </c>
      <c r="C126" s="296">
        <v>46.8</v>
      </c>
      <c r="D126" s="291" t="s">
        <v>328</v>
      </c>
      <c r="E126" s="292">
        <v>1.3</v>
      </c>
      <c r="F126" s="292">
        <v>2</v>
      </c>
      <c r="G126" s="293">
        <f t="shared" si="2"/>
        <v>0.7</v>
      </c>
      <c r="H126" s="294">
        <f>G8/C243*C126</f>
        <v>0.26826196684281717</v>
      </c>
      <c r="I126" s="295">
        <f t="shared" si="3"/>
        <v>0.96826196684281718</v>
      </c>
      <c r="J126" s="4"/>
      <c r="K126" s="6"/>
      <c r="L126" s="55"/>
      <c r="M126" s="281"/>
      <c r="Q126" s="95"/>
      <c r="R126" s="56"/>
    </row>
    <row r="127" spans="1:18" x14ac:dyDescent="0.25">
      <c r="A127" s="288">
        <v>114</v>
      </c>
      <c r="B127" s="289" t="s">
        <v>376</v>
      </c>
      <c r="C127" s="296">
        <v>73.3</v>
      </c>
      <c r="D127" s="291" t="s">
        <v>328</v>
      </c>
      <c r="E127" s="292">
        <v>1.6</v>
      </c>
      <c r="F127" s="292">
        <v>2.2000000000000002</v>
      </c>
      <c r="G127" s="293">
        <f t="shared" si="2"/>
        <v>0.60000000000000009</v>
      </c>
      <c r="H127" s="294">
        <f>G8/C243*C127</f>
        <v>0.42016243952090809</v>
      </c>
      <c r="I127" s="295">
        <f t="shared" si="3"/>
        <v>1.0201624395209081</v>
      </c>
      <c r="J127" s="4"/>
      <c r="K127" s="6"/>
      <c r="L127" s="55"/>
      <c r="M127" s="281"/>
      <c r="O127" s="46"/>
      <c r="P127" s="44"/>
      <c r="Q127" s="95"/>
      <c r="R127" s="56"/>
    </row>
    <row r="128" spans="1:18" x14ac:dyDescent="0.25">
      <c r="A128" s="300">
        <v>115</v>
      </c>
      <c r="B128" s="301" t="s">
        <v>377</v>
      </c>
      <c r="C128" s="302">
        <v>54.3</v>
      </c>
      <c r="D128" s="303" t="s">
        <v>328</v>
      </c>
      <c r="E128" s="304">
        <v>1.4</v>
      </c>
      <c r="F128" s="304">
        <v>2.2999999999999998</v>
      </c>
      <c r="G128" s="305">
        <f t="shared" si="2"/>
        <v>0.89999999999999991</v>
      </c>
      <c r="H128" s="306">
        <f>G8/C243*C128</f>
        <v>0.31125266665737117</v>
      </c>
      <c r="I128" s="307">
        <f t="shared" si="3"/>
        <v>1.2112526666573711</v>
      </c>
      <c r="J128" s="4"/>
      <c r="K128" s="6">
        <v>1</v>
      </c>
      <c r="L128" s="55"/>
      <c r="M128" s="281"/>
      <c r="N128" s="95"/>
      <c r="O128" s="45"/>
      <c r="P128" s="45"/>
      <c r="Q128" s="95"/>
      <c r="R128" s="96"/>
    </row>
    <row r="129" spans="1:22" x14ac:dyDescent="0.25">
      <c r="A129" s="288">
        <v>116</v>
      </c>
      <c r="B129" s="289" t="s">
        <v>378</v>
      </c>
      <c r="C129" s="296">
        <v>51.8</v>
      </c>
      <c r="D129" s="291" t="s">
        <v>328</v>
      </c>
      <c r="E129" s="292">
        <v>1.1000000000000001</v>
      </c>
      <c r="F129" s="292">
        <v>1.9</v>
      </c>
      <c r="G129" s="293">
        <f t="shared" si="2"/>
        <v>0.79999999999999982</v>
      </c>
      <c r="H129" s="294">
        <f>G8/C243*C129</f>
        <v>0.29692243338585317</v>
      </c>
      <c r="I129" s="295">
        <f t="shared" si="3"/>
        <v>1.0969224333858529</v>
      </c>
      <c r="J129" s="4"/>
      <c r="K129" s="6"/>
      <c r="L129" s="55"/>
      <c r="M129" s="281"/>
      <c r="N129" s="95"/>
      <c r="O129" s="97"/>
      <c r="P129" s="97"/>
      <c r="Q129" s="95"/>
      <c r="R129" s="96"/>
      <c r="U129" s="280"/>
      <c r="V129" s="280"/>
    </row>
    <row r="130" spans="1:22" x14ac:dyDescent="0.25">
      <c r="A130" s="288">
        <v>117</v>
      </c>
      <c r="B130" s="289" t="s">
        <v>379</v>
      </c>
      <c r="C130" s="296">
        <v>47.2</v>
      </c>
      <c r="D130" s="291" t="s">
        <v>328</v>
      </c>
      <c r="E130" s="292">
        <v>1.3</v>
      </c>
      <c r="F130" s="292">
        <v>1.8</v>
      </c>
      <c r="G130" s="293">
        <f t="shared" si="2"/>
        <v>0.5</v>
      </c>
      <c r="H130" s="294">
        <f>G8/C243*C130</f>
        <v>0.2705548041662601</v>
      </c>
      <c r="I130" s="295">
        <f t="shared" si="3"/>
        <v>0.7705548041662601</v>
      </c>
      <c r="J130" s="4"/>
      <c r="K130" s="6"/>
      <c r="L130" s="55"/>
      <c r="M130" s="281"/>
      <c r="N130" s="95"/>
      <c r="O130" s="97"/>
      <c r="P130" s="97"/>
      <c r="Q130" s="95"/>
      <c r="R130" s="96"/>
      <c r="U130" s="280"/>
      <c r="V130" s="280"/>
    </row>
    <row r="131" spans="1:22" x14ac:dyDescent="0.25">
      <c r="A131" s="300">
        <v>118</v>
      </c>
      <c r="B131" s="301" t="s">
        <v>380</v>
      </c>
      <c r="C131" s="302">
        <v>72.8</v>
      </c>
      <c r="D131" s="303" t="s">
        <v>328</v>
      </c>
      <c r="E131" s="304">
        <v>1.5</v>
      </c>
      <c r="F131" s="304">
        <v>2.6</v>
      </c>
      <c r="G131" s="305">
        <f t="shared" si="2"/>
        <v>1.1000000000000001</v>
      </c>
      <c r="H131" s="306">
        <f>G8/C243*C131</f>
        <v>0.41729639286660447</v>
      </c>
      <c r="I131" s="307">
        <f t="shared" si="3"/>
        <v>1.5172963928666046</v>
      </c>
      <c r="J131" s="4"/>
      <c r="K131" s="6">
        <v>1</v>
      </c>
      <c r="L131" s="55"/>
      <c r="M131" s="281"/>
      <c r="N131" s="95"/>
      <c r="O131" s="97"/>
      <c r="P131" s="97"/>
      <c r="Q131" s="95"/>
      <c r="R131" s="96"/>
    </row>
    <row r="132" spans="1:22" x14ac:dyDescent="0.25">
      <c r="A132" s="288">
        <v>119</v>
      </c>
      <c r="B132" s="289" t="s">
        <v>381</v>
      </c>
      <c r="C132" s="296">
        <v>54.2</v>
      </c>
      <c r="D132" s="291" t="s">
        <v>328</v>
      </c>
      <c r="E132" s="292">
        <v>1.5</v>
      </c>
      <c r="F132" s="292">
        <v>2.1</v>
      </c>
      <c r="G132" s="293">
        <f t="shared" si="2"/>
        <v>0.60000000000000009</v>
      </c>
      <c r="H132" s="294">
        <f>G8/C243*C132</f>
        <v>0.31067945732651053</v>
      </c>
      <c r="I132" s="295">
        <f t="shared" si="3"/>
        <v>0.91067945732651068</v>
      </c>
      <c r="J132" s="4"/>
      <c r="K132" s="6"/>
      <c r="L132" s="55"/>
      <c r="M132" s="281"/>
      <c r="N132" s="95"/>
      <c r="O132" s="97"/>
      <c r="P132" s="97"/>
    </row>
    <row r="133" spans="1:22" x14ac:dyDescent="0.25">
      <c r="A133" s="7">
        <v>120</v>
      </c>
      <c r="B133" s="17" t="s">
        <v>382</v>
      </c>
      <c r="C133" s="11">
        <v>51.9</v>
      </c>
      <c r="D133" s="16" t="s">
        <v>328</v>
      </c>
      <c r="E133" s="30">
        <v>1.1000000000000001</v>
      </c>
      <c r="F133" s="30">
        <v>1.9</v>
      </c>
      <c r="G133" s="21">
        <f t="shared" si="2"/>
        <v>0.79999999999999982</v>
      </c>
      <c r="H133" s="29">
        <f>G8/C243*C133</f>
        <v>0.29749564271671392</v>
      </c>
      <c r="I133" s="26">
        <f t="shared" si="3"/>
        <v>1.0974956427167137</v>
      </c>
      <c r="J133" s="4"/>
      <c r="K133" s="6"/>
      <c r="L133" s="55"/>
      <c r="M133" s="281"/>
      <c r="N133" s="95"/>
      <c r="O133" s="97"/>
      <c r="P133" s="97"/>
    </row>
    <row r="134" spans="1:22" x14ac:dyDescent="0.25">
      <c r="A134" s="288">
        <v>121</v>
      </c>
      <c r="B134" s="289" t="s">
        <v>383</v>
      </c>
      <c r="C134" s="296">
        <v>47.2</v>
      </c>
      <c r="D134" s="291" t="s">
        <v>328</v>
      </c>
      <c r="E134" s="292">
        <v>1.1000000000000001</v>
      </c>
      <c r="F134" s="292">
        <v>1.8</v>
      </c>
      <c r="G134" s="293">
        <f t="shared" si="2"/>
        <v>0.7</v>
      </c>
      <c r="H134" s="294">
        <f>G8/C243*C134</f>
        <v>0.2705548041662601</v>
      </c>
      <c r="I134" s="295">
        <f t="shared" si="3"/>
        <v>0.97055480416626005</v>
      </c>
      <c r="J134" s="4"/>
      <c r="K134" s="6"/>
      <c r="L134" s="55"/>
      <c r="M134" s="281"/>
      <c r="N134" s="95"/>
      <c r="O134" s="97"/>
      <c r="P134" s="97"/>
    </row>
    <row r="135" spans="1:22" x14ac:dyDescent="0.25">
      <c r="A135" s="7">
        <v>122</v>
      </c>
      <c r="B135" s="17" t="s">
        <v>384</v>
      </c>
      <c r="C135" s="11">
        <v>72.7</v>
      </c>
      <c r="D135" s="16" t="s">
        <v>328</v>
      </c>
      <c r="E135" s="30">
        <v>0.9</v>
      </c>
      <c r="F135" s="30">
        <v>1.1000000000000001</v>
      </c>
      <c r="G135" s="21">
        <f t="shared" si="2"/>
        <v>0.20000000000000007</v>
      </c>
      <c r="H135" s="29">
        <f>G8/C243*C135</f>
        <v>0.41672318353574378</v>
      </c>
      <c r="I135" s="26">
        <f t="shared" si="3"/>
        <v>0.61672318353574385</v>
      </c>
      <c r="J135" s="4"/>
      <c r="K135" s="6"/>
      <c r="L135" s="55"/>
      <c r="M135" s="281"/>
      <c r="N135" s="95"/>
      <c r="O135" s="98"/>
      <c r="P135" s="97"/>
    </row>
    <row r="136" spans="1:22" x14ac:dyDescent="0.25">
      <c r="A136" s="7">
        <v>123</v>
      </c>
      <c r="B136" s="17" t="s">
        <v>385</v>
      </c>
      <c r="C136" s="11">
        <v>54.3</v>
      </c>
      <c r="D136" s="16" t="s">
        <v>328</v>
      </c>
      <c r="E136" s="30">
        <v>1.4</v>
      </c>
      <c r="F136" s="30">
        <v>2.2999999999999998</v>
      </c>
      <c r="G136" s="21">
        <f t="shared" si="2"/>
        <v>0.89999999999999991</v>
      </c>
      <c r="H136" s="29">
        <f>G8/C243*C136</f>
        <v>0.31125266665737117</v>
      </c>
      <c r="I136" s="26">
        <f t="shared" si="3"/>
        <v>1.2112526666573711</v>
      </c>
      <c r="J136" s="4"/>
      <c r="K136" s="6"/>
      <c r="L136" s="55"/>
      <c r="M136" s="281"/>
      <c r="N136" s="95"/>
      <c r="O136" s="97"/>
      <c r="P136" s="97"/>
    </row>
    <row r="137" spans="1:22" x14ac:dyDescent="0.25">
      <c r="A137" s="7">
        <v>124</v>
      </c>
      <c r="B137" s="17" t="s">
        <v>386</v>
      </c>
      <c r="C137" s="11">
        <v>52.1</v>
      </c>
      <c r="D137" s="16" t="s">
        <v>328</v>
      </c>
      <c r="E137" s="30">
        <v>1</v>
      </c>
      <c r="F137" s="30">
        <v>1.1000000000000001</v>
      </c>
      <c r="G137" s="21">
        <f t="shared" si="2"/>
        <v>0.10000000000000009</v>
      </c>
      <c r="H137" s="29">
        <f>G8/C243*C137</f>
        <v>0.29864206137843535</v>
      </c>
      <c r="I137" s="26">
        <f t="shared" si="3"/>
        <v>0.39864206137843544</v>
      </c>
      <c r="J137" s="4"/>
      <c r="K137" s="6"/>
      <c r="L137" s="55"/>
      <c r="M137" s="281"/>
      <c r="N137" s="95"/>
      <c r="O137" s="97"/>
      <c r="P137" s="97"/>
    </row>
    <row r="138" spans="1:22" x14ac:dyDescent="0.25">
      <c r="A138" s="288">
        <v>125</v>
      </c>
      <c r="B138" s="289" t="s">
        <v>387</v>
      </c>
      <c r="C138" s="296">
        <v>47.2</v>
      </c>
      <c r="D138" s="291" t="s">
        <v>328</v>
      </c>
      <c r="E138" s="292">
        <v>1</v>
      </c>
      <c r="F138" s="292">
        <v>1.6</v>
      </c>
      <c r="G138" s="293">
        <f t="shared" si="2"/>
        <v>0.60000000000000009</v>
      </c>
      <c r="H138" s="294">
        <f>G8/C243*C138</f>
        <v>0.2705548041662601</v>
      </c>
      <c r="I138" s="295">
        <f t="shared" si="3"/>
        <v>0.87055480416626019</v>
      </c>
      <c r="J138" s="4"/>
      <c r="K138" s="6"/>
      <c r="L138" s="55"/>
      <c r="M138" s="281"/>
    </row>
    <row r="139" spans="1:22" x14ac:dyDescent="0.25">
      <c r="A139" s="288">
        <v>126</v>
      </c>
      <c r="B139" s="289" t="s">
        <v>388</v>
      </c>
      <c r="C139" s="296">
        <v>72.400000000000006</v>
      </c>
      <c r="D139" s="291" t="s">
        <v>328</v>
      </c>
      <c r="E139" s="292">
        <v>1.4</v>
      </c>
      <c r="F139" s="292">
        <v>2.2999999999999998</v>
      </c>
      <c r="G139" s="293">
        <f t="shared" si="2"/>
        <v>0.89999999999999991</v>
      </c>
      <c r="H139" s="294">
        <f>G8/C243*C139</f>
        <v>0.41500355554316165</v>
      </c>
      <c r="I139" s="295">
        <f t="shared" si="3"/>
        <v>1.3150035555431616</v>
      </c>
      <c r="J139" s="4"/>
      <c r="K139" s="6"/>
      <c r="L139" s="55"/>
      <c r="M139" s="281"/>
    </row>
    <row r="140" spans="1:22" x14ac:dyDescent="0.25">
      <c r="A140" s="288">
        <v>127</v>
      </c>
      <c r="B140" s="289" t="s">
        <v>389</v>
      </c>
      <c r="C140" s="296">
        <v>54.3</v>
      </c>
      <c r="D140" s="291" t="s">
        <v>328</v>
      </c>
      <c r="E140" s="292">
        <v>1.5</v>
      </c>
      <c r="F140" s="292">
        <v>1.9</v>
      </c>
      <c r="G140" s="293">
        <f t="shared" si="2"/>
        <v>0.39999999999999991</v>
      </c>
      <c r="H140" s="294">
        <f>G8/C243*C140</f>
        <v>0.31125266665737117</v>
      </c>
      <c r="I140" s="295">
        <f t="shared" si="3"/>
        <v>0.71125266665737108</v>
      </c>
      <c r="J140" s="4"/>
      <c r="K140" s="6"/>
      <c r="L140" s="55"/>
      <c r="M140" s="281"/>
    </row>
    <row r="141" spans="1:22" x14ac:dyDescent="0.25">
      <c r="A141" s="288">
        <v>128</v>
      </c>
      <c r="B141" s="289" t="s">
        <v>390</v>
      </c>
      <c r="C141" s="296">
        <v>51.8</v>
      </c>
      <c r="D141" s="291" t="s">
        <v>328</v>
      </c>
      <c r="E141" s="292">
        <v>1</v>
      </c>
      <c r="F141" s="292">
        <v>1.2</v>
      </c>
      <c r="G141" s="293">
        <f t="shared" si="2"/>
        <v>0.19999999999999996</v>
      </c>
      <c r="H141" s="294">
        <f>G8/C243*C141</f>
        <v>0.29692243338585317</v>
      </c>
      <c r="I141" s="295">
        <f t="shared" si="3"/>
        <v>0.49692243338585312</v>
      </c>
      <c r="J141" s="4"/>
      <c r="K141" s="6"/>
      <c r="L141" s="55"/>
      <c r="M141" s="281"/>
    </row>
    <row r="142" spans="1:22" x14ac:dyDescent="0.25">
      <c r="A142" s="7">
        <v>129</v>
      </c>
      <c r="B142" s="17" t="s">
        <v>391</v>
      </c>
      <c r="C142" s="11">
        <v>48</v>
      </c>
      <c r="D142" s="16" t="s">
        <v>328</v>
      </c>
      <c r="E142" s="30">
        <v>1.1000000000000001</v>
      </c>
      <c r="F142" s="30">
        <v>1.3</v>
      </c>
      <c r="G142" s="21">
        <f t="shared" si="2"/>
        <v>0.19999999999999996</v>
      </c>
      <c r="H142" s="29">
        <f>G8/C243*C142</f>
        <v>0.27514047881314585</v>
      </c>
      <c r="I142" s="26">
        <f t="shared" si="3"/>
        <v>0.47514047881314581</v>
      </c>
      <c r="J142" s="4"/>
      <c r="K142" s="6"/>
      <c r="L142" s="55"/>
      <c r="M142" s="281"/>
    </row>
    <row r="143" spans="1:22" x14ac:dyDescent="0.25">
      <c r="A143" s="300">
        <v>130</v>
      </c>
      <c r="B143" s="301" t="s">
        <v>392</v>
      </c>
      <c r="C143" s="302">
        <v>73</v>
      </c>
      <c r="D143" s="303" t="s">
        <v>328</v>
      </c>
      <c r="E143" s="304">
        <v>1.3</v>
      </c>
      <c r="F143" s="304">
        <v>1.5</v>
      </c>
      <c r="G143" s="305">
        <f t="shared" si="2"/>
        <v>0.19999999999999996</v>
      </c>
      <c r="H143" s="306">
        <f>G8/C243*C143</f>
        <v>0.41844281152832596</v>
      </c>
      <c r="I143" s="307">
        <f t="shared" si="3"/>
        <v>0.61844281152832592</v>
      </c>
      <c r="J143" s="4"/>
      <c r="K143" s="6">
        <v>1</v>
      </c>
      <c r="L143" s="55"/>
      <c r="M143" s="281"/>
    </row>
    <row r="144" spans="1:22" x14ac:dyDescent="0.25">
      <c r="A144" s="7">
        <v>131</v>
      </c>
      <c r="B144" s="17" t="s">
        <v>393</v>
      </c>
      <c r="C144" s="11">
        <v>54.8</v>
      </c>
      <c r="D144" s="16" t="s">
        <v>328</v>
      </c>
      <c r="E144" s="30">
        <v>1</v>
      </c>
      <c r="F144" s="30">
        <v>1.5</v>
      </c>
      <c r="G144" s="21">
        <f t="shared" ref="G144:G207" si="4">F144-E144</f>
        <v>0.5</v>
      </c>
      <c r="H144" s="29">
        <f>G8/C243*C144</f>
        <v>0.31411871331167479</v>
      </c>
      <c r="I144" s="26">
        <f t="shared" ref="I144:I207" si="5">G144+H144</f>
        <v>0.81411871331167474</v>
      </c>
      <c r="J144" s="4"/>
      <c r="K144" s="6"/>
      <c r="L144" s="55"/>
      <c r="M144" s="281"/>
    </row>
    <row r="145" spans="1:16" x14ac:dyDescent="0.25">
      <c r="A145" s="300">
        <v>132</v>
      </c>
      <c r="B145" s="301" t="s">
        <v>394</v>
      </c>
      <c r="C145" s="302">
        <v>52.6</v>
      </c>
      <c r="D145" s="303" t="s">
        <v>328</v>
      </c>
      <c r="E145" s="304">
        <v>1.1000000000000001</v>
      </c>
      <c r="F145" s="304">
        <v>1.6</v>
      </c>
      <c r="G145" s="305">
        <f t="shared" si="4"/>
        <v>0.5</v>
      </c>
      <c r="H145" s="306">
        <f>G8/C243*C145</f>
        <v>0.30150810803273898</v>
      </c>
      <c r="I145" s="307">
        <f t="shared" si="5"/>
        <v>0.80150810803273898</v>
      </c>
      <c r="J145" s="57"/>
      <c r="K145" s="6">
        <v>1</v>
      </c>
      <c r="L145" s="55"/>
      <c r="M145" s="281"/>
    </row>
    <row r="146" spans="1:16" x14ac:dyDescent="0.25">
      <c r="A146" s="288">
        <v>133</v>
      </c>
      <c r="B146" s="289" t="s">
        <v>395</v>
      </c>
      <c r="C146" s="296">
        <v>47.6</v>
      </c>
      <c r="D146" s="291" t="s">
        <v>328</v>
      </c>
      <c r="E146" s="292">
        <v>1.2</v>
      </c>
      <c r="F146" s="292">
        <v>2</v>
      </c>
      <c r="G146" s="293">
        <f t="shared" si="4"/>
        <v>0.8</v>
      </c>
      <c r="H146" s="294">
        <f>G8/C243*C146</f>
        <v>0.27284764148970297</v>
      </c>
      <c r="I146" s="295">
        <f t="shared" si="5"/>
        <v>1.072847641489703</v>
      </c>
      <c r="J146" s="57"/>
      <c r="K146" s="6"/>
      <c r="L146" s="55"/>
      <c r="M146" s="281"/>
    </row>
    <row r="147" spans="1:16" ht="15" customHeight="1" x14ac:dyDescent="0.25">
      <c r="A147" s="288">
        <v>134</v>
      </c>
      <c r="B147" s="289" t="s">
        <v>396</v>
      </c>
      <c r="C147" s="296">
        <v>73</v>
      </c>
      <c r="D147" s="291" t="s">
        <v>328</v>
      </c>
      <c r="E147" s="292">
        <v>1.1000000000000001</v>
      </c>
      <c r="F147" s="292">
        <v>2.2999999999999998</v>
      </c>
      <c r="G147" s="293">
        <f t="shared" si="4"/>
        <v>1.1999999999999997</v>
      </c>
      <c r="H147" s="294">
        <f>G8/C243*C147</f>
        <v>0.41844281152832596</v>
      </c>
      <c r="I147" s="295">
        <f t="shared" si="5"/>
        <v>1.6184428115283258</v>
      </c>
      <c r="J147" s="57"/>
      <c r="K147" s="6"/>
      <c r="L147" s="55"/>
      <c r="M147" s="99"/>
    </row>
    <row r="148" spans="1:16" x14ac:dyDescent="0.25">
      <c r="A148" s="288">
        <v>135</v>
      </c>
      <c r="B148" s="289" t="s">
        <v>397</v>
      </c>
      <c r="C148" s="296">
        <v>54.9</v>
      </c>
      <c r="D148" s="291" t="s">
        <v>328</v>
      </c>
      <c r="E148" s="292">
        <v>1.3</v>
      </c>
      <c r="F148" s="292">
        <v>1.4</v>
      </c>
      <c r="G148" s="293">
        <f t="shared" si="4"/>
        <v>9.9999999999999867E-2</v>
      </c>
      <c r="H148" s="294">
        <f>G8/C243*C148</f>
        <v>0.31469192264253554</v>
      </c>
      <c r="I148" s="295">
        <f t="shared" si="5"/>
        <v>0.4146919226425354</v>
      </c>
      <c r="J148" s="57"/>
      <c r="K148" s="6"/>
      <c r="L148" s="55"/>
      <c r="M148" s="281"/>
    </row>
    <row r="149" spans="1:16" x14ac:dyDescent="0.25">
      <c r="A149" s="300">
        <v>136</v>
      </c>
      <c r="B149" s="301" t="s">
        <v>398</v>
      </c>
      <c r="C149" s="302">
        <v>52.3</v>
      </c>
      <c r="D149" s="303" t="s">
        <v>328</v>
      </c>
      <c r="E149" s="304">
        <v>1</v>
      </c>
      <c r="F149" s="304">
        <v>1.7</v>
      </c>
      <c r="G149" s="305">
        <f t="shared" si="4"/>
        <v>0.7</v>
      </c>
      <c r="H149" s="306">
        <f>G8/C243*C149</f>
        <v>0.29978848004015679</v>
      </c>
      <c r="I149" s="307">
        <f t="shared" si="5"/>
        <v>0.99978848004015675</v>
      </c>
      <c r="J149" s="4"/>
      <c r="K149" s="6">
        <v>1</v>
      </c>
      <c r="L149" s="55"/>
      <c r="M149" s="281"/>
    </row>
    <row r="150" spans="1:16" x14ac:dyDescent="0.25">
      <c r="A150" s="300">
        <v>137</v>
      </c>
      <c r="B150" s="301" t="s">
        <v>399</v>
      </c>
      <c r="C150" s="302">
        <v>47.6</v>
      </c>
      <c r="D150" s="303" t="s">
        <v>328</v>
      </c>
      <c r="E150" s="304">
        <v>0.1</v>
      </c>
      <c r="F150" s="304">
        <v>1.1000000000000001</v>
      </c>
      <c r="G150" s="305">
        <f t="shared" si="4"/>
        <v>1</v>
      </c>
      <c r="H150" s="306">
        <f>G8/C243*C150</f>
        <v>0.27284764148970297</v>
      </c>
      <c r="I150" s="307">
        <f t="shared" si="5"/>
        <v>1.272847641489703</v>
      </c>
      <c r="J150" s="4"/>
      <c r="K150" s="6">
        <v>1</v>
      </c>
      <c r="L150" s="55"/>
      <c r="M150" s="281"/>
    </row>
    <row r="151" spans="1:16" x14ac:dyDescent="0.25">
      <c r="A151" s="7">
        <v>138</v>
      </c>
      <c r="B151" s="17" t="s">
        <v>400</v>
      </c>
      <c r="C151" s="11">
        <v>72.8</v>
      </c>
      <c r="D151" s="16" t="s">
        <v>328</v>
      </c>
      <c r="E151" s="30">
        <v>1.3</v>
      </c>
      <c r="F151" s="30">
        <v>2.2000000000000002</v>
      </c>
      <c r="G151" s="21">
        <f t="shared" si="4"/>
        <v>0.90000000000000013</v>
      </c>
      <c r="H151" s="29">
        <f>G8/C243*C151</f>
        <v>0.41729639286660447</v>
      </c>
      <c r="I151" s="26">
        <f t="shared" si="5"/>
        <v>1.3172963928666046</v>
      </c>
      <c r="J151" s="4"/>
      <c r="K151" s="6"/>
      <c r="L151" s="55"/>
      <c r="M151" s="44"/>
      <c r="N151" s="99"/>
      <c r="O151" s="99"/>
    </row>
    <row r="152" spans="1:16" x14ac:dyDescent="0.25">
      <c r="A152" s="300">
        <v>139</v>
      </c>
      <c r="B152" s="301" t="s">
        <v>401</v>
      </c>
      <c r="C152" s="302">
        <v>54.9</v>
      </c>
      <c r="D152" s="303" t="s">
        <v>328</v>
      </c>
      <c r="E152" s="304">
        <v>1.1000000000000001</v>
      </c>
      <c r="F152" s="304">
        <v>1.8</v>
      </c>
      <c r="G152" s="305">
        <f t="shared" si="4"/>
        <v>0.7</v>
      </c>
      <c r="H152" s="306">
        <f>G8/C243*C152</f>
        <v>0.31469192264253554</v>
      </c>
      <c r="I152" s="307">
        <f t="shared" si="5"/>
        <v>1.0146919226425355</v>
      </c>
      <c r="J152" s="4"/>
      <c r="K152" s="6">
        <v>1</v>
      </c>
      <c r="L152" s="55"/>
      <c r="M152" s="44"/>
    </row>
    <row r="153" spans="1:16" x14ac:dyDescent="0.25">
      <c r="A153" s="300">
        <v>140</v>
      </c>
      <c r="B153" s="301" t="s">
        <v>402</v>
      </c>
      <c r="C153" s="302">
        <v>52.4</v>
      </c>
      <c r="D153" s="303" t="s">
        <v>328</v>
      </c>
      <c r="E153" s="304">
        <v>0.7</v>
      </c>
      <c r="F153" s="304">
        <v>1.1000000000000001</v>
      </c>
      <c r="G153" s="305">
        <f t="shared" si="4"/>
        <v>0.40000000000000013</v>
      </c>
      <c r="H153" s="306">
        <f>G8/C243*C153</f>
        <v>0.30036168937101754</v>
      </c>
      <c r="I153" s="307">
        <f t="shared" si="5"/>
        <v>0.70036168937101762</v>
      </c>
      <c r="J153" s="4"/>
      <c r="K153" s="6">
        <v>1</v>
      </c>
      <c r="L153" s="55"/>
      <c r="M153" s="281"/>
    </row>
    <row r="154" spans="1:16" x14ac:dyDescent="0.25">
      <c r="A154" s="288">
        <v>141</v>
      </c>
      <c r="B154" s="289" t="s">
        <v>403</v>
      </c>
      <c r="C154" s="296">
        <v>47.2</v>
      </c>
      <c r="D154" s="291" t="s">
        <v>328</v>
      </c>
      <c r="E154" s="292">
        <v>0.8</v>
      </c>
      <c r="F154" s="292">
        <v>1.3</v>
      </c>
      <c r="G154" s="293">
        <f t="shared" si="4"/>
        <v>0.5</v>
      </c>
      <c r="H154" s="294">
        <f>G8/C243*C154</f>
        <v>0.2705548041662601</v>
      </c>
      <c r="I154" s="295">
        <f t="shared" si="5"/>
        <v>0.7705548041662601</v>
      </c>
      <c r="J154" s="4"/>
      <c r="K154" s="6"/>
      <c r="L154" s="55"/>
      <c r="M154" s="100"/>
    </row>
    <row r="155" spans="1:16" x14ac:dyDescent="0.25">
      <c r="A155" s="288">
        <v>142</v>
      </c>
      <c r="B155" s="289" t="s">
        <v>404</v>
      </c>
      <c r="C155" s="296">
        <v>72.5</v>
      </c>
      <c r="D155" s="291" t="s">
        <v>328</v>
      </c>
      <c r="E155" s="292">
        <v>1.4</v>
      </c>
      <c r="F155" s="292">
        <v>2</v>
      </c>
      <c r="G155" s="293">
        <f t="shared" si="4"/>
        <v>0.60000000000000009</v>
      </c>
      <c r="H155" s="294">
        <f>G8/C243*C155</f>
        <v>0.41557676487402234</v>
      </c>
      <c r="I155" s="295">
        <f t="shared" si="5"/>
        <v>1.0155767648740224</v>
      </c>
      <c r="J155" s="4"/>
      <c r="K155" s="6"/>
      <c r="L155" s="55"/>
      <c r="M155" s="281"/>
      <c r="P155" s="44"/>
    </row>
    <row r="156" spans="1:16" x14ac:dyDescent="0.25">
      <c r="A156" s="7">
        <v>143</v>
      </c>
      <c r="B156" s="17" t="s">
        <v>405</v>
      </c>
      <c r="C156" s="11">
        <v>54.8</v>
      </c>
      <c r="D156" s="16" t="s">
        <v>328</v>
      </c>
      <c r="E156" s="30">
        <v>1.1000000000000001</v>
      </c>
      <c r="F156" s="30">
        <v>2</v>
      </c>
      <c r="G156" s="21">
        <f t="shared" si="4"/>
        <v>0.89999999999999991</v>
      </c>
      <c r="H156" s="29">
        <f>G8/C243*C156</f>
        <v>0.31411871331167479</v>
      </c>
      <c r="I156" s="26">
        <f t="shared" si="5"/>
        <v>1.2141187133116746</v>
      </c>
      <c r="J156" s="4"/>
      <c r="K156" s="6"/>
      <c r="L156" s="55"/>
      <c r="M156" s="281"/>
      <c r="P156" s="44"/>
    </row>
    <row r="157" spans="1:16" x14ac:dyDescent="0.25">
      <c r="A157" s="288">
        <v>144</v>
      </c>
      <c r="B157" s="289" t="s">
        <v>406</v>
      </c>
      <c r="C157" s="296">
        <v>51.9</v>
      </c>
      <c r="D157" s="291" t="s">
        <v>328</v>
      </c>
      <c r="E157" s="292">
        <v>0.7</v>
      </c>
      <c r="F157" s="292">
        <v>1.1000000000000001</v>
      </c>
      <c r="G157" s="293">
        <f t="shared" si="4"/>
        <v>0.40000000000000013</v>
      </c>
      <c r="H157" s="294">
        <f>G8/C243*C157</f>
        <v>0.29749564271671392</v>
      </c>
      <c r="I157" s="295">
        <f t="shared" si="5"/>
        <v>0.69749564271671405</v>
      </c>
      <c r="J157" s="4"/>
      <c r="K157" s="6"/>
      <c r="L157" s="55"/>
      <c r="M157" s="281"/>
    </row>
    <row r="158" spans="1:16" x14ac:dyDescent="0.25">
      <c r="A158" s="7">
        <v>145</v>
      </c>
      <c r="B158" s="17" t="s">
        <v>407</v>
      </c>
      <c r="C158" s="11">
        <v>47</v>
      </c>
      <c r="D158" s="16" t="s">
        <v>328</v>
      </c>
      <c r="E158" s="30">
        <v>0.9</v>
      </c>
      <c r="F158" s="30">
        <v>1.8</v>
      </c>
      <c r="G158" s="21">
        <f t="shared" si="4"/>
        <v>0.9</v>
      </c>
      <c r="H158" s="29">
        <f>G8/C243*C158</f>
        <v>0.26940838550453861</v>
      </c>
      <c r="I158" s="26">
        <f t="shared" si="5"/>
        <v>1.1694083855045387</v>
      </c>
      <c r="J158" s="4"/>
      <c r="K158" s="6"/>
      <c r="L158" s="55"/>
      <c r="M158" s="281"/>
      <c r="N158" s="100"/>
      <c r="O158" s="100"/>
      <c r="P158" s="100"/>
    </row>
    <row r="159" spans="1:16" x14ac:dyDescent="0.25">
      <c r="A159" s="308">
        <v>146</v>
      </c>
      <c r="B159" s="301" t="s">
        <v>408</v>
      </c>
      <c r="C159" s="302">
        <v>73.2</v>
      </c>
      <c r="D159" s="303" t="s">
        <v>328</v>
      </c>
      <c r="E159" s="304">
        <v>0.9</v>
      </c>
      <c r="F159" s="304">
        <v>1.8</v>
      </c>
      <c r="G159" s="305">
        <f t="shared" si="4"/>
        <v>0.9</v>
      </c>
      <c r="H159" s="306">
        <f>G8/C243*C159</f>
        <v>0.4195892301900474</v>
      </c>
      <c r="I159" s="307">
        <f t="shared" si="5"/>
        <v>1.3195892301900474</v>
      </c>
      <c r="J159" s="4"/>
      <c r="K159" s="6">
        <v>1</v>
      </c>
      <c r="L159" s="55"/>
      <c r="M159" s="281"/>
    </row>
    <row r="160" spans="1:16" x14ac:dyDescent="0.25">
      <c r="A160" s="300">
        <v>147</v>
      </c>
      <c r="B160" s="301" t="s">
        <v>409</v>
      </c>
      <c r="C160" s="302">
        <v>54.7</v>
      </c>
      <c r="D160" s="303" t="s">
        <v>328</v>
      </c>
      <c r="E160" s="304">
        <v>1</v>
      </c>
      <c r="F160" s="304">
        <v>2</v>
      </c>
      <c r="G160" s="305">
        <f t="shared" si="4"/>
        <v>1</v>
      </c>
      <c r="H160" s="306">
        <f>G8/C243*C160</f>
        <v>0.3135455039808141</v>
      </c>
      <c r="I160" s="307">
        <f t="shared" si="5"/>
        <v>1.3135455039808142</v>
      </c>
      <c r="J160" s="4"/>
      <c r="K160" s="6">
        <v>1</v>
      </c>
      <c r="L160" s="55"/>
      <c r="M160" s="281"/>
    </row>
    <row r="161" spans="1:13" x14ac:dyDescent="0.25">
      <c r="A161" s="288">
        <v>148</v>
      </c>
      <c r="B161" s="289" t="s">
        <v>410</v>
      </c>
      <c r="C161" s="296">
        <v>52.4</v>
      </c>
      <c r="D161" s="291" t="s">
        <v>328</v>
      </c>
      <c r="E161" s="292">
        <v>0.4</v>
      </c>
      <c r="F161" s="292">
        <v>0.9</v>
      </c>
      <c r="G161" s="293">
        <f t="shared" si="4"/>
        <v>0.5</v>
      </c>
      <c r="H161" s="294">
        <f>G8/C243*C161</f>
        <v>0.30036168937101754</v>
      </c>
      <c r="I161" s="295">
        <f t="shared" si="5"/>
        <v>0.80036168937101748</v>
      </c>
      <c r="J161" s="4"/>
      <c r="K161" s="6"/>
      <c r="L161" s="55"/>
      <c r="M161" s="281"/>
    </row>
    <row r="162" spans="1:13" x14ac:dyDescent="0.25">
      <c r="A162" s="300">
        <v>149</v>
      </c>
      <c r="B162" s="301" t="s">
        <v>411</v>
      </c>
      <c r="C162" s="302">
        <v>47.4</v>
      </c>
      <c r="D162" s="303" t="s">
        <v>328</v>
      </c>
      <c r="E162" s="304">
        <v>1</v>
      </c>
      <c r="F162" s="304">
        <v>2.2000000000000002</v>
      </c>
      <c r="G162" s="305">
        <f t="shared" si="4"/>
        <v>1.2000000000000002</v>
      </c>
      <c r="H162" s="306">
        <f>G8/C243*C162</f>
        <v>0.27170122282798148</v>
      </c>
      <c r="I162" s="307">
        <f t="shared" si="5"/>
        <v>1.4717012228279818</v>
      </c>
      <c r="J162" s="4"/>
      <c r="K162" s="6">
        <v>1</v>
      </c>
      <c r="L162" s="55"/>
      <c r="M162" s="281"/>
    </row>
    <row r="163" spans="1:13" x14ac:dyDescent="0.25">
      <c r="A163" s="288">
        <v>150</v>
      </c>
      <c r="B163" s="289" t="s">
        <v>412</v>
      </c>
      <c r="C163" s="296">
        <v>73.2</v>
      </c>
      <c r="D163" s="291" t="s">
        <v>328</v>
      </c>
      <c r="E163" s="292">
        <v>0.9</v>
      </c>
      <c r="F163" s="292">
        <v>2</v>
      </c>
      <c r="G163" s="293">
        <f t="shared" si="4"/>
        <v>1.1000000000000001</v>
      </c>
      <c r="H163" s="294">
        <f>G8/C243*C163</f>
        <v>0.4195892301900474</v>
      </c>
      <c r="I163" s="295">
        <f t="shared" si="5"/>
        <v>1.5195892301900475</v>
      </c>
      <c r="J163" s="4"/>
      <c r="K163" s="6"/>
      <c r="L163" s="6"/>
      <c r="M163" s="281"/>
    </row>
    <row r="164" spans="1:13" x14ac:dyDescent="0.25">
      <c r="A164" s="288">
        <v>151</v>
      </c>
      <c r="B164" s="289" t="s">
        <v>526</v>
      </c>
      <c r="C164" s="296">
        <v>39.299999999999997</v>
      </c>
      <c r="D164" s="291" t="s">
        <v>328</v>
      </c>
      <c r="E164" s="292">
        <v>0.9</v>
      </c>
      <c r="F164" s="292">
        <v>1.6</v>
      </c>
      <c r="G164" s="293">
        <f t="shared" si="4"/>
        <v>0.70000000000000007</v>
      </c>
      <c r="H164" s="294">
        <f>G8/C243*C164</f>
        <v>0.22527126702826314</v>
      </c>
      <c r="I164" s="295">
        <f t="shared" si="5"/>
        <v>0.92527126702826323</v>
      </c>
      <c r="J164" s="4"/>
      <c r="K164" s="6"/>
      <c r="L164" s="55"/>
      <c r="M164" s="281"/>
    </row>
    <row r="165" spans="1:13" x14ac:dyDescent="0.25">
      <c r="A165" s="300">
        <v>152</v>
      </c>
      <c r="B165" s="301" t="s">
        <v>527</v>
      </c>
      <c r="C165" s="302">
        <v>67.099999999999994</v>
      </c>
      <c r="D165" s="303" t="s">
        <v>328</v>
      </c>
      <c r="E165" s="304">
        <v>1.3</v>
      </c>
      <c r="F165" s="304">
        <v>2.1</v>
      </c>
      <c r="G165" s="305">
        <f t="shared" si="4"/>
        <v>0.8</v>
      </c>
      <c r="H165" s="306">
        <f>G8/C243*C165</f>
        <v>0.38462346100754341</v>
      </c>
      <c r="I165" s="307">
        <f t="shared" si="5"/>
        <v>1.1846234610075435</v>
      </c>
      <c r="J165" s="4"/>
      <c r="K165" s="6">
        <v>1</v>
      </c>
      <c r="L165" s="55"/>
      <c r="M165" s="281"/>
    </row>
    <row r="166" spans="1:13" x14ac:dyDescent="0.25">
      <c r="A166" s="288">
        <v>153</v>
      </c>
      <c r="B166" s="289" t="s">
        <v>528</v>
      </c>
      <c r="C166" s="296">
        <v>99.4</v>
      </c>
      <c r="D166" s="291" t="s">
        <v>328</v>
      </c>
      <c r="E166" s="292">
        <v>2.2000000000000002</v>
      </c>
      <c r="F166" s="292">
        <v>4</v>
      </c>
      <c r="G166" s="293">
        <f t="shared" si="4"/>
        <v>1.7999999999999998</v>
      </c>
      <c r="H166" s="294">
        <f>G8/C243*C166</f>
        <v>0.5697700748755562</v>
      </c>
      <c r="I166" s="295">
        <f t="shared" si="5"/>
        <v>2.3697700748755559</v>
      </c>
      <c r="J166" s="4"/>
      <c r="K166" s="6"/>
      <c r="L166" s="55"/>
      <c r="M166" s="281"/>
    </row>
    <row r="167" spans="1:13" x14ac:dyDescent="0.25">
      <c r="A167" s="288">
        <v>154</v>
      </c>
      <c r="B167" s="289" t="s">
        <v>529</v>
      </c>
      <c r="C167" s="296">
        <v>39.6</v>
      </c>
      <c r="D167" s="291" t="s">
        <v>328</v>
      </c>
      <c r="E167" s="292">
        <v>0.7</v>
      </c>
      <c r="F167" s="292">
        <v>1.2</v>
      </c>
      <c r="G167" s="293">
        <f t="shared" si="4"/>
        <v>0.5</v>
      </c>
      <c r="H167" s="294">
        <f>G8/C243*C167</f>
        <v>0.22699089502084532</v>
      </c>
      <c r="I167" s="295">
        <f t="shared" si="5"/>
        <v>0.72699089502084535</v>
      </c>
      <c r="J167" s="4"/>
      <c r="K167" s="6"/>
      <c r="L167" s="55"/>
      <c r="M167" s="281"/>
    </row>
    <row r="168" spans="1:13" x14ac:dyDescent="0.25">
      <c r="A168" s="288">
        <v>155</v>
      </c>
      <c r="B168" s="289" t="s">
        <v>530</v>
      </c>
      <c r="C168" s="296">
        <v>67</v>
      </c>
      <c r="D168" s="291" t="s">
        <v>328</v>
      </c>
      <c r="E168" s="292">
        <v>0.7</v>
      </c>
      <c r="F168" s="292">
        <v>1.5</v>
      </c>
      <c r="G168" s="293">
        <f t="shared" si="4"/>
        <v>0.8</v>
      </c>
      <c r="H168" s="294">
        <f>G8/C243*C168</f>
        <v>0.38405025167668272</v>
      </c>
      <c r="I168" s="295">
        <f t="shared" si="5"/>
        <v>1.1840502516766827</v>
      </c>
      <c r="J168" s="4"/>
      <c r="K168" s="6"/>
      <c r="L168" s="55"/>
      <c r="M168" s="281"/>
    </row>
    <row r="169" spans="1:13" x14ac:dyDescent="0.25">
      <c r="A169" s="288">
        <v>156</v>
      </c>
      <c r="B169" s="289" t="s">
        <v>531</v>
      </c>
      <c r="C169" s="296">
        <v>98.8</v>
      </c>
      <c r="D169" s="291" t="s">
        <v>328</v>
      </c>
      <c r="E169" s="292">
        <v>1.9</v>
      </c>
      <c r="F169" s="292">
        <v>3.1</v>
      </c>
      <c r="G169" s="293">
        <f t="shared" si="4"/>
        <v>1.2000000000000002</v>
      </c>
      <c r="H169" s="294">
        <f>G8/C243*C169</f>
        <v>0.56633081889039183</v>
      </c>
      <c r="I169" s="295">
        <f t="shared" si="5"/>
        <v>1.7663308188903919</v>
      </c>
      <c r="J169" s="4"/>
      <c r="K169" s="6"/>
      <c r="L169" s="55"/>
      <c r="M169" s="281"/>
    </row>
    <row r="170" spans="1:13" x14ac:dyDescent="0.25">
      <c r="A170" s="7">
        <v>157</v>
      </c>
      <c r="B170" s="17" t="s">
        <v>532</v>
      </c>
      <c r="C170" s="11">
        <v>39.4</v>
      </c>
      <c r="D170" s="16" t="s">
        <v>328</v>
      </c>
      <c r="E170" s="30">
        <v>0.8</v>
      </c>
      <c r="F170" s="30">
        <v>1.4</v>
      </c>
      <c r="G170" s="21">
        <f t="shared" si="4"/>
        <v>0.59999999999999987</v>
      </c>
      <c r="H170" s="29">
        <f>G8/C243*C170</f>
        <v>0.22584447635912386</v>
      </c>
      <c r="I170" s="26">
        <f t="shared" si="5"/>
        <v>0.82584447635912372</v>
      </c>
      <c r="J170" s="4"/>
      <c r="K170" s="6"/>
      <c r="L170" s="55"/>
      <c r="M170" s="281"/>
    </row>
    <row r="171" spans="1:13" x14ac:dyDescent="0.25">
      <c r="A171" s="288">
        <v>158</v>
      </c>
      <c r="B171" s="289" t="s">
        <v>533</v>
      </c>
      <c r="C171" s="296">
        <v>67.5</v>
      </c>
      <c r="D171" s="291" t="s">
        <v>328</v>
      </c>
      <c r="E171" s="292">
        <v>1.3</v>
      </c>
      <c r="F171" s="292">
        <v>2.1</v>
      </c>
      <c r="G171" s="293">
        <f t="shared" si="4"/>
        <v>0.8</v>
      </c>
      <c r="H171" s="294">
        <f>G8/C243*C171</f>
        <v>0.38691629833098629</v>
      </c>
      <c r="I171" s="295">
        <f t="shared" si="5"/>
        <v>1.1869162983309862</v>
      </c>
      <c r="J171" s="4"/>
      <c r="K171" s="6"/>
      <c r="L171" s="55"/>
      <c r="M171" s="281"/>
    </row>
    <row r="172" spans="1:13" x14ac:dyDescent="0.25">
      <c r="A172" s="300">
        <v>159</v>
      </c>
      <c r="B172" s="301" t="s">
        <v>534</v>
      </c>
      <c r="C172" s="302">
        <v>99.1</v>
      </c>
      <c r="D172" s="303" t="s">
        <v>328</v>
      </c>
      <c r="E172" s="304">
        <v>1</v>
      </c>
      <c r="F172" s="304">
        <v>1.4</v>
      </c>
      <c r="G172" s="305">
        <f t="shared" si="4"/>
        <v>0.39999999999999991</v>
      </c>
      <c r="H172" s="306">
        <f>G8/C243*C172</f>
        <v>0.5680504468829739</v>
      </c>
      <c r="I172" s="307">
        <f t="shared" si="5"/>
        <v>0.96805044688297381</v>
      </c>
      <c r="J172" s="4"/>
      <c r="K172" s="6">
        <v>1</v>
      </c>
      <c r="L172" s="55"/>
      <c r="M172" s="281"/>
    </row>
    <row r="173" spans="1:13" x14ac:dyDescent="0.25">
      <c r="A173" s="288">
        <v>160</v>
      </c>
      <c r="B173" s="289" t="s">
        <v>535</v>
      </c>
      <c r="C173" s="296">
        <v>40.1</v>
      </c>
      <c r="D173" s="291" t="s">
        <v>328</v>
      </c>
      <c r="E173" s="292">
        <v>1.1000000000000001</v>
      </c>
      <c r="F173" s="292">
        <v>1.4</v>
      </c>
      <c r="G173" s="293">
        <f t="shared" si="4"/>
        <v>0.29999999999999982</v>
      </c>
      <c r="H173" s="294">
        <f>G8/C243*C173</f>
        <v>0.22985694167514892</v>
      </c>
      <c r="I173" s="295">
        <f t="shared" si="5"/>
        <v>0.52985694167514874</v>
      </c>
      <c r="J173" s="4"/>
      <c r="K173" s="6"/>
      <c r="L173" s="55"/>
      <c r="M173" s="281"/>
    </row>
    <row r="174" spans="1:13" x14ac:dyDescent="0.25">
      <c r="A174" s="300">
        <v>161</v>
      </c>
      <c r="B174" s="301" t="s">
        <v>536</v>
      </c>
      <c r="C174" s="302">
        <v>67.099999999999994</v>
      </c>
      <c r="D174" s="303" t="s">
        <v>328</v>
      </c>
      <c r="E174" s="304">
        <v>1.2</v>
      </c>
      <c r="F174" s="304">
        <v>1.9</v>
      </c>
      <c r="G174" s="305">
        <f t="shared" si="4"/>
        <v>0.7</v>
      </c>
      <c r="H174" s="306">
        <f>G8/C243*C174</f>
        <v>0.38462346100754341</v>
      </c>
      <c r="I174" s="307">
        <f t="shared" si="5"/>
        <v>1.0846234610075434</v>
      </c>
      <c r="J174" s="4"/>
      <c r="K174" s="6">
        <v>1</v>
      </c>
      <c r="L174" s="55"/>
      <c r="M174" s="281"/>
    </row>
    <row r="175" spans="1:13" x14ac:dyDescent="0.25">
      <c r="A175" s="7">
        <v>162</v>
      </c>
      <c r="B175" s="17" t="s">
        <v>537</v>
      </c>
      <c r="C175" s="11">
        <v>99.1</v>
      </c>
      <c r="D175" s="16" t="s">
        <v>328</v>
      </c>
      <c r="E175" s="30">
        <v>1.9</v>
      </c>
      <c r="F175" s="30">
        <v>3.2</v>
      </c>
      <c r="G175" s="21">
        <f t="shared" si="4"/>
        <v>1.3000000000000003</v>
      </c>
      <c r="H175" s="29">
        <f>G8/C243*C175</f>
        <v>0.5680504468829739</v>
      </c>
      <c r="I175" s="26">
        <f t="shared" si="5"/>
        <v>1.8680504468829742</v>
      </c>
      <c r="J175" s="4"/>
      <c r="K175" s="6"/>
      <c r="L175" s="55"/>
      <c r="M175" s="281"/>
    </row>
    <row r="176" spans="1:13" x14ac:dyDescent="0.25">
      <c r="A176" s="288">
        <v>163</v>
      </c>
      <c r="B176" s="289" t="s">
        <v>538</v>
      </c>
      <c r="C176" s="296">
        <v>39.4</v>
      </c>
      <c r="D176" s="291" t="s">
        <v>328</v>
      </c>
      <c r="E176" s="292">
        <v>0.8</v>
      </c>
      <c r="F176" s="292">
        <v>1.4</v>
      </c>
      <c r="G176" s="293">
        <f t="shared" si="4"/>
        <v>0.59999999999999987</v>
      </c>
      <c r="H176" s="294">
        <f>G8/C243*C176</f>
        <v>0.22584447635912386</v>
      </c>
      <c r="I176" s="295">
        <f t="shared" si="5"/>
        <v>0.82584447635912372</v>
      </c>
      <c r="J176" s="4"/>
      <c r="K176" s="6"/>
      <c r="L176" s="55"/>
      <c r="M176" s="281"/>
    </row>
    <row r="177" spans="1:16" x14ac:dyDescent="0.25">
      <c r="A177" s="300">
        <v>164</v>
      </c>
      <c r="B177" s="301" t="s">
        <v>539</v>
      </c>
      <c r="C177" s="302">
        <v>67.2</v>
      </c>
      <c r="D177" s="303" t="s">
        <v>328</v>
      </c>
      <c r="E177" s="304">
        <v>0.4</v>
      </c>
      <c r="F177" s="304">
        <v>0.6</v>
      </c>
      <c r="G177" s="305">
        <f t="shared" si="4"/>
        <v>0.19999999999999996</v>
      </c>
      <c r="H177" s="306">
        <f>G8/C243*C177</f>
        <v>0.38519667033840416</v>
      </c>
      <c r="I177" s="307">
        <f t="shared" si="5"/>
        <v>0.58519667033840417</v>
      </c>
      <c r="J177" s="4"/>
      <c r="K177" s="6">
        <v>1</v>
      </c>
      <c r="L177" s="55"/>
      <c r="M177" s="281"/>
    </row>
    <row r="178" spans="1:16" x14ac:dyDescent="0.25">
      <c r="A178" s="288">
        <v>165</v>
      </c>
      <c r="B178" s="289" t="s">
        <v>540</v>
      </c>
      <c r="C178" s="296">
        <v>99.5</v>
      </c>
      <c r="D178" s="291" t="s">
        <v>328</v>
      </c>
      <c r="E178" s="292">
        <v>1.8</v>
      </c>
      <c r="F178" s="292">
        <v>3.1</v>
      </c>
      <c r="G178" s="293">
        <f t="shared" si="4"/>
        <v>1.3</v>
      </c>
      <c r="H178" s="294">
        <f>G8/C243*C178</f>
        <v>0.57034328420641689</v>
      </c>
      <c r="I178" s="295">
        <f t="shared" si="5"/>
        <v>1.8703432842064169</v>
      </c>
      <c r="J178" s="4"/>
      <c r="K178" s="6"/>
      <c r="L178" s="55"/>
      <c r="M178" s="281"/>
    </row>
    <row r="179" spans="1:16" x14ac:dyDescent="0.25">
      <c r="A179" s="300">
        <v>166</v>
      </c>
      <c r="B179" s="301" t="s">
        <v>541</v>
      </c>
      <c r="C179" s="302">
        <v>39.4</v>
      </c>
      <c r="D179" s="303" t="s">
        <v>328</v>
      </c>
      <c r="E179" s="304">
        <v>0.6</v>
      </c>
      <c r="F179" s="304">
        <v>1</v>
      </c>
      <c r="G179" s="305">
        <f t="shared" si="4"/>
        <v>0.4</v>
      </c>
      <c r="H179" s="306">
        <f>G8/C243*C179</f>
        <v>0.22584447635912386</v>
      </c>
      <c r="I179" s="307">
        <f t="shared" si="5"/>
        <v>0.62584447635912388</v>
      </c>
      <c r="J179" s="4"/>
      <c r="K179" s="6">
        <v>1</v>
      </c>
      <c r="L179" s="55"/>
      <c r="M179" s="281"/>
    </row>
    <row r="180" spans="1:16" x14ac:dyDescent="0.25">
      <c r="A180" s="300">
        <v>167</v>
      </c>
      <c r="B180" s="301" t="s">
        <v>542</v>
      </c>
      <c r="C180" s="302">
        <v>67.3</v>
      </c>
      <c r="D180" s="303" t="s">
        <v>328</v>
      </c>
      <c r="E180" s="304">
        <v>1.1000000000000001</v>
      </c>
      <c r="F180" s="304">
        <v>2</v>
      </c>
      <c r="G180" s="305">
        <f t="shared" si="4"/>
        <v>0.89999999999999991</v>
      </c>
      <c r="H180" s="306">
        <f>G8/C243*C180</f>
        <v>0.38576987966926485</v>
      </c>
      <c r="I180" s="307">
        <f t="shared" si="5"/>
        <v>1.2857698796692647</v>
      </c>
      <c r="J180" s="4"/>
      <c r="K180" s="6">
        <v>1</v>
      </c>
      <c r="L180" s="55"/>
      <c r="M180" s="281"/>
    </row>
    <row r="181" spans="1:16" x14ac:dyDescent="0.25">
      <c r="A181" s="7">
        <v>168</v>
      </c>
      <c r="B181" s="17" t="s">
        <v>543</v>
      </c>
      <c r="C181" s="11">
        <v>99.4</v>
      </c>
      <c r="D181" s="16" t="s">
        <v>328</v>
      </c>
      <c r="E181" s="30">
        <v>1.8</v>
      </c>
      <c r="F181" s="30">
        <v>2.8</v>
      </c>
      <c r="G181" s="21">
        <f t="shared" si="4"/>
        <v>0.99999999999999978</v>
      </c>
      <c r="H181" s="29">
        <f>G8/C243*C181</f>
        <v>0.5697700748755562</v>
      </c>
      <c r="I181" s="26">
        <f t="shared" si="5"/>
        <v>1.5697700748755561</v>
      </c>
      <c r="J181" s="4"/>
      <c r="K181" s="6"/>
      <c r="L181" s="55"/>
      <c r="M181" s="281"/>
    </row>
    <row r="182" spans="1:16" x14ac:dyDescent="0.25">
      <c r="A182" s="288">
        <v>169</v>
      </c>
      <c r="B182" s="289" t="s">
        <v>544</v>
      </c>
      <c r="C182" s="296">
        <v>39.5</v>
      </c>
      <c r="D182" s="291" t="s">
        <v>328</v>
      </c>
      <c r="E182" s="292">
        <v>0.8</v>
      </c>
      <c r="F182" s="292">
        <v>0.9</v>
      </c>
      <c r="G182" s="293">
        <f t="shared" si="4"/>
        <v>9.9999999999999978E-2</v>
      </c>
      <c r="H182" s="294">
        <f>G8/C243*C182</f>
        <v>0.22641768568998458</v>
      </c>
      <c r="I182" s="295">
        <f t="shared" si="5"/>
        <v>0.32641768568998453</v>
      </c>
      <c r="J182" s="4"/>
      <c r="K182" s="6"/>
      <c r="L182" s="55"/>
      <c r="M182" s="281"/>
    </row>
    <row r="183" spans="1:16" x14ac:dyDescent="0.25">
      <c r="A183" s="288">
        <v>170</v>
      </c>
      <c r="B183" s="289" t="s">
        <v>545</v>
      </c>
      <c r="C183" s="296">
        <v>67.400000000000006</v>
      </c>
      <c r="D183" s="291" t="s">
        <v>328</v>
      </c>
      <c r="E183" s="292">
        <v>1.1000000000000001</v>
      </c>
      <c r="F183" s="292">
        <v>1.6</v>
      </c>
      <c r="G183" s="293">
        <f t="shared" si="4"/>
        <v>0.5</v>
      </c>
      <c r="H183" s="294">
        <f>G8/C243*C183</f>
        <v>0.38634308900012565</v>
      </c>
      <c r="I183" s="295">
        <f t="shared" si="5"/>
        <v>0.88634308900012559</v>
      </c>
      <c r="J183" s="4"/>
      <c r="K183" s="6"/>
      <c r="L183" s="55"/>
      <c r="M183" s="281"/>
    </row>
    <row r="184" spans="1:16" x14ac:dyDescent="0.25">
      <c r="A184" s="288">
        <v>171</v>
      </c>
      <c r="B184" s="289" t="s">
        <v>546</v>
      </c>
      <c r="C184" s="296">
        <v>99.5</v>
      </c>
      <c r="D184" s="291" t="s">
        <v>328</v>
      </c>
      <c r="E184" s="292">
        <v>1.7</v>
      </c>
      <c r="F184" s="292">
        <v>3</v>
      </c>
      <c r="G184" s="293">
        <f t="shared" si="4"/>
        <v>1.3</v>
      </c>
      <c r="H184" s="294">
        <f>G8/C243*C184</f>
        <v>0.57034328420641689</v>
      </c>
      <c r="I184" s="295">
        <f t="shared" si="5"/>
        <v>1.8703432842064169</v>
      </c>
      <c r="J184" s="4"/>
      <c r="K184" s="6"/>
      <c r="L184" s="55"/>
      <c r="M184" s="281"/>
    </row>
    <row r="185" spans="1:16" x14ac:dyDescent="0.25">
      <c r="A185" s="7">
        <v>172</v>
      </c>
      <c r="B185" s="17" t="s">
        <v>547</v>
      </c>
      <c r="C185" s="11">
        <v>39.5</v>
      </c>
      <c r="D185" s="16" t="s">
        <v>328</v>
      </c>
      <c r="E185" s="30">
        <v>0.7</v>
      </c>
      <c r="F185" s="30">
        <v>1.2</v>
      </c>
      <c r="G185" s="21">
        <f t="shared" si="4"/>
        <v>0.5</v>
      </c>
      <c r="H185" s="29">
        <f>G8/C243*C185</f>
        <v>0.22641768568998458</v>
      </c>
      <c r="I185" s="26">
        <f t="shared" si="5"/>
        <v>0.72641768568998455</v>
      </c>
      <c r="J185" s="4"/>
      <c r="K185" s="6"/>
      <c r="L185" s="55"/>
      <c r="M185" s="281"/>
    </row>
    <row r="186" spans="1:16" x14ac:dyDescent="0.25">
      <c r="A186" s="288">
        <v>173</v>
      </c>
      <c r="B186" s="289" t="s">
        <v>548</v>
      </c>
      <c r="C186" s="296">
        <v>67.8</v>
      </c>
      <c r="D186" s="291" t="s">
        <v>328</v>
      </c>
      <c r="E186" s="292">
        <v>0.9</v>
      </c>
      <c r="F186" s="292">
        <v>1.1000000000000001</v>
      </c>
      <c r="G186" s="293">
        <f t="shared" si="4"/>
        <v>0.20000000000000007</v>
      </c>
      <c r="H186" s="294">
        <f>G8/C243*C186</f>
        <v>0.38863592632356847</v>
      </c>
      <c r="I186" s="295">
        <f t="shared" si="5"/>
        <v>0.58863592632356854</v>
      </c>
      <c r="J186" s="4"/>
      <c r="K186" s="6"/>
      <c r="L186" s="55"/>
      <c r="M186" s="281"/>
    </row>
    <row r="187" spans="1:16" x14ac:dyDescent="0.25">
      <c r="A187" s="7">
        <v>174</v>
      </c>
      <c r="B187" s="17" t="s">
        <v>549</v>
      </c>
      <c r="C187" s="11">
        <v>99.3</v>
      </c>
      <c r="D187" s="16" t="s">
        <v>328</v>
      </c>
      <c r="E187" s="30">
        <v>1.6</v>
      </c>
      <c r="F187" s="30">
        <v>2.9</v>
      </c>
      <c r="G187" s="21">
        <f t="shared" si="4"/>
        <v>1.2999999999999998</v>
      </c>
      <c r="H187" s="29">
        <f>G8/C243*C187</f>
        <v>0.5691968655446954</v>
      </c>
      <c r="I187" s="26">
        <f t="shared" si="5"/>
        <v>1.8691968655446951</v>
      </c>
      <c r="J187" s="4"/>
      <c r="K187" s="6"/>
      <c r="L187" s="55"/>
      <c r="M187" s="281"/>
    </row>
    <row r="188" spans="1:16" x14ac:dyDescent="0.25">
      <c r="A188" s="300">
        <v>175</v>
      </c>
      <c r="B188" s="301" t="s">
        <v>550</v>
      </c>
      <c r="C188" s="302">
        <v>39.6</v>
      </c>
      <c r="D188" s="303" t="s">
        <v>328</v>
      </c>
      <c r="E188" s="304">
        <v>0.6</v>
      </c>
      <c r="F188" s="304">
        <v>1.1000000000000001</v>
      </c>
      <c r="G188" s="305">
        <f t="shared" si="4"/>
        <v>0.50000000000000011</v>
      </c>
      <c r="H188" s="306">
        <f>G8/C243*C188</f>
        <v>0.22699089502084532</v>
      </c>
      <c r="I188" s="307">
        <f t="shared" si="5"/>
        <v>0.72699089502084546</v>
      </c>
      <c r="J188" s="101"/>
      <c r="K188" s="102">
        <v>1</v>
      </c>
      <c r="L188" s="55"/>
      <c r="M188" s="281"/>
    </row>
    <row r="189" spans="1:16" ht="14.25" customHeight="1" x14ac:dyDescent="0.25">
      <c r="A189" s="288">
        <v>176</v>
      </c>
      <c r="B189" s="289" t="s">
        <v>615</v>
      </c>
      <c r="C189" s="296">
        <v>68.099999999999994</v>
      </c>
      <c r="D189" s="291" t="s">
        <v>328</v>
      </c>
      <c r="E189" s="292">
        <v>1.3</v>
      </c>
      <c r="F189" s="292">
        <v>2.2999999999999998</v>
      </c>
      <c r="G189" s="293">
        <f t="shared" si="4"/>
        <v>0.99999999999999978</v>
      </c>
      <c r="H189" s="294">
        <f>G8/C243*C189</f>
        <v>0.3903555543161506</v>
      </c>
      <c r="I189" s="295">
        <f t="shared" si="5"/>
        <v>1.3903555543161503</v>
      </c>
      <c r="J189" s="101"/>
      <c r="K189" s="102"/>
      <c r="L189" s="55"/>
      <c r="M189" s="703" t="s">
        <v>616</v>
      </c>
      <c r="N189" s="703"/>
      <c r="O189" s="703"/>
      <c r="P189" s="703"/>
    </row>
    <row r="190" spans="1:16" x14ac:dyDescent="0.25">
      <c r="A190" s="300">
        <v>177</v>
      </c>
      <c r="B190" s="301" t="s">
        <v>551</v>
      </c>
      <c r="C190" s="302">
        <v>99.4</v>
      </c>
      <c r="D190" s="303" t="s">
        <v>328</v>
      </c>
      <c r="E190" s="304">
        <v>1.8</v>
      </c>
      <c r="F190" s="304">
        <v>3.2</v>
      </c>
      <c r="G190" s="305">
        <f t="shared" si="4"/>
        <v>1.4000000000000001</v>
      </c>
      <c r="H190" s="306">
        <f>G8/C243*C190</f>
        <v>0.5697700748755562</v>
      </c>
      <c r="I190" s="307">
        <f t="shared" si="5"/>
        <v>1.9697700748755564</v>
      </c>
      <c r="J190" s="101"/>
      <c r="K190" s="102">
        <v>1</v>
      </c>
      <c r="L190" s="55"/>
      <c r="M190" s="281"/>
    </row>
    <row r="191" spans="1:16" x14ac:dyDescent="0.25">
      <c r="A191" s="7">
        <v>178</v>
      </c>
      <c r="B191" s="17" t="s">
        <v>413</v>
      </c>
      <c r="C191" s="11">
        <v>42.3</v>
      </c>
      <c r="D191" s="16" t="s">
        <v>328</v>
      </c>
      <c r="E191" s="30">
        <v>0</v>
      </c>
      <c r="F191" s="30">
        <v>0.1</v>
      </c>
      <c r="G191" s="21">
        <f t="shared" si="4"/>
        <v>0.1</v>
      </c>
      <c r="H191" s="29">
        <f>G8/C243*C191</f>
        <v>0.24246754695408473</v>
      </c>
      <c r="I191" s="26">
        <f t="shared" si="5"/>
        <v>0.34246754695408477</v>
      </c>
      <c r="J191" s="101"/>
      <c r="K191" s="102"/>
      <c r="L191" s="44"/>
      <c r="M191" s="44"/>
    </row>
    <row r="192" spans="1:16" x14ac:dyDescent="0.25">
      <c r="A192" s="7">
        <v>179</v>
      </c>
      <c r="B192" s="17" t="s">
        <v>414</v>
      </c>
      <c r="C192" s="11">
        <v>68.900000000000006</v>
      </c>
      <c r="D192" s="16" t="s">
        <v>328</v>
      </c>
      <c r="E192" s="30">
        <v>1.4</v>
      </c>
      <c r="F192" s="30">
        <v>2.6</v>
      </c>
      <c r="G192" s="21">
        <f t="shared" si="4"/>
        <v>1.2000000000000002</v>
      </c>
      <c r="H192" s="29">
        <f>G8/C243*C192</f>
        <v>0.39494122896303641</v>
      </c>
      <c r="I192" s="26">
        <f t="shared" si="5"/>
        <v>1.5949412289630365</v>
      </c>
      <c r="J192" s="101"/>
      <c r="K192" s="102"/>
      <c r="L192" s="55"/>
      <c r="M192" s="281"/>
    </row>
    <row r="193" spans="1:19" ht="15" customHeight="1" x14ac:dyDescent="0.25">
      <c r="A193" s="7">
        <v>180</v>
      </c>
      <c r="B193" s="17" t="s">
        <v>415</v>
      </c>
      <c r="C193" s="11">
        <v>99.3</v>
      </c>
      <c r="D193" s="16" t="s">
        <v>328</v>
      </c>
      <c r="E193" s="30">
        <v>2.2999999999999998</v>
      </c>
      <c r="F193" s="30">
        <v>4.0999999999999996</v>
      </c>
      <c r="G193" s="21">
        <f t="shared" si="4"/>
        <v>1.7999999999999998</v>
      </c>
      <c r="H193" s="29">
        <f>G8/C243*C193</f>
        <v>0.5691968655446954</v>
      </c>
      <c r="I193" s="26">
        <f t="shared" si="5"/>
        <v>2.3691968655446951</v>
      </c>
      <c r="J193" s="101"/>
      <c r="K193" s="102"/>
      <c r="L193" s="705"/>
      <c r="M193" s="706"/>
      <c r="N193" s="706"/>
      <c r="O193" s="706"/>
    </row>
    <row r="194" spans="1:19" x14ac:dyDescent="0.25">
      <c r="A194" s="288">
        <v>181</v>
      </c>
      <c r="B194" s="289" t="s">
        <v>416</v>
      </c>
      <c r="C194" s="296">
        <v>42.4</v>
      </c>
      <c r="D194" s="291" t="s">
        <v>328</v>
      </c>
      <c r="E194" s="292">
        <v>0.9</v>
      </c>
      <c r="F194" s="292">
        <v>1.7</v>
      </c>
      <c r="G194" s="293">
        <f t="shared" si="4"/>
        <v>0.79999999999999993</v>
      </c>
      <c r="H194" s="294">
        <f>G8/C243*C194</f>
        <v>0.24304075628494548</v>
      </c>
      <c r="I194" s="295">
        <f t="shared" si="5"/>
        <v>1.0430407562849453</v>
      </c>
      <c r="J194" s="101"/>
      <c r="K194" s="102"/>
      <c r="L194" s="55"/>
      <c r="M194" s="281"/>
    </row>
    <row r="195" spans="1:19" x14ac:dyDescent="0.25">
      <c r="A195" s="300">
        <v>182</v>
      </c>
      <c r="B195" s="301" t="s">
        <v>417</v>
      </c>
      <c r="C195" s="302">
        <v>69.3</v>
      </c>
      <c r="D195" s="303" t="s">
        <v>328</v>
      </c>
      <c r="E195" s="304">
        <v>1.4</v>
      </c>
      <c r="F195" s="304">
        <v>2.5</v>
      </c>
      <c r="G195" s="305">
        <f t="shared" si="4"/>
        <v>1.1000000000000001</v>
      </c>
      <c r="H195" s="306">
        <f>G8/C243*C195</f>
        <v>0.39723406628647928</v>
      </c>
      <c r="I195" s="307">
        <f t="shared" si="5"/>
        <v>1.4972340662864794</v>
      </c>
      <c r="J195" s="101"/>
      <c r="K195" s="315">
        <v>1</v>
      </c>
      <c r="L195" s="55"/>
      <c r="M195" s="281"/>
      <c r="P195" s="95"/>
    </row>
    <row r="196" spans="1:19" x14ac:dyDescent="0.25">
      <c r="A196" s="300">
        <v>183</v>
      </c>
      <c r="B196" s="301" t="s">
        <v>418</v>
      </c>
      <c r="C196" s="302">
        <v>99.3</v>
      </c>
      <c r="D196" s="303" t="s">
        <v>328</v>
      </c>
      <c r="E196" s="304">
        <v>2</v>
      </c>
      <c r="F196" s="304">
        <v>2.1</v>
      </c>
      <c r="G196" s="305">
        <f t="shared" si="4"/>
        <v>0.10000000000000009</v>
      </c>
      <c r="H196" s="306">
        <f>G8/C243*C196</f>
        <v>0.5691968655446954</v>
      </c>
      <c r="I196" s="307">
        <f t="shared" si="5"/>
        <v>0.66919686554469549</v>
      </c>
      <c r="J196" s="101"/>
      <c r="K196" s="102">
        <v>1</v>
      </c>
      <c r="L196" s="55"/>
      <c r="M196" s="281"/>
      <c r="P196" s="103"/>
      <c r="Q196" s="104"/>
      <c r="R196" s="103"/>
    </row>
    <row r="197" spans="1:19" x14ac:dyDescent="0.25">
      <c r="A197" s="300">
        <v>184</v>
      </c>
      <c r="B197" s="301" t="s">
        <v>419</v>
      </c>
      <c r="C197" s="302">
        <v>42.3</v>
      </c>
      <c r="D197" s="303" t="s">
        <v>328</v>
      </c>
      <c r="E197" s="304">
        <v>0.9</v>
      </c>
      <c r="F197" s="304">
        <v>1.6</v>
      </c>
      <c r="G197" s="305">
        <f t="shared" si="4"/>
        <v>0.70000000000000007</v>
      </c>
      <c r="H197" s="306">
        <f>G8/C243*C197</f>
        <v>0.24246754695408473</v>
      </c>
      <c r="I197" s="307">
        <f t="shared" si="5"/>
        <v>0.94246754695408486</v>
      </c>
      <c r="J197" s="4"/>
      <c r="K197" s="6">
        <v>1</v>
      </c>
      <c r="L197" s="55"/>
      <c r="M197" s="281"/>
      <c r="P197" s="95"/>
      <c r="Q197" s="56"/>
    </row>
    <row r="198" spans="1:19" x14ac:dyDescent="0.25">
      <c r="A198" s="7">
        <v>185</v>
      </c>
      <c r="B198" s="17" t="s">
        <v>420</v>
      </c>
      <c r="C198" s="11">
        <v>68.599999999999994</v>
      </c>
      <c r="D198" s="16" t="s">
        <v>328</v>
      </c>
      <c r="E198" s="30">
        <v>1.2</v>
      </c>
      <c r="F198" s="30">
        <v>1.6</v>
      </c>
      <c r="G198" s="21">
        <f t="shared" si="4"/>
        <v>0.40000000000000013</v>
      </c>
      <c r="H198" s="29">
        <f>G8/C243*C198</f>
        <v>0.39322160097045422</v>
      </c>
      <c r="I198" s="26">
        <f t="shared" si="5"/>
        <v>0.79322160097045435</v>
      </c>
      <c r="J198" s="4"/>
      <c r="K198" s="6"/>
      <c r="L198" s="55"/>
      <c r="M198" s="281"/>
      <c r="P198" s="95"/>
      <c r="Q198" s="56"/>
    </row>
    <row r="199" spans="1:19" x14ac:dyDescent="0.25">
      <c r="A199" s="288">
        <v>186</v>
      </c>
      <c r="B199" s="289" t="s">
        <v>421</v>
      </c>
      <c r="C199" s="296">
        <v>99.4</v>
      </c>
      <c r="D199" s="291" t="s">
        <v>328</v>
      </c>
      <c r="E199" s="292">
        <v>2.2999999999999998</v>
      </c>
      <c r="F199" s="292">
        <v>3.9</v>
      </c>
      <c r="G199" s="293">
        <f t="shared" si="4"/>
        <v>1.6</v>
      </c>
      <c r="H199" s="294">
        <f>G8/C243*C199</f>
        <v>0.5697700748755562</v>
      </c>
      <c r="I199" s="295">
        <f t="shared" si="5"/>
        <v>2.1697700748755562</v>
      </c>
      <c r="J199" s="4"/>
      <c r="K199" s="6"/>
      <c r="L199" s="55"/>
      <c r="M199" s="281"/>
      <c r="P199" s="95"/>
      <c r="Q199" s="96"/>
    </row>
    <row r="200" spans="1:19" ht="15" customHeight="1" x14ac:dyDescent="0.25">
      <c r="A200" s="7">
        <v>187</v>
      </c>
      <c r="B200" s="17" t="s">
        <v>422</v>
      </c>
      <c r="C200" s="11">
        <v>42.4</v>
      </c>
      <c r="D200" s="16" t="s">
        <v>328</v>
      </c>
      <c r="E200" s="30">
        <v>0.4</v>
      </c>
      <c r="F200" s="30">
        <v>0.8</v>
      </c>
      <c r="G200" s="21">
        <f t="shared" si="4"/>
        <v>0.4</v>
      </c>
      <c r="H200" s="29">
        <f>G8/C243*C200</f>
        <v>0.24304075628494548</v>
      </c>
      <c r="I200" s="26">
        <f t="shared" si="5"/>
        <v>0.6430407562849455</v>
      </c>
      <c r="J200" s="4"/>
      <c r="K200" s="6"/>
      <c r="L200" s="6"/>
      <c r="M200" s="99"/>
      <c r="P200" s="95"/>
      <c r="Q200" s="96"/>
    </row>
    <row r="201" spans="1:19" x14ac:dyDescent="0.25">
      <c r="A201" s="288">
        <v>188</v>
      </c>
      <c r="B201" s="289" t="s">
        <v>423</v>
      </c>
      <c r="C201" s="296">
        <v>69.3</v>
      </c>
      <c r="D201" s="291" t="s">
        <v>328</v>
      </c>
      <c r="E201" s="292">
        <v>1.4</v>
      </c>
      <c r="F201" s="292">
        <v>2.4</v>
      </c>
      <c r="G201" s="293">
        <f t="shared" si="4"/>
        <v>1</v>
      </c>
      <c r="H201" s="294">
        <f>G8/C243*C201</f>
        <v>0.39723406628647928</v>
      </c>
      <c r="I201" s="295">
        <f t="shared" si="5"/>
        <v>1.3972340662864793</v>
      </c>
      <c r="J201" s="4"/>
      <c r="K201" s="6"/>
      <c r="L201" s="6"/>
      <c r="M201" s="105"/>
      <c r="P201" s="95"/>
      <c r="Q201" s="96"/>
    </row>
    <row r="202" spans="1:19" x14ac:dyDescent="0.25">
      <c r="A202" s="288">
        <v>189</v>
      </c>
      <c r="B202" s="289" t="s">
        <v>424</v>
      </c>
      <c r="C202" s="296">
        <v>99.1</v>
      </c>
      <c r="D202" s="291" t="s">
        <v>328</v>
      </c>
      <c r="E202" s="292">
        <v>2.1</v>
      </c>
      <c r="F202" s="292">
        <v>3.1</v>
      </c>
      <c r="G202" s="293">
        <f t="shared" si="4"/>
        <v>1</v>
      </c>
      <c r="H202" s="294">
        <f>G8/C243*C202</f>
        <v>0.5680504468829739</v>
      </c>
      <c r="I202" s="295">
        <f t="shared" si="5"/>
        <v>1.5680504468829739</v>
      </c>
      <c r="J202" s="57"/>
      <c r="K202" s="6"/>
      <c r="L202" s="6"/>
      <c r="M202" s="281"/>
      <c r="P202" s="95"/>
      <c r="Q202" s="96"/>
    </row>
    <row r="203" spans="1:19" x14ac:dyDescent="0.25">
      <c r="A203" s="288">
        <v>190</v>
      </c>
      <c r="B203" s="289" t="s">
        <v>425</v>
      </c>
      <c r="C203" s="296">
        <v>42.6</v>
      </c>
      <c r="D203" s="291" t="s">
        <v>328</v>
      </c>
      <c r="E203" s="292">
        <v>0.7</v>
      </c>
      <c r="F203" s="292">
        <v>1.3</v>
      </c>
      <c r="G203" s="293">
        <f t="shared" si="4"/>
        <v>0.60000000000000009</v>
      </c>
      <c r="H203" s="294">
        <f>G8/C243*C203</f>
        <v>0.24418717494666692</v>
      </c>
      <c r="I203" s="295">
        <f t="shared" si="5"/>
        <v>0.84418717494666695</v>
      </c>
      <c r="J203" s="57"/>
      <c r="K203" s="6"/>
      <c r="L203" s="55"/>
      <c r="M203" s="281"/>
    </row>
    <row r="204" spans="1:19" ht="15" customHeight="1" x14ac:dyDescent="0.25">
      <c r="A204" s="300">
        <v>191</v>
      </c>
      <c r="B204" s="301" t="s">
        <v>426</v>
      </c>
      <c r="C204" s="302">
        <v>69.2</v>
      </c>
      <c r="D204" s="303" t="s">
        <v>328</v>
      </c>
      <c r="E204" s="304">
        <v>1.5</v>
      </c>
      <c r="F204" s="304">
        <v>2.5</v>
      </c>
      <c r="G204" s="305">
        <f t="shared" si="4"/>
        <v>1</v>
      </c>
      <c r="H204" s="306">
        <f>G8/C243*C204</f>
        <v>0.39666085695561859</v>
      </c>
      <c r="I204" s="307">
        <f t="shared" si="5"/>
        <v>1.3966608569556187</v>
      </c>
      <c r="J204" s="57"/>
      <c r="K204" s="6">
        <v>1</v>
      </c>
      <c r="L204" s="55"/>
      <c r="M204" s="281"/>
      <c r="N204" s="99"/>
      <c r="O204" s="99"/>
      <c r="Q204" s="96"/>
    </row>
    <row r="205" spans="1:19" x14ac:dyDescent="0.25">
      <c r="A205" s="7">
        <v>192</v>
      </c>
      <c r="B205" s="17" t="s">
        <v>427</v>
      </c>
      <c r="C205" s="11">
        <v>99</v>
      </c>
      <c r="D205" s="16" t="s">
        <v>328</v>
      </c>
      <c r="E205" s="30">
        <v>2.4</v>
      </c>
      <c r="F205" s="30">
        <v>3.9</v>
      </c>
      <c r="G205" s="21">
        <f t="shared" si="4"/>
        <v>1.5</v>
      </c>
      <c r="H205" s="29">
        <f>G8/C243*C205</f>
        <v>0.56747723755211321</v>
      </c>
      <c r="I205" s="26">
        <f t="shared" si="5"/>
        <v>2.0674772375521133</v>
      </c>
      <c r="J205" s="57"/>
      <c r="K205" s="6"/>
      <c r="L205" s="55"/>
      <c r="M205" s="281"/>
      <c r="P205" s="44"/>
      <c r="Q205" s="96"/>
      <c r="S205" s="96"/>
    </row>
    <row r="206" spans="1:19" x14ac:dyDescent="0.25">
      <c r="A206" s="7">
        <v>193</v>
      </c>
      <c r="B206" s="17" t="s">
        <v>592</v>
      </c>
      <c r="C206" s="11">
        <v>42.4</v>
      </c>
      <c r="D206" s="16" t="s">
        <v>328</v>
      </c>
      <c r="E206" s="30">
        <v>0.2</v>
      </c>
      <c r="F206" s="30">
        <v>0.2</v>
      </c>
      <c r="G206" s="21">
        <f t="shared" si="4"/>
        <v>0</v>
      </c>
      <c r="H206" s="29">
        <f>G8/C243*C206</f>
        <v>0.24304075628494548</v>
      </c>
      <c r="I206" s="26">
        <f t="shared" si="5"/>
        <v>0.24304075628494548</v>
      </c>
      <c r="J206" s="57"/>
      <c r="K206" s="6"/>
      <c r="L206" s="55"/>
      <c r="M206" s="281"/>
      <c r="P206" s="44"/>
      <c r="Q206" s="96"/>
      <c r="S206" s="96"/>
    </row>
    <row r="207" spans="1:19" x14ac:dyDescent="0.25">
      <c r="A207" s="7">
        <v>194</v>
      </c>
      <c r="B207" s="17" t="s">
        <v>593</v>
      </c>
      <c r="C207" s="11">
        <v>68.8</v>
      </c>
      <c r="D207" s="16" t="s">
        <v>328</v>
      </c>
      <c r="E207" s="30">
        <v>1</v>
      </c>
      <c r="F207" s="30">
        <v>1.6</v>
      </c>
      <c r="G207" s="21">
        <f t="shared" si="4"/>
        <v>0.60000000000000009</v>
      </c>
      <c r="H207" s="29">
        <f>G8/C243*C207</f>
        <v>0.39436801963217566</v>
      </c>
      <c r="I207" s="26">
        <f t="shared" si="5"/>
        <v>0.9943680196321758</v>
      </c>
      <c r="J207" s="57"/>
      <c r="K207" s="6"/>
      <c r="L207" s="55"/>
      <c r="M207" s="281"/>
      <c r="P207" s="44"/>
      <c r="Q207" s="96"/>
      <c r="S207" s="96"/>
    </row>
    <row r="208" spans="1:19" x14ac:dyDescent="0.25">
      <c r="A208" s="7">
        <v>195</v>
      </c>
      <c r="B208" s="17" t="s">
        <v>594</v>
      </c>
      <c r="C208" s="11">
        <v>100.7</v>
      </c>
      <c r="D208" s="16" t="s">
        <v>328</v>
      </c>
      <c r="E208" s="30">
        <v>2.1</v>
      </c>
      <c r="F208" s="30">
        <v>3.2</v>
      </c>
      <c r="G208" s="21">
        <f t="shared" ref="G208:G242" si="6">F208-E208</f>
        <v>1.1000000000000001</v>
      </c>
      <c r="H208" s="29">
        <f>G8/C243*C208</f>
        <v>0.57722179617674552</v>
      </c>
      <c r="I208" s="26">
        <f t="shared" ref="I208:I242" si="7">G208+H208</f>
        <v>1.6772217961767457</v>
      </c>
      <c r="J208" s="57"/>
      <c r="K208" s="6"/>
      <c r="L208" s="55"/>
      <c r="M208" s="281"/>
      <c r="P208" s="44"/>
      <c r="Q208" s="96"/>
      <c r="S208" s="96"/>
    </row>
    <row r="209" spans="1:19" x14ac:dyDescent="0.25">
      <c r="A209" s="300">
        <v>196</v>
      </c>
      <c r="B209" s="301" t="s">
        <v>428</v>
      </c>
      <c r="C209" s="302">
        <v>42.6</v>
      </c>
      <c r="D209" s="303" t="s">
        <v>328</v>
      </c>
      <c r="E209" s="304">
        <v>1.3</v>
      </c>
      <c r="F209" s="304">
        <v>2.2000000000000002</v>
      </c>
      <c r="G209" s="305">
        <f t="shared" si="6"/>
        <v>0.90000000000000013</v>
      </c>
      <c r="H209" s="306">
        <f>G8/C243*C209</f>
        <v>0.24418717494666692</v>
      </c>
      <c r="I209" s="307">
        <f t="shared" si="7"/>
        <v>1.144187174946667</v>
      </c>
      <c r="J209" s="57"/>
      <c r="K209" s="6">
        <v>1</v>
      </c>
      <c r="L209" s="55"/>
      <c r="M209" s="281"/>
      <c r="P209" s="95"/>
      <c r="Q209" s="96"/>
      <c r="R209" s="96"/>
      <c r="S209" s="96"/>
    </row>
    <row r="210" spans="1:19" x14ac:dyDescent="0.25">
      <c r="A210" s="7">
        <v>197</v>
      </c>
      <c r="B210" s="17" t="s">
        <v>429</v>
      </c>
      <c r="C210" s="11">
        <v>69.2</v>
      </c>
      <c r="D210" s="16" t="s">
        <v>328</v>
      </c>
      <c r="E210" s="30">
        <v>1.5</v>
      </c>
      <c r="F210" s="30">
        <v>2.5</v>
      </c>
      <c r="G210" s="21">
        <f t="shared" si="6"/>
        <v>1</v>
      </c>
      <c r="H210" s="29">
        <f>G8/C243*C210</f>
        <v>0.39666085695561859</v>
      </c>
      <c r="I210" s="26">
        <f t="shared" si="7"/>
        <v>1.3966608569556187</v>
      </c>
      <c r="J210" s="4"/>
      <c r="K210" s="6"/>
      <c r="L210" s="55"/>
      <c r="M210" s="281"/>
      <c r="P210" s="95"/>
      <c r="Q210" s="96"/>
    </row>
    <row r="211" spans="1:19" x14ac:dyDescent="0.25">
      <c r="A211" s="300">
        <v>198</v>
      </c>
      <c r="B211" s="301" t="s">
        <v>430</v>
      </c>
      <c r="C211" s="302">
        <v>99.5</v>
      </c>
      <c r="D211" s="303" t="s">
        <v>328</v>
      </c>
      <c r="E211" s="304">
        <v>1.6</v>
      </c>
      <c r="F211" s="304">
        <v>2.7</v>
      </c>
      <c r="G211" s="305">
        <f t="shared" si="6"/>
        <v>1.1000000000000001</v>
      </c>
      <c r="H211" s="306">
        <f>G8/C243*C211</f>
        <v>0.57034328420641689</v>
      </c>
      <c r="I211" s="307">
        <f t="shared" si="7"/>
        <v>1.670343284206417</v>
      </c>
      <c r="J211" s="4"/>
      <c r="K211" s="6">
        <v>1</v>
      </c>
      <c r="L211" s="55"/>
      <c r="M211" s="281"/>
      <c r="N211" s="280"/>
      <c r="O211" s="280"/>
      <c r="P211" s="95"/>
      <c r="Q211" s="96"/>
    </row>
    <row r="212" spans="1:19" x14ac:dyDescent="0.25">
      <c r="A212" s="288">
        <v>199</v>
      </c>
      <c r="B212" s="289" t="s">
        <v>431</v>
      </c>
      <c r="C212" s="296">
        <v>42.6</v>
      </c>
      <c r="D212" s="291" t="s">
        <v>328</v>
      </c>
      <c r="E212" s="292">
        <v>0.8</v>
      </c>
      <c r="F212" s="292">
        <v>1.3</v>
      </c>
      <c r="G212" s="293">
        <f t="shared" si="6"/>
        <v>0.5</v>
      </c>
      <c r="H212" s="294">
        <f>G8/C243*C212</f>
        <v>0.24418717494666692</v>
      </c>
      <c r="I212" s="295">
        <f t="shared" si="7"/>
        <v>0.74418717494666686</v>
      </c>
      <c r="J212" s="4"/>
      <c r="K212" s="6"/>
      <c r="L212" s="55"/>
      <c r="M212" s="281"/>
      <c r="P212" s="95"/>
      <c r="Q212" s="96"/>
    </row>
    <row r="213" spans="1:19" x14ac:dyDescent="0.25">
      <c r="A213" s="300">
        <v>200</v>
      </c>
      <c r="B213" s="301" t="s">
        <v>432</v>
      </c>
      <c r="C213" s="302">
        <v>68.8</v>
      </c>
      <c r="D213" s="303" t="s">
        <v>328</v>
      </c>
      <c r="E213" s="304">
        <v>1.4</v>
      </c>
      <c r="F213" s="304">
        <v>2.2000000000000002</v>
      </c>
      <c r="G213" s="305">
        <f t="shared" si="6"/>
        <v>0.80000000000000027</v>
      </c>
      <c r="H213" s="306">
        <f>G8/C243*C213</f>
        <v>0.39436801963217566</v>
      </c>
      <c r="I213" s="307">
        <f t="shared" si="7"/>
        <v>1.194368019632176</v>
      </c>
      <c r="J213" s="4"/>
      <c r="K213" s="6">
        <v>1</v>
      </c>
      <c r="L213" s="55"/>
      <c r="M213" s="281"/>
      <c r="N213" s="10"/>
      <c r="P213" s="95"/>
      <c r="Q213" s="96"/>
    </row>
    <row r="214" spans="1:19" x14ac:dyDescent="0.25">
      <c r="A214" s="7">
        <v>201</v>
      </c>
      <c r="B214" s="17" t="s">
        <v>433</v>
      </c>
      <c r="C214" s="11">
        <v>99.3</v>
      </c>
      <c r="D214" s="16" t="s">
        <v>328</v>
      </c>
      <c r="E214" s="30">
        <v>2.2000000000000002</v>
      </c>
      <c r="F214" s="30">
        <v>3.8</v>
      </c>
      <c r="G214" s="21">
        <f t="shared" si="6"/>
        <v>1.5999999999999996</v>
      </c>
      <c r="H214" s="29">
        <f>G8/C243*C214</f>
        <v>0.5691968655446954</v>
      </c>
      <c r="I214" s="26">
        <f t="shared" si="7"/>
        <v>2.1691968655446949</v>
      </c>
      <c r="J214" s="4"/>
      <c r="K214" s="6"/>
      <c r="L214" s="55"/>
      <c r="M214" s="281"/>
      <c r="P214" s="95"/>
    </row>
    <row r="215" spans="1:19" x14ac:dyDescent="0.25">
      <c r="A215" s="288">
        <v>202</v>
      </c>
      <c r="B215" s="289" t="s">
        <v>558</v>
      </c>
      <c r="C215" s="296">
        <v>72.8</v>
      </c>
      <c r="D215" s="291" t="s">
        <v>328</v>
      </c>
      <c r="E215" s="292">
        <v>1</v>
      </c>
      <c r="F215" s="292">
        <v>2.1</v>
      </c>
      <c r="G215" s="293">
        <f t="shared" si="6"/>
        <v>1.1000000000000001</v>
      </c>
      <c r="H215" s="294">
        <f>G8/C243*C215</f>
        <v>0.41729639286660447</v>
      </c>
      <c r="I215" s="295">
        <f t="shared" si="7"/>
        <v>1.5172963928666046</v>
      </c>
      <c r="J215" s="4"/>
      <c r="K215" s="6"/>
      <c r="L215" s="55"/>
      <c r="M215" s="281"/>
      <c r="P215" s="95"/>
    </row>
    <row r="216" spans="1:19" x14ac:dyDescent="0.25">
      <c r="A216" s="288">
        <v>203</v>
      </c>
      <c r="B216" s="289" t="s">
        <v>559</v>
      </c>
      <c r="C216" s="296">
        <v>72.2</v>
      </c>
      <c r="D216" s="291" t="s">
        <v>328</v>
      </c>
      <c r="E216" s="292">
        <v>0.8</v>
      </c>
      <c r="F216" s="292">
        <v>1.4</v>
      </c>
      <c r="G216" s="293">
        <f t="shared" si="6"/>
        <v>0.59999999999999987</v>
      </c>
      <c r="H216" s="294">
        <f>G8/C243*C216</f>
        <v>0.41385713688144021</v>
      </c>
      <c r="I216" s="295">
        <f t="shared" si="7"/>
        <v>1.0138571368814402</v>
      </c>
      <c r="J216" s="4"/>
      <c r="K216" s="6"/>
      <c r="L216" s="55"/>
      <c r="M216" s="281"/>
      <c r="P216" s="95"/>
    </row>
    <row r="217" spans="1:19" x14ac:dyDescent="0.25">
      <c r="A217" s="288">
        <v>204</v>
      </c>
      <c r="B217" s="289" t="s">
        <v>560</v>
      </c>
      <c r="C217" s="296">
        <v>45.9</v>
      </c>
      <c r="D217" s="291" t="s">
        <v>328</v>
      </c>
      <c r="E217" s="292">
        <v>0.5</v>
      </c>
      <c r="F217" s="292">
        <v>0.5</v>
      </c>
      <c r="G217" s="293">
        <f t="shared" si="6"/>
        <v>0</v>
      </c>
      <c r="H217" s="294">
        <f>G8/C243*C217</f>
        <v>0.26310308286507067</v>
      </c>
      <c r="I217" s="295">
        <f t="shared" si="7"/>
        <v>0.26310308286507067</v>
      </c>
      <c r="J217" s="4"/>
      <c r="K217" s="6"/>
      <c r="L217" s="55"/>
      <c r="M217" s="281"/>
      <c r="P217" s="95"/>
    </row>
    <row r="218" spans="1:19" x14ac:dyDescent="0.25">
      <c r="A218" s="288">
        <v>205</v>
      </c>
      <c r="B218" s="289" t="s">
        <v>561</v>
      </c>
      <c r="C218" s="296">
        <v>45.2</v>
      </c>
      <c r="D218" s="291" t="s">
        <v>328</v>
      </c>
      <c r="E218" s="292">
        <v>0.9</v>
      </c>
      <c r="F218" s="292">
        <v>1.6</v>
      </c>
      <c r="G218" s="293">
        <f t="shared" si="6"/>
        <v>0.70000000000000007</v>
      </c>
      <c r="H218" s="294">
        <f>G8/C243*C218</f>
        <v>0.25909061754904567</v>
      </c>
      <c r="I218" s="295">
        <f t="shared" si="7"/>
        <v>0.95909061754904568</v>
      </c>
      <c r="J218" s="4"/>
      <c r="K218" s="6"/>
      <c r="L218" s="55"/>
      <c r="M218" s="281"/>
    </row>
    <row r="219" spans="1:19" x14ac:dyDescent="0.25">
      <c r="A219" s="288">
        <v>206</v>
      </c>
      <c r="B219" s="289" t="s">
        <v>562</v>
      </c>
      <c r="C219" s="296">
        <v>72.400000000000006</v>
      </c>
      <c r="D219" s="291" t="s">
        <v>328</v>
      </c>
      <c r="E219" s="292">
        <v>1.2</v>
      </c>
      <c r="F219" s="292">
        <v>1.8</v>
      </c>
      <c r="G219" s="293">
        <f t="shared" si="6"/>
        <v>0.60000000000000009</v>
      </c>
      <c r="H219" s="294">
        <f>G8/C243*C219</f>
        <v>0.41500355554316165</v>
      </c>
      <c r="I219" s="295">
        <f t="shared" si="7"/>
        <v>1.0150035555431618</v>
      </c>
      <c r="J219" s="4"/>
      <c r="K219" s="6"/>
      <c r="L219" s="55"/>
      <c r="M219" s="281"/>
    </row>
    <row r="220" spans="1:19" x14ac:dyDescent="0.25">
      <c r="A220" s="288">
        <v>207</v>
      </c>
      <c r="B220" s="289" t="s">
        <v>563</v>
      </c>
      <c r="C220" s="296">
        <v>72.3</v>
      </c>
      <c r="D220" s="291" t="s">
        <v>328</v>
      </c>
      <c r="E220" s="292">
        <v>1.2</v>
      </c>
      <c r="F220" s="292">
        <v>2.2000000000000002</v>
      </c>
      <c r="G220" s="293">
        <f t="shared" si="6"/>
        <v>1.0000000000000002</v>
      </c>
      <c r="H220" s="294">
        <f>G8/C243*C220</f>
        <v>0.4144303462123009</v>
      </c>
      <c r="I220" s="295">
        <f t="shared" si="7"/>
        <v>1.4144303462123011</v>
      </c>
      <c r="J220" s="4"/>
      <c r="K220" s="6"/>
      <c r="L220" s="55"/>
      <c r="M220" s="281"/>
    </row>
    <row r="221" spans="1:19" x14ac:dyDescent="0.25">
      <c r="A221" s="288">
        <v>208</v>
      </c>
      <c r="B221" s="289" t="s">
        <v>564</v>
      </c>
      <c r="C221" s="296">
        <v>45.5</v>
      </c>
      <c r="D221" s="291" t="s">
        <v>328</v>
      </c>
      <c r="E221" s="292">
        <v>0.9</v>
      </c>
      <c r="F221" s="292">
        <v>1.6</v>
      </c>
      <c r="G221" s="293">
        <f t="shared" si="6"/>
        <v>0.70000000000000007</v>
      </c>
      <c r="H221" s="294">
        <f>G8/C243*C221</f>
        <v>0.26081024554162779</v>
      </c>
      <c r="I221" s="295">
        <f t="shared" si="7"/>
        <v>0.96081024554162786</v>
      </c>
      <c r="J221" s="4"/>
      <c r="K221" s="6"/>
      <c r="L221" s="55"/>
      <c r="M221" s="281"/>
    </row>
    <row r="222" spans="1:19" x14ac:dyDescent="0.25">
      <c r="A222" s="288">
        <v>209</v>
      </c>
      <c r="B222" s="289" t="s">
        <v>565</v>
      </c>
      <c r="C222" s="296">
        <v>45.2</v>
      </c>
      <c r="D222" s="291" t="s">
        <v>328</v>
      </c>
      <c r="E222" s="292">
        <v>0.8</v>
      </c>
      <c r="F222" s="292">
        <v>1.4</v>
      </c>
      <c r="G222" s="293">
        <f t="shared" si="6"/>
        <v>0.59999999999999987</v>
      </c>
      <c r="H222" s="294">
        <f>G8/C243*C222</f>
        <v>0.25909061754904567</v>
      </c>
      <c r="I222" s="295">
        <f t="shared" si="7"/>
        <v>0.85909061754904559</v>
      </c>
      <c r="J222" s="4"/>
      <c r="K222" s="6"/>
      <c r="L222" s="55"/>
      <c r="M222" s="281"/>
    </row>
    <row r="223" spans="1:19" x14ac:dyDescent="0.25">
      <c r="A223" s="7">
        <v>210</v>
      </c>
      <c r="B223" s="17" t="s">
        <v>566</v>
      </c>
      <c r="C223" s="11">
        <v>72.5</v>
      </c>
      <c r="D223" s="16" t="s">
        <v>328</v>
      </c>
      <c r="E223" s="30">
        <v>1.3</v>
      </c>
      <c r="F223" s="30">
        <v>2.1</v>
      </c>
      <c r="G223" s="21">
        <f t="shared" si="6"/>
        <v>0.8</v>
      </c>
      <c r="H223" s="29">
        <f>G8/C243*C223</f>
        <v>0.41557676487402234</v>
      </c>
      <c r="I223" s="26">
        <f t="shared" si="7"/>
        <v>1.2155767648740223</v>
      </c>
      <c r="J223" s="4"/>
      <c r="K223" s="6"/>
      <c r="L223" s="55"/>
      <c r="M223" s="281"/>
    </row>
    <row r="224" spans="1:19" x14ac:dyDescent="0.25">
      <c r="A224" s="7">
        <v>211</v>
      </c>
      <c r="B224" s="17" t="s">
        <v>567</v>
      </c>
      <c r="C224" s="11">
        <v>72.2</v>
      </c>
      <c r="D224" s="16" t="s">
        <v>328</v>
      </c>
      <c r="E224" s="30">
        <v>1.3</v>
      </c>
      <c r="F224" s="30">
        <v>2.2000000000000002</v>
      </c>
      <c r="G224" s="21">
        <f t="shared" si="6"/>
        <v>0.90000000000000013</v>
      </c>
      <c r="H224" s="29">
        <f>G8/C243*C224</f>
        <v>0.41385713688144021</v>
      </c>
      <c r="I224" s="26">
        <f t="shared" si="7"/>
        <v>1.3138571368814405</v>
      </c>
      <c r="J224" s="4"/>
      <c r="K224" s="6"/>
      <c r="L224" s="55"/>
      <c r="M224" s="281"/>
    </row>
    <row r="225" spans="1:14" x14ac:dyDescent="0.25">
      <c r="A225" s="288">
        <v>212</v>
      </c>
      <c r="B225" s="289" t="s">
        <v>568</v>
      </c>
      <c r="C225" s="296">
        <v>46</v>
      </c>
      <c r="D225" s="291" t="s">
        <v>328</v>
      </c>
      <c r="E225" s="292">
        <v>0.8</v>
      </c>
      <c r="F225" s="292">
        <v>1.1000000000000001</v>
      </c>
      <c r="G225" s="293">
        <f t="shared" si="6"/>
        <v>0.30000000000000004</v>
      </c>
      <c r="H225" s="294">
        <f>G8/C243*C225</f>
        <v>0.26367629219593142</v>
      </c>
      <c r="I225" s="295">
        <f t="shared" si="7"/>
        <v>0.56367629219593152</v>
      </c>
      <c r="J225" s="4"/>
      <c r="K225" s="6"/>
      <c r="L225" s="55"/>
      <c r="M225" s="281"/>
    </row>
    <row r="226" spans="1:14" x14ac:dyDescent="0.25">
      <c r="A226" s="300">
        <v>213</v>
      </c>
      <c r="B226" s="301" t="s">
        <v>569</v>
      </c>
      <c r="C226" s="302">
        <v>44.8</v>
      </c>
      <c r="D226" s="303" t="s">
        <v>328</v>
      </c>
      <c r="E226" s="304">
        <v>1</v>
      </c>
      <c r="F226" s="304">
        <v>1.4</v>
      </c>
      <c r="G226" s="305">
        <f t="shared" si="6"/>
        <v>0.39999999999999991</v>
      </c>
      <c r="H226" s="306">
        <f>G8/C243*C226</f>
        <v>0.25679778022560273</v>
      </c>
      <c r="I226" s="307">
        <f t="shared" si="7"/>
        <v>0.65679778022560265</v>
      </c>
      <c r="J226" s="4"/>
      <c r="K226" s="6">
        <v>1</v>
      </c>
      <c r="L226" s="55"/>
      <c r="M226" s="281"/>
    </row>
    <row r="227" spans="1:14" x14ac:dyDescent="0.25">
      <c r="A227" s="7">
        <v>214</v>
      </c>
      <c r="B227" s="17" t="s">
        <v>570</v>
      </c>
      <c r="C227" s="11">
        <v>73.099999999999994</v>
      </c>
      <c r="D227" s="16" t="s">
        <v>328</v>
      </c>
      <c r="E227" s="30">
        <v>1.2</v>
      </c>
      <c r="F227" s="30">
        <v>2.2999999999999998</v>
      </c>
      <c r="G227" s="21">
        <f t="shared" si="6"/>
        <v>1.0999999999999999</v>
      </c>
      <c r="H227" s="29">
        <f>G8/C243*C227</f>
        <v>0.4190160208591866</v>
      </c>
      <c r="I227" s="26">
        <f t="shared" si="7"/>
        <v>1.5190160208591865</v>
      </c>
      <c r="J227" s="4"/>
      <c r="K227" s="6"/>
      <c r="L227" s="55"/>
      <c r="M227" s="281"/>
    </row>
    <row r="228" spans="1:14" x14ac:dyDescent="0.25">
      <c r="A228" s="288">
        <v>215</v>
      </c>
      <c r="B228" s="289" t="s">
        <v>571</v>
      </c>
      <c r="C228" s="296">
        <v>72.400000000000006</v>
      </c>
      <c r="D228" s="291" t="s">
        <v>328</v>
      </c>
      <c r="E228" s="292">
        <v>0.5</v>
      </c>
      <c r="F228" s="292">
        <v>1.1000000000000001</v>
      </c>
      <c r="G228" s="293">
        <f t="shared" si="6"/>
        <v>0.60000000000000009</v>
      </c>
      <c r="H228" s="294">
        <f>G8/C243*C228</f>
        <v>0.41500355554316165</v>
      </c>
      <c r="I228" s="295">
        <f t="shared" si="7"/>
        <v>1.0150035555431618</v>
      </c>
      <c r="K228" s="6"/>
      <c r="L228" s="55"/>
      <c r="M228" s="281"/>
    </row>
    <row r="229" spans="1:14" x14ac:dyDescent="0.25">
      <c r="A229" s="7">
        <v>216</v>
      </c>
      <c r="B229" s="17" t="s">
        <v>572</v>
      </c>
      <c r="C229" s="11">
        <v>46</v>
      </c>
      <c r="D229" s="16" t="s">
        <v>328</v>
      </c>
      <c r="E229" s="30">
        <v>0.9</v>
      </c>
      <c r="F229" s="30">
        <v>1.4</v>
      </c>
      <c r="G229" s="21">
        <f t="shared" si="6"/>
        <v>0.49999999999999989</v>
      </c>
      <c r="H229" s="29">
        <f>G8/C243*C229</f>
        <v>0.26367629219593142</v>
      </c>
      <c r="I229" s="26">
        <f t="shared" si="7"/>
        <v>0.76367629219593125</v>
      </c>
      <c r="J229" s="4"/>
      <c r="K229" s="6"/>
      <c r="L229" s="55"/>
      <c r="M229" s="281"/>
    </row>
    <row r="230" spans="1:14" x14ac:dyDescent="0.25">
      <c r="A230" s="300">
        <v>217</v>
      </c>
      <c r="B230" s="301" t="s">
        <v>573</v>
      </c>
      <c r="C230" s="302">
        <v>45.4</v>
      </c>
      <c r="D230" s="303" t="s">
        <v>328</v>
      </c>
      <c r="E230" s="304">
        <v>0.9</v>
      </c>
      <c r="F230" s="304">
        <v>1.5</v>
      </c>
      <c r="G230" s="305">
        <f t="shared" si="6"/>
        <v>0.6</v>
      </c>
      <c r="H230" s="306">
        <f>G8/C243*C230</f>
        <v>0.2602370362107671</v>
      </c>
      <c r="I230" s="307">
        <f t="shared" si="7"/>
        <v>0.86023703621076708</v>
      </c>
      <c r="J230" s="4"/>
      <c r="K230" s="6">
        <v>1</v>
      </c>
      <c r="L230" s="55"/>
      <c r="M230" s="281"/>
    </row>
    <row r="231" spans="1:14" x14ac:dyDescent="0.25">
      <c r="A231" s="288">
        <v>218</v>
      </c>
      <c r="B231" s="289" t="s">
        <v>574</v>
      </c>
      <c r="C231" s="296">
        <v>73</v>
      </c>
      <c r="D231" s="291" t="s">
        <v>328</v>
      </c>
      <c r="E231" s="292">
        <v>0.4</v>
      </c>
      <c r="F231" s="292">
        <v>0.9</v>
      </c>
      <c r="G231" s="293">
        <f t="shared" si="6"/>
        <v>0.5</v>
      </c>
      <c r="H231" s="294">
        <f>G8/C243*C231</f>
        <v>0.41844281152832596</v>
      </c>
      <c r="I231" s="295">
        <f t="shared" si="7"/>
        <v>0.91844281152832596</v>
      </c>
      <c r="J231" s="4"/>
      <c r="K231" s="6"/>
      <c r="L231" s="55"/>
      <c r="M231" s="281"/>
    </row>
    <row r="232" spans="1:14" x14ac:dyDescent="0.25">
      <c r="A232" s="7">
        <v>219</v>
      </c>
      <c r="B232" s="17" t="s">
        <v>575</v>
      </c>
      <c r="C232" s="11">
        <v>72.2</v>
      </c>
      <c r="D232" s="16" t="s">
        <v>328</v>
      </c>
      <c r="E232" s="30">
        <v>1.4</v>
      </c>
      <c r="F232" s="30">
        <v>1.9</v>
      </c>
      <c r="G232" s="21">
        <f t="shared" si="6"/>
        <v>0.5</v>
      </c>
      <c r="H232" s="29">
        <f>G8/C243*C232</f>
        <v>0.41385713688144021</v>
      </c>
      <c r="I232" s="26">
        <f t="shared" si="7"/>
        <v>0.91385713688144021</v>
      </c>
      <c r="J232" s="4"/>
      <c r="K232" s="6"/>
      <c r="L232" s="55"/>
      <c r="M232" s="281"/>
    </row>
    <row r="233" spans="1:14" x14ac:dyDescent="0.25">
      <c r="A233" s="300">
        <v>220</v>
      </c>
      <c r="B233" s="301" t="s">
        <v>576</v>
      </c>
      <c r="C233" s="302">
        <v>46.2</v>
      </c>
      <c r="D233" s="303" t="s">
        <v>328</v>
      </c>
      <c r="E233" s="304">
        <v>0.9</v>
      </c>
      <c r="F233" s="304">
        <v>1</v>
      </c>
      <c r="G233" s="305">
        <f t="shared" si="6"/>
        <v>9.9999999999999978E-2</v>
      </c>
      <c r="H233" s="306">
        <f>G8/C243*C233</f>
        <v>0.26482271085765285</v>
      </c>
      <c r="I233" s="307">
        <f t="shared" si="7"/>
        <v>0.36482271085765283</v>
      </c>
      <c r="J233" s="4"/>
      <c r="K233" s="6">
        <v>1</v>
      </c>
      <c r="L233" s="55"/>
      <c r="M233" s="281"/>
    </row>
    <row r="234" spans="1:14" x14ac:dyDescent="0.25">
      <c r="A234" s="288">
        <v>221</v>
      </c>
      <c r="B234" s="289" t="s">
        <v>577</v>
      </c>
      <c r="C234" s="296">
        <v>45.4</v>
      </c>
      <c r="D234" s="291" t="s">
        <v>328</v>
      </c>
      <c r="E234" s="292">
        <v>0.7</v>
      </c>
      <c r="F234" s="292">
        <v>1.1000000000000001</v>
      </c>
      <c r="G234" s="293">
        <f t="shared" si="6"/>
        <v>0.40000000000000013</v>
      </c>
      <c r="H234" s="294">
        <f>G8/C243*C234</f>
        <v>0.2602370362107671</v>
      </c>
      <c r="I234" s="295">
        <f t="shared" si="7"/>
        <v>0.66023703621076724</v>
      </c>
      <c r="J234" s="4"/>
      <c r="K234" s="6"/>
      <c r="L234" s="55"/>
      <c r="M234" s="281"/>
    </row>
    <row r="235" spans="1:14" x14ac:dyDescent="0.25">
      <c r="A235" s="300">
        <v>222</v>
      </c>
      <c r="B235" s="301" t="s">
        <v>578</v>
      </c>
      <c r="C235" s="302">
        <v>72.900000000000006</v>
      </c>
      <c r="D235" s="303" t="s">
        <v>328</v>
      </c>
      <c r="E235" s="304">
        <v>1.4</v>
      </c>
      <c r="F235" s="304">
        <v>2.4</v>
      </c>
      <c r="G235" s="305">
        <f t="shared" si="6"/>
        <v>1</v>
      </c>
      <c r="H235" s="306">
        <f>G8/C243*C235</f>
        <v>0.41786960219746527</v>
      </c>
      <c r="I235" s="307">
        <f t="shared" si="7"/>
        <v>1.4178696021974653</v>
      </c>
      <c r="J235" s="57"/>
      <c r="K235" s="6">
        <v>1</v>
      </c>
      <c r="L235" s="55"/>
      <c r="M235" s="281"/>
    </row>
    <row r="236" spans="1:14" x14ac:dyDescent="0.25">
      <c r="A236" s="288">
        <v>223</v>
      </c>
      <c r="B236" s="289" t="s">
        <v>579</v>
      </c>
      <c r="C236" s="296">
        <v>72.400000000000006</v>
      </c>
      <c r="D236" s="291" t="s">
        <v>328</v>
      </c>
      <c r="E236" s="292">
        <v>1.4</v>
      </c>
      <c r="F236" s="292">
        <v>2.2999999999999998</v>
      </c>
      <c r="G236" s="293">
        <f t="shared" si="6"/>
        <v>0.89999999999999991</v>
      </c>
      <c r="H236" s="294">
        <f>G8/C243*C236</f>
        <v>0.41500355554316165</v>
      </c>
      <c r="I236" s="295">
        <f t="shared" si="7"/>
        <v>1.3150035555431616</v>
      </c>
      <c r="J236" s="57"/>
      <c r="K236" s="58"/>
      <c r="L236" s="55"/>
      <c r="M236" s="281"/>
    </row>
    <row r="237" spans="1:14" x14ac:dyDescent="0.25">
      <c r="A237" s="288">
        <v>224</v>
      </c>
      <c r="B237" s="289" t="s">
        <v>580</v>
      </c>
      <c r="C237" s="296">
        <v>46.1</v>
      </c>
      <c r="D237" s="291" t="s">
        <v>328</v>
      </c>
      <c r="E237" s="292">
        <v>0.8</v>
      </c>
      <c r="F237" s="292">
        <v>1.5</v>
      </c>
      <c r="G237" s="293">
        <f t="shared" si="6"/>
        <v>0.7</v>
      </c>
      <c r="H237" s="294">
        <f>G8/C243*C237</f>
        <v>0.26424950152679216</v>
      </c>
      <c r="I237" s="295">
        <f t="shared" si="7"/>
        <v>0.96424950152679212</v>
      </c>
      <c r="J237" s="57"/>
      <c r="K237" s="58"/>
      <c r="L237" s="55"/>
      <c r="M237" s="57"/>
      <c r="N237" s="6"/>
    </row>
    <row r="238" spans="1:14" x14ac:dyDescent="0.25">
      <c r="A238" s="288">
        <v>225</v>
      </c>
      <c r="B238" s="289" t="s">
        <v>581</v>
      </c>
      <c r="C238" s="296">
        <v>45.6</v>
      </c>
      <c r="D238" s="291" t="s">
        <v>328</v>
      </c>
      <c r="E238" s="292">
        <v>0.9</v>
      </c>
      <c r="F238" s="292">
        <v>1.6</v>
      </c>
      <c r="G238" s="293">
        <f t="shared" si="6"/>
        <v>0.70000000000000007</v>
      </c>
      <c r="H238" s="294">
        <f>G8/C243*C238</f>
        <v>0.26138345487248854</v>
      </c>
      <c r="I238" s="295">
        <f t="shared" si="7"/>
        <v>0.96138345487248866</v>
      </c>
      <c r="J238" s="57"/>
      <c r="K238" s="58"/>
      <c r="L238" s="55"/>
      <c r="M238" s="281"/>
    </row>
    <row r="239" spans="1:14" x14ac:dyDescent="0.25">
      <c r="A239" s="288">
        <v>226</v>
      </c>
      <c r="B239" s="289" t="s">
        <v>582</v>
      </c>
      <c r="C239" s="296">
        <v>73.2</v>
      </c>
      <c r="D239" s="291" t="s">
        <v>328</v>
      </c>
      <c r="E239" s="292">
        <v>1.6</v>
      </c>
      <c r="F239" s="292">
        <v>3</v>
      </c>
      <c r="G239" s="293">
        <f t="shared" si="6"/>
        <v>1.4</v>
      </c>
      <c r="H239" s="294">
        <f>G8/C243*C239</f>
        <v>0.4195892301900474</v>
      </c>
      <c r="I239" s="295">
        <f t="shared" si="7"/>
        <v>1.8195892301900474</v>
      </c>
      <c r="J239" s="57"/>
      <c r="K239" s="6"/>
      <c r="L239" s="55"/>
      <c r="M239" s="281"/>
    </row>
    <row r="240" spans="1:14" x14ac:dyDescent="0.25">
      <c r="A240" s="288">
        <v>227</v>
      </c>
      <c r="B240" s="289" t="s">
        <v>583</v>
      </c>
      <c r="C240" s="296">
        <v>72.400000000000006</v>
      </c>
      <c r="D240" s="291" t="s">
        <v>328</v>
      </c>
      <c r="E240" s="292">
        <v>1.5</v>
      </c>
      <c r="F240" s="292">
        <v>2.8</v>
      </c>
      <c r="G240" s="293">
        <f t="shared" si="6"/>
        <v>1.2999999999999998</v>
      </c>
      <c r="H240" s="294">
        <f>G8/C243*C240</f>
        <v>0.41500355554316165</v>
      </c>
      <c r="I240" s="295">
        <f t="shared" si="7"/>
        <v>1.7150035555431615</v>
      </c>
      <c r="J240" s="57"/>
      <c r="K240" s="6"/>
      <c r="L240" s="55"/>
      <c r="M240" s="281"/>
    </row>
    <row r="241" spans="1:16" x14ac:dyDescent="0.25">
      <c r="A241" s="300">
        <v>228</v>
      </c>
      <c r="B241" s="301" t="s">
        <v>584</v>
      </c>
      <c r="C241" s="302">
        <v>46.4</v>
      </c>
      <c r="D241" s="303" t="s">
        <v>328</v>
      </c>
      <c r="E241" s="304">
        <v>0.8</v>
      </c>
      <c r="F241" s="304">
        <v>1.1000000000000001</v>
      </c>
      <c r="G241" s="305">
        <f t="shared" si="6"/>
        <v>0.30000000000000004</v>
      </c>
      <c r="H241" s="306">
        <f>G8/C243*C241</f>
        <v>0.26596912951937429</v>
      </c>
      <c r="I241" s="307">
        <f t="shared" si="7"/>
        <v>0.56596912951937428</v>
      </c>
      <c r="J241" s="57"/>
      <c r="K241" s="6">
        <v>1</v>
      </c>
      <c r="L241" s="55"/>
      <c r="M241" s="281"/>
    </row>
    <row r="242" spans="1:16" x14ac:dyDescent="0.25">
      <c r="A242" s="7">
        <v>229</v>
      </c>
      <c r="B242" s="17" t="s">
        <v>585</v>
      </c>
      <c r="C242" s="11">
        <v>45.5</v>
      </c>
      <c r="D242" s="16" t="s">
        <v>328</v>
      </c>
      <c r="E242" s="30">
        <v>1.1000000000000001</v>
      </c>
      <c r="F242" s="30">
        <v>2</v>
      </c>
      <c r="G242" s="21">
        <f t="shared" si="6"/>
        <v>0.89999999999999991</v>
      </c>
      <c r="H242" s="29">
        <f>G8/C243*C242</f>
        <v>0.26081024554162779</v>
      </c>
      <c r="I242" s="26">
        <f t="shared" si="7"/>
        <v>1.1608102455416276</v>
      </c>
      <c r="J242" s="57"/>
      <c r="K242" s="6"/>
      <c r="L242" s="55"/>
      <c r="M242" s="281"/>
    </row>
    <row r="243" spans="1:16" x14ac:dyDescent="0.25">
      <c r="A243" s="707" t="s">
        <v>3</v>
      </c>
      <c r="B243" s="708"/>
      <c r="C243" s="272">
        <f>SUM(C14:C242)</f>
        <v>14343.799999999996</v>
      </c>
      <c r="D243" s="273"/>
      <c r="E243" s="274">
        <f>SUM(E14:E242)</f>
        <v>291.09999999999985</v>
      </c>
      <c r="F243" s="274">
        <f>SUM(F14:F242)</f>
        <v>471.10000000000036</v>
      </c>
      <c r="G243" s="274">
        <f>SUM(G14:G242)</f>
        <v>180.00000000000003</v>
      </c>
      <c r="H243" s="274">
        <f>SUM(H14:H242)</f>
        <v>82.220000000000013</v>
      </c>
      <c r="I243" s="274">
        <f>SUM(I14:I242)</f>
        <v>262.22000000000003</v>
      </c>
      <c r="J243" s="4"/>
      <c r="K243" s="6"/>
      <c r="M243" s="6"/>
    </row>
    <row r="244" spans="1:16" x14ac:dyDescent="0.25">
      <c r="A244" s="115"/>
      <c r="B244" s="115"/>
      <c r="C244" s="115"/>
      <c r="D244" s="115"/>
      <c r="E244" s="116"/>
      <c r="F244" s="116"/>
      <c r="G244" s="117"/>
      <c r="H244" s="118"/>
      <c r="I244" s="118"/>
      <c r="J244" s="113"/>
      <c r="K244" s="119">
        <f>SUM(K14:K242)</f>
        <v>46</v>
      </c>
      <c r="M244" s="6"/>
      <c r="P244" s="106"/>
    </row>
    <row r="245" spans="1:16" ht="36.75" x14ac:dyDescent="0.25">
      <c r="A245" s="65" t="s">
        <v>15</v>
      </c>
      <c r="B245" s="108" t="s">
        <v>331</v>
      </c>
      <c r="C245" s="256" t="str">
        <f>C13</f>
        <v>Общая площадь, м2</v>
      </c>
      <c r="D245" s="257" t="s">
        <v>308</v>
      </c>
      <c r="E245" s="174" t="s">
        <v>596</v>
      </c>
      <c r="F245" s="3" t="str">
        <f>F13</f>
        <v>Показания  на 22.12.18</v>
      </c>
      <c r="G245" s="3" t="str">
        <f>G13</f>
        <v>Разница, Гкал</v>
      </c>
      <c r="H245" s="3" t="str">
        <f>H13</f>
        <v>Отопление МОП, Гкал</v>
      </c>
      <c r="I245" s="3" t="str">
        <f>I13</f>
        <v>Всего, Гкал</v>
      </c>
      <c r="J245" s="316" t="s">
        <v>620</v>
      </c>
      <c r="K245" s="119"/>
      <c r="M245" s="6"/>
      <c r="O245" s="45"/>
    </row>
    <row r="246" spans="1:16" x14ac:dyDescent="0.25">
      <c r="A246" s="59" t="s">
        <v>13</v>
      </c>
      <c r="B246" s="110" t="s">
        <v>434</v>
      </c>
      <c r="C246" s="258">
        <v>95.8</v>
      </c>
      <c r="D246" s="61" t="s">
        <v>328</v>
      </c>
      <c r="E246" s="63">
        <v>6.6</v>
      </c>
      <c r="F246" s="63">
        <v>6.6</v>
      </c>
      <c r="G246" s="63">
        <f t="shared" ref="G246:G266" si="8">F246-E246</f>
        <v>0</v>
      </c>
      <c r="H246" s="48">
        <f>G11/C267*C246</f>
        <v>5.308151434091247</v>
      </c>
      <c r="I246" s="63">
        <f t="shared" ref="I246:I260" si="9">G246+H246</f>
        <v>5.308151434091247</v>
      </c>
      <c r="J246" s="120">
        <f>((C246*0.015)*12)/7</f>
        <v>2.4634285714285715</v>
      </c>
      <c r="K246" s="119"/>
      <c r="M246" s="6"/>
      <c r="O246" s="45"/>
    </row>
    <row r="247" spans="1:16" x14ac:dyDescent="0.25">
      <c r="A247" s="59" t="s">
        <v>14</v>
      </c>
      <c r="B247" s="110" t="s">
        <v>435</v>
      </c>
      <c r="C247" s="258">
        <v>81.400000000000006</v>
      </c>
      <c r="D247" s="61" t="s">
        <v>328</v>
      </c>
      <c r="E247" s="63">
        <v>5.0999999999999996</v>
      </c>
      <c r="F247" s="63">
        <v>5.0999999999999996</v>
      </c>
      <c r="G247" s="63">
        <f t="shared" si="8"/>
        <v>0</v>
      </c>
      <c r="H247" s="48">
        <f>G11/C267*C247</f>
        <v>4.5102664586119783</v>
      </c>
      <c r="I247" s="63">
        <f t="shared" si="9"/>
        <v>4.5102664586119783</v>
      </c>
      <c r="J247" s="120">
        <f t="shared" ref="J247:J260" si="10">((C247*0.015)*12)/7</f>
        <v>2.0931428571428574</v>
      </c>
      <c r="K247" s="119"/>
      <c r="M247" s="6"/>
      <c r="O247" s="45"/>
    </row>
    <row r="248" spans="1:16" x14ac:dyDescent="0.25">
      <c r="A248" s="59" t="s">
        <v>447</v>
      </c>
      <c r="B248" s="110" t="s">
        <v>450</v>
      </c>
      <c r="C248" s="258">
        <v>150.5</v>
      </c>
      <c r="D248" s="61" t="s">
        <v>328</v>
      </c>
      <c r="E248" s="63">
        <v>4.3</v>
      </c>
      <c r="F248" s="63">
        <v>4.3</v>
      </c>
      <c r="G248" s="63">
        <f t="shared" si="8"/>
        <v>0</v>
      </c>
      <c r="H248" s="48">
        <f>G11/C267*C248</f>
        <v>8.3390061673354143</v>
      </c>
      <c r="I248" s="63">
        <f t="shared" si="9"/>
        <v>8.3390061673354143</v>
      </c>
      <c r="J248" s="120">
        <f t="shared" si="10"/>
        <v>3.8699999999999997</v>
      </c>
      <c r="K248" s="119"/>
      <c r="M248" s="6"/>
      <c r="O248" s="45"/>
    </row>
    <row r="249" spans="1:16" x14ac:dyDescent="0.25">
      <c r="A249" s="59" t="s">
        <v>448</v>
      </c>
      <c r="B249" s="110" t="s">
        <v>451</v>
      </c>
      <c r="C249" s="258">
        <v>95.2</v>
      </c>
      <c r="D249" s="61" t="s">
        <v>328</v>
      </c>
      <c r="E249" s="63">
        <v>5</v>
      </c>
      <c r="F249" s="63">
        <v>5</v>
      </c>
      <c r="G249" s="63">
        <f t="shared" si="8"/>
        <v>0</v>
      </c>
      <c r="H249" s="48">
        <f>G11/C267*C249</f>
        <v>5.2749062267796107</v>
      </c>
      <c r="I249" s="63">
        <f t="shared" si="9"/>
        <v>5.2749062267796107</v>
      </c>
      <c r="J249" s="120">
        <f t="shared" si="10"/>
        <v>2.448</v>
      </c>
      <c r="K249" s="119"/>
      <c r="M249" s="6"/>
      <c r="O249" s="45"/>
    </row>
    <row r="250" spans="1:16" x14ac:dyDescent="0.25">
      <c r="A250" s="59" t="s">
        <v>449</v>
      </c>
      <c r="B250" s="110" t="s">
        <v>452</v>
      </c>
      <c r="C250" s="258">
        <v>70.7</v>
      </c>
      <c r="D250" s="61" t="s">
        <v>328</v>
      </c>
      <c r="E250" s="63">
        <v>4.5999999999999996</v>
      </c>
      <c r="F250" s="63">
        <v>4.5999999999999996</v>
      </c>
      <c r="G250" s="63">
        <f t="shared" si="8"/>
        <v>0</v>
      </c>
      <c r="H250" s="48">
        <f>G11/C267*C250</f>
        <v>3.9173935948877991</v>
      </c>
      <c r="I250" s="63">
        <f t="shared" si="9"/>
        <v>3.9173935948877991</v>
      </c>
      <c r="J250" s="120">
        <f t="shared" si="10"/>
        <v>1.8179999999999998</v>
      </c>
      <c r="K250" s="119"/>
      <c r="M250" s="6"/>
      <c r="O250" s="45"/>
    </row>
    <row r="251" spans="1:16" x14ac:dyDescent="0.25">
      <c r="A251" s="59" t="s">
        <v>598</v>
      </c>
      <c r="B251" s="110"/>
      <c r="C251" s="259">
        <v>20</v>
      </c>
      <c r="D251" s="61"/>
      <c r="E251" s="63"/>
      <c r="F251" s="63"/>
      <c r="G251" s="63">
        <f t="shared" si="8"/>
        <v>0</v>
      </c>
      <c r="H251" s="48">
        <f>G11/C267*C251</f>
        <v>1.10817357705454</v>
      </c>
      <c r="I251" s="63">
        <f t="shared" si="9"/>
        <v>1.10817357705454</v>
      </c>
      <c r="J251" s="120">
        <f t="shared" si="10"/>
        <v>0.51428571428571423</v>
      </c>
      <c r="K251" s="119"/>
      <c r="M251" s="6"/>
      <c r="O251" s="45"/>
    </row>
    <row r="252" spans="1:16" x14ac:dyDescent="0.25">
      <c r="A252" s="59" t="s">
        <v>307</v>
      </c>
      <c r="B252" s="110" t="s">
        <v>436</v>
      </c>
      <c r="C252" s="258">
        <v>87.1</v>
      </c>
      <c r="D252" s="61" t="s">
        <v>328</v>
      </c>
      <c r="E252" s="63">
        <v>6</v>
      </c>
      <c r="F252" s="63">
        <v>6</v>
      </c>
      <c r="G252" s="63">
        <f t="shared" si="8"/>
        <v>0</v>
      </c>
      <c r="H252" s="48">
        <f>G11/C267*C252</f>
        <v>4.8260959280725215</v>
      </c>
      <c r="I252" s="63">
        <f t="shared" si="9"/>
        <v>4.8260959280725215</v>
      </c>
      <c r="J252" s="120">
        <f t="shared" si="10"/>
        <v>2.2397142857142853</v>
      </c>
      <c r="K252" s="119"/>
      <c r="M252" s="6"/>
      <c r="O252" s="45"/>
    </row>
    <row r="253" spans="1:16" x14ac:dyDescent="0.25">
      <c r="A253" s="59" t="s">
        <v>18</v>
      </c>
      <c r="B253" s="110" t="s">
        <v>437</v>
      </c>
      <c r="C253" s="258">
        <v>89.3</v>
      </c>
      <c r="D253" s="61" t="s">
        <v>328</v>
      </c>
      <c r="E253" s="63">
        <v>6.6</v>
      </c>
      <c r="F253" s="63">
        <v>6.6</v>
      </c>
      <c r="G253" s="63">
        <f t="shared" si="8"/>
        <v>0</v>
      </c>
      <c r="H253" s="48">
        <f>G11/C267*C253</f>
        <v>4.9479950215485209</v>
      </c>
      <c r="I253" s="63">
        <f t="shared" si="9"/>
        <v>4.9479950215485209</v>
      </c>
      <c r="J253" s="120">
        <f t="shared" si="10"/>
        <v>2.2962857142857138</v>
      </c>
      <c r="K253" s="122"/>
      <c r="O253" s="45"/>
    </row>
    <row r="254" spans="1:16" x14ac:dyDescent="0.25">
      <c r="A254" s="59" t="s">
        <v>19</v>
      </c>
      <c r="B254" s="110" t="s">
        <v>438</v>
      </c>
      <c r="C254" s="258">
        <v>88.5</v>
      </c>
      <c r="D254" s="61" t="s">
        <v>328</v>
      </c>
      <c r="E254" s="63">
        <v>4.8</v>
      </c>
      <c r="F254" s="63">
        <v>4.8</v>
      </c>
      <c r="G254" s="63">
        <f t="shared" si="8"/>
        <v>0</v>
      </c>
      <c r="H254" s="48">
        <f>G11/C267*C254</f>
        <v>4.9036680784663398</v>
      </c>
      <c r="I254" s="63">
        <f t="shared" si="9"/>
        <v>4.9036680784663398</v>
      </c>
      <c r="J254" s="120">
        <f t="shared" si="10"/>
        <v>2.2757142857142858</v>
      </c>
      <c r="K254" s="122"/>
      <c r="O254" s="45"/>
    </row>
    <row r="255" spans="1:16" x14ac:dyDescent="0.25">
      <c r="A255" s="59" t="s">
        <v>522</v>
      </c>
      <c r="B255" s="110" t="s">
        <v>523</v>
      </c>
      <c r="C255" s="258">
        <v>91.6</v>
      </c>
      <c r="D255" s="61" t="s">
        <v>328</v>
      </c>
      <c r="E255" s="63"/>
      <c r="F255" s="63"/>
      <c r="G255" s="63">
        <f t="shared" si="8"/>
        <v>0</v>
      </c>
      <c r="H255" s="48">
        <f>G11/C267*C255</f>
        <v>5.0754349829097931</v>
      </c>
      <c r="I255" s="63">
        <f t="shared" si="9"/>
        <v>5.0754349829097931</v>
      </c>
      <c r="J255" s="120">
        <f t="shared" si="10"/>
        <v>2.3554285714285714</v>
      </c>
      <c r="K255" s="122"/>
      <c r="O255" s="45"/>
    </row>
    <row r="256" spans="1:16" x14ac:dyDescent="0.25">
      <c r="A256" s="59" t="s">
        <v>597</v>
      </c>
      <c r="B256" s="110"/>
      <c r="C256" s="258">
        <v>16.8</v>
      </c>
      <c r="D256" s="61"/>
      <c r="E256" s="63"/>
      <c r="F256" s="63"/>
      <c r="G256" s="63">
        <f t="shared" si="8"/>
        <v>0</v>
      </c>
      <c r="H256" s="48">
        <f>G11/C267*C256</f>
        <v>0.93086580472581371</v>
      </c>
      <c r="I256" s="63">
        <f t="shared" si="9"/>
        <v>0.93086580472581371</v>
      </c>
      <c r="J256" s="120">
        <f t="shared" si="10"/>
        <v>0.432</v>
      </c>
      <c r="K256" s="122"/>
      <c r="O256" s="45"/>
    </row>
    <row r="257" spans="1:16" ht="15.75" customHeight="1" x14ac:dyDescent="0.25">
      <c r="A257" s="59" t="s">
        <v>20</v>
      </c>
      <c r="B257" s="110" t="s">
        <v>439</v>
      </c>
      <c r="C257" s="258">
        <v>102.2</v>
      </c>
      <c r="D257" s="61" t="s">
        <v>328</v>
      </c>
      <c r="E257" s="63"/>
      <c r="F257" s="63"/>
      <c r="G257" s="63">
        <f t="shared" si="8"/>
        <v>0</v>
      </c>
      <c r="H257" s="48">
        <f>G11/C267*C257</f>
        <v>5.6627669787487003</v>
      </c>
      <c r="I257" s="63">
        <f t="shared" si="9"/>
        <v>5.6627669787487003</v>
      </c>
      <c r="J257" s="120">
        <f t="shared" si="10"/>
        <v>2.6280000000000001</v>
      </c>
      <c r="K257" s="122"/>
    </row>
    <row r="258" spans="1:16" x14ac:dyDescent="0.25">
      <c r="A258" s="59" t="s">
        <v>21</v>
      </c>
      <c r="B258" s="110" t="s">
        <v>440</v>
      </c>
      <c r="C258" s="258">
        <v>92.2</v>
      </c>
      <c r="D258" s="61" t="s">
        <v>328</v>
      </c>
      <c r="E258" s="63">
        <v>3.1</v>
      </c>
      <c r="F258" s="63">
        <v>3.1</v>
      </c>
      <c r="G258" s="63">
        <f t="shared" si="8"/>
        <v>0</v>
      </c>
      <c r="H258" s="48">
        <f>G11/C267*C258</f>
        <v>5.1086801902214303</v>
      </c>
      <c r="I258" s="63">
        <f t="shared" si="9"/>
        <v>5.1086801902214303</v>
      </c>
      <c r="J258" s="120">
        <f t="shared" si="10"/>
        <v>2.370857142857143</v>
      </c>
      <c r="K258" s="122"/>
    </row>
    <row r="259" spans="1:16" x14ac:dyDescent="0.25">
      <c r="A259" s="59" t="s">
        <v>554</v>
      </c>
      <c r="B259" s="110" t="s">
        <v>556</v>
      </c>
      <c r="C259" s="258">
        <v>135.30000000000001</v>
      </c>
      <c r="D259" s="61" t="s">
        <v>328</v>
      </c>
      <c r="E259" s="63">
        <v>7.4</v>
      </c>
      <c r="F259" s="63">
        <v>7.4</v>
      </c>
      <c r="G259" s="63">
        <f t="shared" si="8"/>
        <v>0</v>
      </c>
      <c r="H259" s="48">
        <f>G11/C267*C259</f>
        <v>7.4967942487739645</v>
      </c>
      <c r="I259" s="63">
        <f t="shared" si="9"/>
        <v>7.4967942487739645</v>
      </c>
      <c r="J259" s="120">
        <f t="shared" si="10"/>
        <v>3.4791428571428571</v>
      </c>
      <c r="K259" s="122"/>
    </row>
    <row r="260" spans="1:16" x14ac:dyDescent="0.25">
      <c r="A260" s="59" t="s">
        <v>555</v>
      </c>
      <c r="B260" s="110" t="s">
        <v>557</v>
      </c>
      <c r="C260" s="258">
        <v>129.19999999999999</v>
      </c>
      <c r="D260" s="61" t="s">
        <v>328</v>
      </c>
      <c r="E260" s="63">
        <v>7.1</v>
      </c>
      <c r="F260" s="63">
        <v>7.1</v>
      </c>
      <c r="G260" s="63">
        <f t="shared" si="8"/>
        <v>0</v>
      </c>
      <c r="H260" s="48">
        <f>G11/C267*C260</f>
        <v>7.158801307772328</v>
      </c>
      <c r="I260" s="63">
        <f t="shared" si="9"/>
        <v>7.158801307772328</v>
      </c>
      <c r="J260" s="120">
        <f t="shared" si="10"/>
        <v>3.3222857142857136</v>
      </c>
      <c r="K260" s="122"/>
    </row>
    <row r="261" spans="1:16" ht="45" x14ac:dyDescent="0.25">
      <c r="A261" s="114" t="s">
        <v>441</v>
      </c>
      <c r="B261" s="110" t="s">
        <v>443</v>
      </c>
      <c r="C261" s="258"/>
      <c r="D261" s="61" t="s">
        <v>328</v>
      </c>
      <c r="E261" s="63">
        <v>8.1999999999999993</v>
      </c>
      <c r="F261" s="63">
        <v>8.1999999999999993</v>
      </c>
      <c r="G261" s="63">
        <f t="shared" si="8"/>
        <v>0</v>
      </c>
      <c r="H261" s="63"/>
      <c r="I261" s="63"/>
      <c r="J261" s="124"/>
      <c r="K261" s="125"/>
      <c r="M261" s="6"/>
    </row>
    <row r="262" spans="1:16" ht="45" x14ac:dyDescent="0.25">
      <c r="A262" s="114" t="s">
        <v>453</v>
      </c>
      <c r="B262" s="110" t="s">
        <v>454</v>
      </c>
      <c r="C262" s="258"/>
      <c r="D262" s="61" t="s">
        <v>328</v>
      </c>
      <c r="E262" s="63">
        <v>9.9</v>
      </c>
      <c r="F262" s="63">
        <v>9.9</v>
      </c>
      <c r="G262" s="63">
        <f t="shared" si="8"/>
        <v>0</v>
      </c>
      <c r="H262" s="63"/>
      <c r="I262" s="63"/>
      <c r="J262" s="124"/>
      <c r="K262" s="125"/>
      <c r="M262" s="6"/>
    </row>
    <row r="263" spans="1:16" ht="40.5" customHeight="1" x14ac:dyDescent="0.25">
      <c r="A263" s="114" t="s">
        <v>442</v>
      </c>
      <c r="B263" s="110" t="s">
        <v>444</v>
      </c>
      <c r="C263" s="258"/>
      <c r="D263" s="61" t="s">
        <v>328</v>
      </c>
      <c r="E263" s="63">
        <v>5.5</v>
      </c>
      <c r="F263" s="63">
        <v>5.5</v>
      </c>
      <c r="G263" s="63">
        <f t="shared" si="8"/>
        <v>0</v>
      </c>
      <c r="H263" s="63"/>
      <c r="I263" s="63"/>
      <c r="J263" s="126"/>
      <c r="K263" s="126"/>
      <c r="L263" s="15"/>
      <c r="M263" s="28"/>
    </row>
    <row r="264" spans="1:16" ht="40.5" customHeight="1" x14ac:dyDescent="0.25">
      <c r="A264" s="114" t="s">
        <v>524</v>
      </c>
      <c r="B264" s="110" t="s">
        <v>525</v>
      </c>
      <c r="C264" s="258"/>
      <c r="D264" s="61" t="s">
        <v>328</v>
      </c>
      <c r="E264" s="63">
        <v>3.5</v>
      </c>
      <c r="F264" s="63">
        <v>3.5</v>
      </c>
      <c r="G264" s="63">
        <f t="shared" si="8"/>
        <v>0</v>
      </c>
      <c r="H264" s="63"/>
      <c r="I264" s="63"/>
      <c r="J264" s="126"/>
      <c r="K264" s="126"/>
      <c r="L264" s="15"/>
      <c r="M264" s="28"/>
    </row>
    <row r="265" spans="1:16" ht="46.5" customHeight="1" x14ac:dyDescent="0.25">
      <c r="A265" s="114" t="s">
        <v>446</v>
      </c>
      <c r="B265" s="110" t="s">
        <v>445</v>
      </c>
      <c r="C265" s="258"/>
      <c r="D265" s="61" t="s">
        <v>328</v>
      </c>
      <c r="E265" s="63">
        <v>5.2</v>
      </c>
      <c r="F265" s="63">
        <v>5.2</v>
      </c>
      <c r="G265" s="63">
        <f t="shared" si="8"/>
        <v>0</v>
      </c>
      <c r="H265" s="63"/>
      <c r="I265" s="63"/>
      <c r="J265" s="126"/>
      <c r="K265" s="126"/>
      <c r="L265" s="15"/>
      <c r="M265" s="28"/>
      <c r="P265" s="44"/>
    </row>
    <row r="266" spans="1:16" ht="45" x14ac:dyDescent="0.25">
      <c r="A266" s="114" t="s">
        <v>552</v>
      </c>
      <c r="B266" s="263" t="s">
        <v>553</v>
      </c>
      <c r="C266" s="260"/>
      <c r="D266" s="61" t="s">
        <v>328</v>
      </c>
      <c r="E266" s="285"/>
      <c r="F266" s="261"/>
      <c r="G266" s="63">
        <f t="shared" si="8"/>
        <v>0</v>
      </c>
      <c r="H266" s="262"/>
      <c r="I266" s="262"/>
      <c r="J266" s="126"/>
      <c r="K266" s="126"/>
      <c r="L266" s="15"/>
      <c r="M266" s="28"/>
      <c r="P266" s="15"/>
    </row>
    <row r="267" spans="1:16" x14ac:dyDescent="0.25">
      <c r="A267" s="266"/>
      <c r="B267" s="267" t="s">
        <v>602</v>
      </c>
      <c r="C267" s="268">
        <f>SUM(C246:C266)</f>
        <v>1345.8</v>
      </c>
      <c r="D267" s="269"/>
      <c r="E267" s="269"/>
      <c r="F267" s="270"/>
      <c r="G267" s="271">
        <f>SUM(G246:G266)</f>
        <v>0</v>
      </c>
      <c r="H267" s="271">
        <f t="shared" ref="H267:I267" si="11">SUM(H246:H266)</f>
        <v>74.568999999999988</v>
      </c>
      <c r="I267" s="271">
        <f t="shared" si="11"/>
        <v>74.568999999999988</v>
      </c>
      <c r="J267" s="126"/>
      <c r="K267" s="126"/>
      <c r="L267" s="15"/>
      <c r="M267" s="28"/>
      <c r="N267" s="15"/>
      <c r="O267" s="15"/>
      <c r="P267" s="15"/>
    </row>
    <row r="268" spans="1:16" x14ac:dyDescent="0.25">
      <c r="A268" s="121"/>
      <c r="B268" s="122"/>
      <c r="C268" s="122"/>
      <c r="D268" s="122"/>
      <c r="E268" s="122"/>
      <c r="F268" s="113"/>
      <c r="G268" s="23"/>
      <c r="H268" s="123"/>
      <c r="I268" s="113"/>
      <c r="J268" s="119"/>
      <c r="K268" s="122"/>
      <c r="N268" s="15"/>
      <c r="O268" s="15"/>
      <c r="P268" s="15"/>
    </row>
    <row r="269" spans="1:16" x14ac:dyDescent="0.25">
      <c r="A269" s="275"/>
      <c r="B269" s="276" t="s">
        <v>603</v>
      </c>
      <c r="C269" s="276">
        <f>C267+C243</f>
        <v>15689.599999999995</v>
      </c>
      <c r="D269" s="276"/>
      <c r="E269" s="276"/>
      <c r="F269" s="277"/>
      <c r="G269" s="278">
        <f>G267+G243</f>
        <v>180.00000000000003</v>
      </c>
      <c r="H269" s="278">
        <f>H267+H243</f>
        <v>156.78899999999999</v>
      </c>
      <c r="I269" s="278">
        <f>I267+I243</f>
        <v>336.78899999999999</v>
      </c>
      <c r="J269" s="119"/>
      <c r="K269" s="122"/>
      <c r="N269" s="15"/>
      <c r="O269" s="15"/>
      <c r="P269" s="15"/>
    </row>
    <row r="270" spans="1:16" x14ac:dyDescent="0.25">
      <c r="A270" s="121"/>
      <c r="B270" s="122"/>
      <c r="C270" s="122"/>
      <c r="D270" s="122"/>
      <c r="E270" s="122"/>
      <c r="F270" s="113"/>
      <c r="G270" s="23"/>
      <c r="H270" s="123"/>
      <c r="I270" s="113"/>
      <c r="J270" s="119"/>
      <c r="K270" s="122"/>
      <c r="N270" s="15"/>
      <c r="O270" s="15"/>
    </row>
    <row r="271" spans="1:16" x14ac:dyDescent="0.25">
      <c r="B271" s="10" t="s">
        <v>604</v>
      </c>
      <c r="G271" s="24" t="s">
        <v>605</v>
      </c>
    </row>
    <row r="274" spans="2:7" x14ac:dyDescent="0.25">
      <c r="B274" s="10" t="s">
        <v>606</v>
      </c>
      <c r="G274" s="24" t="s">
        <v>607</v>
      </c>
    </row>
  </sheetData>
  <mergeCells count="23">
    <mergeCell ref="O14:P14"/>
    <mergeCell ref="M58:U58"/>
    <mergeCell ref="L193:O193"/>
    <mergeCell ref="A243:B243"/>
    <mergeCell ref="A7:D8"/>
    <mergeCell ref="E7:F7"/>
    <mergeCell ref="E8:F8"/>
    <mergeCell ref="A10:D10"/>
    <mergeCell ref="E10:F10"/>
    <mergeCell ref="A11:D11"/>
    <mergeCell ref="E11:F11"/>
    <mergeCell ref="E9:F9"/>
    <mergeCell ref="M189:P189"/>
    <mergeCell ref="A1:J1"/>
    <mergeCell ref="A2:J2"/>
    <mergeCell ref="A3:G3"/>
    <mergeCell ref="I3:J6"/>
    <mergeCell ref="A4:D4"/>
    <mergeCell ref="E4:F4"/>
    <mergeCell ref="A5:D5"/>
    <mergeCell ref="E5:F5"/>
    <mergeCell ref="A6:D6"/>
    <mergeCell ref="E6:F6"/>
  </mergeCells>
  <pageMargins left="0.23622047244094491" right="0.23622047244094491" top="0" bottom="0" header="0.31496062992125984" footer="0.31496062992125984"/>
  <pageSetup paperSize="9" scale="42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44"/>
  <sheetViews>
    <sheetView workbookViewId="0">
      <selection activeCell="A4" sqref="A4:E4"/>
    </sheetView>
  </sheetViews>
  <sheetFormatPr defaultRowHeight="15" x14ac:dyDescent="0.25"/>
  <cols>
    <col min="1" max="1" width="9.140625" style="44"/>
    <col min="2" max="2" width="12.5703125" style="44" customWidth="1"/>
    <col min="3" max="3" width="11.5703125" style="44" customWidth="1"/>
    <col min="4" max="4" width="10.42578125" style="44" customWidth="1"/>
    <col min="5" max="5" width="9.85546875" style="44" customWidth="1"/>
    <col min="6" max="6" width="11.85546875" style="44" customWidth="1"/>
    <col min="7" max="7" width="12" style="44" customWidth="1"/>
    <col min="8" max="8" width="11" style="44" customWidth="1"/>
    <col min="9" max="9" width="11.140625" style="44" customWidth="1"/>
    <col min="10" max="10" width="11.85546875" style="44" customWidth="1"/>
    <col min="11" max="11" width="11.5703125" style="44" customWidth="1"/>
    <col min="12" max="12" width="11.42578125" style="44" customWidth="1"/>
    <col min="13" max="13" width="16.85546875" style="44" customWidth="1"/>
    <col min="14" max="16384" width="9.140625" style="44"/>
  </cols>
  <sheetData>
    <row r="1" spans="1:13" ht="20.25" x14ac:dyDescent="0.3">
      <c r="A1" s="684" t="s">
        <v>9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</row>
    <row r="2" spans="1:13" ht="32.25" customHeight="1" x14ac:dyDescent="0.25">
      <c r="A2" s="685" t="s">
        <v>750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</row>
    <row r="3" spans="1:13" x14ac:dyDescent="0.25">
      <c r="A3" s="686" t="s">
        <v>10</v>
      </c>
      <c r="B3" s="687"/>
      <c r="C3" s="687"/>
      <c r="D3" s="687"/>
      <c r="E3" s="687"/>
      <c r="F3" s="687"/>
      <c r="G3" s="687"/>
      <c r="H3" s="687"/>
      <c r="I3" s="533"/>
      <c r="J3" s="609"/>
      <c r="K3" s="610"/>
      <c r="L3" s="689" t="s">
        <v>12</v>
      </c>
      <c r="M3" s="690"/>
    </row>
    <row r="4" spans="1:13" ht="36" x14ac:dyDescent="0.25">
      <c r="A4" s="695" t="s">
        <v>4</v>
      </c>
      <c r="B4" s="695"/>
      <c r="C4" s="695"/>
      <c r="D4" s="695"/>
      <c r="E4" s="695"/>
      <c r="F4" s="695" t="s">
        <v>5</v>
      </c>
      <c r="G4" s="695"/>
      <c r="H4" s="535" t="s">
        <v>751</v>
      </c>
      <c r="I4" s="536"/>
      <c r="J4" s="592"/>
      <c r="K4" s="537"/>
      <c r="L4" s="691"/>
      <c r="M4" s="692"/>
    </row>
    <row r="5" spans="1:13" ht="15.75" thickBot="1" x14ac:dyDescent="0.3">
      <c r="A5" s="761"/>
      <c r="B5" s="761"/>
      <c r="C5" s="761"/>
      <c r="D5" s="761"/>
      <c r="E5" s="761"/>
      <c r="F5" s="762"/>
      <c r="G5" s="762"/>
      <c r="H5" s="538"/>
      <c r="I5" s="539"/>
      <c r="J5" s="593"/>
      <c r="K5" s="540"/>
      <c r="L5" s="691"/>
      <c r="M5" s="692"/>
    </row>
    <row r="6" spans="1:13" x14ac:dyDescent="0.25">
      <c r="A6" s="763" t="s">
        <v>631</v>
      </c>
      <c r="B6" s="764"/>
      <c r="C6" s="764"/>
      <c r="D6" s="764"/>
      <c r="E6" s="765"/>
      <c r="F6" s="780" t="s">
        <v>611</v>
      </c>
      <c r="G6" s="780"/>
      <c r="H6" s="562">
        <f>6.342+4.536</f>
        <v>10.878</v>
      </c>
      <c r="I6" s="539"/>
      <c r="J6" s="593"/>
      <c r="K6" s="540"/>
      <c r="L6" s="693"/>
      <c r="M6" s="694"/>
    </row>
    <row r="7" spans="1:13" ht="18.75" customHeight="1" x14ac:dyDescent="0.25">
      <c r="A7" s="752" t="s">
        <v>632</v>
      </c>
      <c r="B7" s="723"/>
      <c r="C7" s="723"/>
      <c r="D7" s="723"/>
      <c r="E7" s="724"/>
      <c r="F7" s="734" t="s">
        <v>691</v>
      </c>
      <c r="G7" s="736"/>
      <c r="H7" s="542">
        <f>H244</f>
        <v>6.6739999999999959</v>
      </c>
      <c r="I7" s="543"/>
      <c r="J7" s="594"/>
      <c r="K7" s="540"/>
      <c r="L7" s="4"/>
      <c r="M7" s="6"/>
    </row>
    <row r="8" spans="1:13" ht="21" customHeight="1" x14ac:dyDescent="0.25">
      <c r="A8" s="753"/>
      <c r="B8" s="754"/>
      <c r="C8" s="754"/>
      <c r="D8" s="754"/>
      <c r="E8" s="755"/>
      <c r="F8" s="734" t="s">
        <v>724</v>
      </c>
      <c r="G8" s="736"/>
      <c r="H8" s="544">
        <f>J244</f>
        <v>0</v>
      </c>
      <c r="I8" s="543"/>
      <c r="J8" s="594"/>
      <c r="K8" s="540"/>
      <c r="L8" s="76" t="s">
        <v>599</v>
      </c>
      <c r="M8" s="75"/>
    </row>
    <row r="9" spans="1:13" ht="23.25" customHeight="1" x14ac:dyDescent="0.25">
      <c r="A9" s="753"/>
      <c r="B9" s="754"/>
      <c r="C9" s="754"/>
      <c r="D9" s="754"/>
      <c r="E9" s="755"/>
      <c r="F9" s="734" t="s">
        <v>706</v>
      </c>
      <c r="G9" s="736"/>
      <c r="H9" s="544">
        <f>I244</f>
        <v>0</v>
      </c>
      <c r="I9" s="543"/>
      <c r="J9" s="594"/>
      <c r="K9" s="540"/>
      <c r="L9" s="76" t="s">
        <v>600</v>
      </c>
      <c r="M9" s="75"/>
    </row>
    <row r="10" spans="1:13" ht="15.75" thickBot="1" x14ac:dyDescent="0.3">
      <c r="A10" s="756"/>
      <c r="B10" s="757"/>
      <c r="C10" s="757"/>
      <c r="D10" s="757"/>
      <c r="E10" s="758"/>
      <c r="F10" s="759" t="s">
        <v>612</v>
      </c>
      <c r="G10" s="760"/>
      <c r="H10" s="545">
        <f>H6-H7-H9-H8</f>
        <v>4.2040000000000042</v>
      </c>
      <c r="I10" s="546"/>
      <c r="J10" s="589"/>
      <c r="K10" s="540"/>
      <c r="L10" s="76" t="s">
        <v>683</v>
      </c>
      <c r="M10" s="76"/>
    </row>
    <row r="11" spans="1:13" ht="22.5" customHeight="1" x14ac:dyDescent="0.25">
      <c r="A11" s="771" t="s">
        <v>693</v>
      </c>
      <c r="B11" s="771"/>
      <c r="C11" s="609"/>
      <c r="D11" s="781" t="s">
        <v>694</v>
      </c>
      <c r="E11" s="780"/>
      <c r="F11" s="549">
        <f>D244</f>
        <v>14343.799999999996</v>
      </c>
      <c r="G11" s="550"/>
      <c r="H11" s="551"/>
      <c r="I11" s="551"/>
      <c r="J11" s="551"/>
      <c r="K11" s="540"/>
      <c r="L11" s="76"/>
      <c r="M11" s="76"/>
    </row>
    <row r="12" spans="1:13" ht="0.75" customHeight="1" x14ac:dyDescent="0.25">
      <c r="A12" s="772"/>
      <c r="B12" s="772"/>
      <c r="C12" s="609"/>
      <c r="D12" s="782" t="s">
        <v>695</v>
      </c>
      <c r="E12" s="695"/>
      <c r="F12" s="552">
        <v>4897</v>
      </c>
      <c r="G12" s="550"/>
      <c r="H12" s="551"/>
      <c r="I12" s="551"/>
      <c r="J12" s="551"/>
      <c r="K12" s="540"/>
      <c r="L12" s="76"/>
      <c r="M12" s="76"/>
    </row>
    <row r="13" spans="1:13" ht="2.25" hidden="1" customHeight="1" thickBot="1" x14ac:dyDescent="0.3">
      <c r="A13" s="773"/>
      <c r="B13" s="773"/>
      <c r="C13" s="609"/>
      <c r="D13" s="783" t="s">
        <v>741</v>
      </c>
      <c r="E13" s="784"/>
      <c r="F13" s="553"/>
      <c r="G13" s="605">
        <f>F11-F13</f>
        <v>14343.799999999996</v>
      </c>
      <c r="H13" s="606" t="s">
        <v>742</v>
      </c>
      <c r="I13" s="80"/>
      <c r="J13" s="80"/>
      <c r="K13" s="4"/>
      <c r="L13" s="4"/>
      <c r="M13" s="6"/>
    </row>
    <row r="14" spans="1:13" ht="48" x14ac:dyDescent="0.25">
      <c r="A14" s="1" t="s">
        <v>0</v>
      </c>
      <c r="B14" s="83" t="s">
        <v>1</v>
      </c>
      <c r="C14" s="83" t="s">
        <v>717</v>
      </c>
      <c r="D14" s="554" t="s">
        <v>2</v>
      </c>
      <c r="E14" s="554" t="s">
        <v>308</v>
      </c>
      <c r="F14" s="555" t="s">
        <v>747</v>
      </c>
      <c r="G14" s="3" t="s">
        <v>752</v>
      </c>
      <c r="H14" s="20" t="s">
        <v>16</v>
      </c>
      <c r="I14" s="556" t="s">
        <v>727</v>
      </c>
      <c r="J14" s="556" t="s">
        <v>726</v>
      </c>
      <c r="K14" s="84" t="s">
        <v>8</v>
      </c>
      <c r="L14" s="85" t="s">
        <v>17</v>
      </c>
      <c r="M14" s="4"/>
    </row>
    <row r="15" spans="1:13" x14ac:dyDescent="0.25">
      <c r="A15" s="7">
        <v>1</v>
      </c>
      <c r="B15" s="17" t="s">
        <v>332</v>
      </c>
      <c r="C15" s="17" t="s">
        <v>753</v>
      </c>
      <c r="D15" s="11">
        <v>94</v>
      </c>
      <c r="E15" s="16" t="s">
        <v>328</v>
      </c>
      <c r="F15" s="30">
        <v>38.1</v>
      </c>
      <c r="G15" s="30">
        <v>38.200000000000003</v>
      </c>
      <c r="H15" s="21">
        <f>G15-F15</f>
        <v>0.10000000000000142</v>
      </c>
      <c r="I15" s="557"/>
      <c r="J15" s="557"/>
      <c r="K15" s="29">
        <f>$H$10/$F$11*D15</f>
        <v>2.7550300478255445E-2</v>
      </c>
      <c r="L15" s="26">
        <f>H15+K15+I15+J15</f>
        <v>0.12755030047825686</v>
      </c>
      <c r="M15" s="4" t="s">
        <v>702</v>
      </c>
    </row>
    <row r="16" spans="1:13" x14ac:dyDescent="0.25">
      <c r="A16" s="7">
        <v>2</v>
      </c>
      <c r="B16" s="17" t="s">
        <v>333</v>
      </c>
      <c r="C16" s="17"/>
      <c r="D16" s="13">
        <v>52.6</v>
      </c>
      <c r="E16" s="16" t="s">
        <v>328</v>
      </c>
      <c r="F16" s="30">
        <v>12.2</v>
      </c>
      <c r="G16" s="30">
        <v>12.2</v>
      </c>
      <c r="H16" s="21">
        <f>G16-F16</f>
        <v>0</v>
      </c>
      <c r="I16" s="557"/>
      <c r="J16" s="557"/>
      <c r="K16" s="29">
        <f>$H$10/$F$11*D16</f>
        <v>1.5416444735704644E-2</v>
      </c>
      <c r="L16" s="26">
        <f t="shared" ref="L16:L79" si="0">H16+K16+I16+J16</f>
        <v>1.5416444735704644E-2</v>
      </c>
      <c r="M16" s="4" t="s">
        <v>702</v>
      </c>
    </row>
    <row r="17" spans="1:13" x14ac:dyDescent="0.25">
      <c r="A17" s="7">
        <v>3</v>
      </c>
      <c r="B17" s="17" t="s">
        <v>334</v>
      </c>
      <c r="C17" s="17" t="s">
        <v>754</v>
      </c>
      <c r="D17" s="13">
        <v>64.8</v>
      </c>
      <c r="E17" s="16" t="s">
        <v>328</v>
      </c>
      <c r="F17" s="30">
        <v>26.1</v>
      </c>
      <c r="G17" s="30">
        <v>26.1</v>
      </c>
      <c r="H17" s="21">
        <f t="shared" ref="H17:H80" si="1">G17-F17</f>
        <v>0</v>
      </c>
      <c r="I17" s="557"/>
      <c r="J17" s="557"/>
      <c r="K17" s="29">
        <f t="shared" ref="K17:K80" si="2">$H$10/$F$11*D17</f>
        <v>1.8992122031818649E-2</v>
      </c>
      <c r="L17" s="26">
        <f t="shared" si="0"/>
        <v>1.8992122031818649E-2</v>
      </c>
      <c r="M17" s="4" t="s">
        <v>702</v>
      </c>
    </row>
    <row r="18" spans="1:13" x14ac:dyDescent="0.25">
      <c r="A18" s="7">
        <v>4</v>
      </c>
      <c r="B18" s="17" t="s">
        <v>335</v>
      </c>
      <c r="C18" s="17" t="s">
        <v>755</v>
      </c>
      <c r="D18" s="13">
        <v>94.3</v>
      </c>
      <c r="E18" s="16" t="s">
        <v>328</v>
      </c>
      <c r="F18" s="30">
        <v>29.9</v>
      </c>
      <c r="G18" s="30">
        <v>29.9</v>
      </c>
      <c r="H18" s="21">
        <f t="shared" si="1"/>
        <v>0</v>
      </c>
      <c r="I18" s="557"/>
      <c r="J18" s="557"/>
      <c r="K18" s="29">
        <f t="shared" si="2"/>
        <v>2.7638226969143496E-2</v>
      </c>
      <c r="L18" s="26">
        <f t="shared" si="0"/>
        <v>2.7638226969143496E-2</v>
      </c>
      <c r="M18" s="4" t="s">
        <v>702</v>
      </c>
    </row>
    <row r="19" spans="1:13" x14ac:dyDescent="0.25">
      <c r="A19" s="7">
        <v>5</v>
      </c>
      <c r="B19" s="17" t="s">
        <v>336</v>
      </c>
      <c r="C19" s="17"/>
      <c r="D19" s="11">
        <v>52.8</v>
      </c>
      <c r="E19" s="16" t="s">
        <v>328</v>
      </c>
      <c r="F19" s="30">
        <v>0</v>
      </c>
      <c r="G19" s="30">
        <v>0</v>
      </c>
      <c r="H19" s="21">
        <f t="shared" si="1"/>
        <v>0</v>
      </c>
      <c r="I19" s="557"/>
      <c r="J19" s="557"/>
      <c r="K19" s="29">
        <f t="shared" si="2"/>
        <v>1.5475062396296676E-2</v>
      </c>
      <c r="L19" s="26">
        <f t="shared" si="0"/>
        <v>1.5475062396296676E-2</v>
      </c>
      <c r="M19" s="4" t="s">
        <v>702</v>
      </c>
    </row>
    <row r="20" spans="1:13" x14ac:dyDescent="0.25">
      <c r="A20" s="7">
        <v>6</v>
      </c>
      <c r="B20" s="17" t="s">
        <v>337</v>
      </c>
      <c r="C20" s="17" t="s">
        <v>756</v>
      </c>
      <c r="D20" s="11">
        <v>64.8</v>
      </c>
      <c r="E20" s="16" t="s">
        <v>328</v>
      </c>
      <c r="F20" s="30">
        <v>15</v>
      </c>
      <c r="G20" s="30">
        <v>15</v>
      </c>
      <c r="H20" s="21">
        <f t="shared" si="1"/>
        <v>0</v>
      </c>
      <c r="I20" s="557"/>
      <c r="J20" s="557"/>
      <c r="K20" s="29">
        <f t="shared" si="2"/>
        <v>1.8992122031818649E-2</v>
      </c>
      <c r="L20" s="26">
        <f t="shared" si="0"/>
        <v>1.8992122031818649E-2</v>
      </c>
      <c r="M20" s="4" t="s">
        <v>702</v>
      </c>
    </row>
    <row r="21" spans="1:13" x14ac:dyDescent="0.25">
      <c r="A21" s="7">
        <v>7</v>
      </c>
      <c r="B21" s="17" t="s">
        <v>757</v>
      </c>
      <c r="C21" s="17" t="s">
        <v>758</v>
      </c>
      <c r="D21" s="11">
        <v>94.1</v>
      </c>
      <c r="E21" s="16" t="s">
        <v>328</v>
      </c>
      <c r="F21" s="30">
        <v>0</v>
      </c>
      <c r="G21" s="30">
        <v>0</v>
      </c>
      <c r="H21" s="21">
        <f t="shared" si="1"/>
        <v>0</v>
      </c>
      <c r="I21" s="557"/>
      <c r="J21" s="557"/>
      <c r="K21" s="29">
        <f t="shared" si="2"/>
        <v>2.757960930855146E-2</v>
      </c>
      <c r="L21" s="26">
        <f t="shared" si="0"/>
        <v>2.757960930855146E-2</v>
      </c>
      <c r="M21" s="4" t="s">
        <v>702</v>
      </c>
    </row>
    <row r="22" spans="1:13" x14ac:dyDescent="0.25">
      <c r="A22" s="7">
        <v>8</v>
      </c>
      <c r="B22" s="17" t="s">
        <v>339</v>
      </c>
      <c r="C22" s="17" t="s">
        <v>759</v>
      </c>
      <c r="D22" s="11">
        <v>52.9</v>
      </c>
      <c r="E22" s="16" t="s">
        <v>328</v>
      </c>
      <c r="F22" s="30">
        <v>11.6</v>
      </c>
      <c r="G22" s="30">
        <v>11.6</v>
      </c>
      <c r="H22" s="21">
        <f t="shared" si="1"/>
        <v>0</v>
      </c>
      <c r="I22" s="557"/>
      <c r="J22" s="557"/>
      <c r="K22" s="29">
        <f t="shared" si="2"/>
        <v>1.5504371226592692E-2</v>
      </c>
      <c r="L22" s="26">
        <f t="shared" si="0"/>
        <v>1.5504371226592692E-2</v>
      </c>
      <c r="M22" s="4" t="s">
        <v>702</v>
      </c>
    </row>
    <row r="23" spans="1:13" x14ac:dyDescent="0.25">
      <c r="A23" s="7">
        <v>9</v>
      </c>
      <c r="B23" s="17" t="s">
        <v>340</v>
      </c>
      <c r="C23" s="17" t="s">
        <v>760</v>
      </c>
      <c r="D23" s="11">
        <v>65.2</v>
      </c>
      <c r="E23" s="16" t="s">
        <v>328</v>
      </c>
      <c r="F23" s="30">
        <v>18.3</v>
      </c>
      <c r="G23" s="30">
        <v>18.3</v>
      </c>
      <c r="H23" s="21">
        <f t="shared" si="1"/>
        <v>0</v>
      </c>
      <c r="I23" s="557"/>
      <c r="J23" s="557"/>
      <c r="K23" s="29">
        <f t="shared" si="2"/>
        <v>1.9109357353002714E-2</v>
      </c>
      <c r="L23" s="26">
        <f t="shared" si="0"/>
        <v>1.9109357353002714E-2</v>
      </c>
      <c r="M23" s="4" t="s">
        <v>702</v>
      </c>
    </row>
    <row r="24" spans="1:13" x14ac:dyDescent="0.25">
      <c r="A24" s="7">
        <v>10</v>
      </c>
      <c r="B24" s="17" t="s">
        <v>761</v>
      </c>
      <c r="C24" s="17" t="s">
        <v>762</v>
      </c>
      <c r="D24" s="11">
        <v>94</v>
      </c>
      <c r="E24" s="16" t="s">
        <v>328</v>
      </c>
      <c r="F24" s="30">
        <v>0</v>
      </c>
      <c r="G24" s="30">
        <v>3.5999999999999997E-2</v>
      </c>
      <c r="H24" s="21">
        <f t="shared" si="1"/>
        <v>3.5999999999999997E-2</v>
      </c>
      <c r="I24" s="557"/>
      <c r="J24" s="557"/>
      <c r="K24" s="29">
        <f t="shared" si="2"/>
        <v>2.7550300478255445E-2</v>
      </c>
      <c r="L24" s="26">
        <f t="shared" si="0"/>
        <v>6.3550300478255439E-2</v>
      </c>
      <c r="M24" s="4" t="s">
        <v>702</v>
      </c>
    </row>
    <row r="25" spans="1:13" x14ac:dyDescent="0.25">
      <c r="A25" s="7">
        <v>11</v>
      </c>
      <c r="B25" s="17" t="s">
        <v>763</v>
      </c>
      <c r="C25" s="17" t="s">
        <v>762</v>
      </c>
      <c r="D25" s="11">
        <v>52.8</v>
      </c>
      <c r="E25" s="16" t="s">
        <v>328</v>
      </c>
      <c r="F25" s="30">
        <v>0</v>
      </c>
      <c r="G25" s="30">
        <v>3.0000000000000001E-3</v>
      </c>
      <c r="H25" s="21">
        <f t="shared" si="1"/>
        <v>3.0000000000000001E-3</v>
      </c>
      <c r="I25" s="557"/>
      <c r="J25" s="557"/>
      <c r="K25" s="29">
        <f t="shared" si="2"/>
        <v>1.5475062396296676E-2</v>
      </c>
      <c r="L25" s="26">
        <f t="shared" si="0"/>
        <v>1.8475062396296676E-2</v>
      </c>
      <c r="M25" s="4" t="s">
        <v>702</v>
      </c>
    </row>
    <row r="26" spans="1:13" x14ac:dyDescent="0.25">
      <c r="A26" s="7">
        <v>12</v>
      </c>
      <c r="B26" s="17" t="s">
        <v>343</v>
      </c>
      <c r="C26" s="17" t="s">
        <v>764</v>
      </c>
      <c r="D26" s="11">
        <v>65.3</v>
      </c>
      <c r="E26" s="16" t="s">
        <v>328</v>
      </c>
      <c r="F26" s="30">
        <v>17.899999999999999</v>
      </c>
      <c r="G26" s="30">
        <v>17.899999999999999</v>
      </c>
      <c r="H26" s="21">
        <f t="shared" si="1"/>
        <v>0</v>
      </c>
      <c r="I26" s="557"/>
      <c r="J26" s="557"/>
      <c r="K26" s="29">
        <f t="shared" si="2"/>
        <v>1.9138666183298729E-2</v>
      </c>
      <c r="L26" s="26">
        <f t="shared" si="0"/>
        <v>1.9138666183298729E-2</v>
      </c>
      <c r="M26" s="4" t="s">
        <v>702</v>
      </c>
    </row>
    <row r="27" spans="1:13" x14ac:dyDescent="0.25">
      <c r="A27" s="7">
        <v>13</v>
      </c>
      <c r="B27" s="17" t="s">
        <v>344</v>
      </c>
      <c r="C27" s="17" t="s">
        <v>754</v>
      </c>
      <c r="D27" s="11">
        <v>94.2</v>
      </c>
      <c r="E27" s="16" t="s">
        <v>328</v>
      </c>
      <c r="F27" s="30">
        <v>25.7</v>
      </c>
      <c r="G27" s="30">
        <v>25.8</v>
      </c>
      <c r="H27" s="21">
        <f>G27-F27</f>
        <v>0.10000000000000142</v>
      </c>
      <c r="I27" s="557"/>
      <c r="J27" s="557"/>
      <c r="K27" s="29">
        <f t="shared" si="2"/>
        <v>2.7608918138847482E-2</v>
      </c>
      <c r="L27" s="26">
        <f t="shared" si="0"/>
        <v>0.12760891813884889</v>
      </c>
      <c r="M27" s="4" t="s">
        <v>702</v>
      </c>
    </row>
    <row r="28" spans="1:13" x14ac:dyDescent="0.25">
      <c r="A28" s="7">
        <v>14</v>
      </c>
      <c r="B28" s="17" t="s">
        <v>345</v>
      </c>
      <c r="C28" s="17"/>
      <c r="D28" s="11">
        <v>52.9</v>
      </c>
      <c r="E28" s="16" t="s">
        <v>328</v>
      </c>
      <c r="F28" s="30">
        <v>4.2</v>
      </c>
      <c r="G28" s="30">
        <v>4.2</v>
      </c>
      <c r="H28" s="21">
        <f t="shared" si="1"/>
        <v>0</v>
      </c>
      <c r="I28" s="557"/>
      <c r="J28" s="557"/>
      <c r="K28" s="29">
        <f t="shared" si="2"/>
        <v>1.5504371226592692E-2</v>
      </c>
      <c r="L28" s="26">
        <f t="shared" si="0"/>
        <v>1.5504371226592692E-2</v>
      </c>
      <c r="M28" s="4" t="s">
        <v>702</v>
      </c>
    </row>
    <row r="29" spans="1:13" x14ac:dyDescent="0.25">
      <c r="A29" s="7">
        <v>15</v>
      </c>
      <c r="B29" s="17" t="s">
        <v>346</v>
      </c>
      <c r="C29" s="17"/>
      <c r="D29" s="11">
        <v>64.900000000000006</v>
      </c>
      <c r="E29" s="16" t="s">
        <v>328</v>
      </c>
      <c r="F29" s="30">
        <v>26</v>
      </c>
      <c r="G29" s="30">
        <v>26.1</v>
      </c>
      <c r="H29" s="21">
        <f>G29-F29</f>
        <v>0.10000000000000142</v>
      </c>
      <c r="I29" s="557"/>
      <c r="J29" s="557"/>
      <c r="K29" s="29">
        <f t="shared" si="2"/>
        <v>1.9021430862114667E-2</v>
      </c>
      <c r="L29" s="26">
        <f t="shared" si="0"/>
        <v>0.11902143086211608</v>
      </c>
      <c r="M29" s="4" t="s">
        <v>702</v>
      </c>
    </row>
    <row r="30" spans="1:13" x14ac:dyDescent="0.25">
      <c r="A30" s="7">
        <v>16</v>
      </c>
      <c r="B30" s="17" t="s">
        <v>347</v>
      </c>
      <c r="C30" s="17"/>
      <c r="D30" s="11">
        <v>93.9</v>
      </c>
      <c r="E30" s="16" t="s">
        <v>328</v>
      </c>
      <c r="F30" s="30">
        <v>20.9</v>
      </c>
      <c r="G30" s="30">
        <v>20.9</v>
      </c>
      <c r="H30" s="21">
        <f>G30-F30</f>
        <v>0</v>
      </c>
      <c r="I30" s="557"/>
      <c r="J30" s="557"/>
      <c r="K30" s="29">
        <f t="shared" si="2"/>
        <v>2.7520991647959431E-2</v>
      </c>
      <c r="L30" s="26">
        <f t="shared" si="0"/>
        <v>2.7520991647959431E-2</v>
      </c>
      <c r="M30" s="4" t="s">
        <v>702</v>
      </c>
    </row>
    <row r="31" spans="1:13" x14ac:dyDescent="0.25">
      <c r="A31" s="7">
        <v>17</v>
      </c>
      <c r="B31" s="17" t="s">
        <v>348</v>
      </c>
      <c r="C31" s="17"/>
      <c r="D31" s="11">
        <v>53</v>
      </c>
      <c r="E31" s="16" t="s">
        <v>328</v>
      </c>
      <c r="F31" s="30">
        <v>12.1</v>
      </c>
      <c r="G31" s="30">
        <v>12.1</v>
      </c>
      <c r="H31" s="21">
        <f>G31-F31</f>
        <v>0</v>
      </c>
      <c r="I31" s="557"/>
      <c r="J31" s="557"/>
      <c r="K31" s="29">
        <f t="shared" si="2"/>
        <v>1.553368005688871E-2</v>
      </c>
      <c r="L31" s="26">
        <f t="shared" si="0"/>
        <v>1.553368005688871E-2</v>
      </c>
      <c r="M31" s="4" t="s">
        <v>702</v>
      </c>
    </row>
    <row r="32" spans="1:13" x14ac:dyDescent="0.25">
      <c r="A32" s="7">
        <v>18</v>
      </c>
      <c r="B32" s="17" t="s">
        <v>595</v>
      </c>
      <c r="C32" s="17"/>
      <c r="D32" s="11">
        <v>64.8</v>
      </c>
      <c r="E32" s="16" t="s">
        <v>328</v>
      </c>
      <c r="F32" s="30">
        <v>21</v>
      </c>
      <c r="G32" s="30">
        <v>21</v>
      </c>
      <c r="H32" s="21">
        <f>G32-F32</f>
        <v>0</v>
      </c>
      <c r="I32" s="557"/>
      <c r="J32" s="557"/>
      <c r="K32" s="29">
        <f t="shared" si="2"/>
        <v>1.8992122031818649E-2</v>
      </c>
      <c r="L32" s="26">
        <f t="shared" si="0"/>
        <v>1.8992122031818649E-2</v>
      </c>
      <c r="M32" s="4" t="s">
        <v>702</v>
      </c>
    </row>
    <row r="33" spans="1:13" x14ac:dyDescent="0.25">
      <c r="A33" s="7">
        <v>19</v>
      </c>
      <c r="B33" s="17" t="s">
        <v>349</v>
      </c>
      <c r="C33" s="17"/>
      <c r="D33" s="11">
        <v>93.9</v>
      </c>
      <c r="E33" s="16" t="s">
        <v>328</v>
      </c>
      <c r="F33" s="30">
        <v>27.3</v>
      </c>
      <c r="G33" s="30">
        <v>27.3</v>
      </c>
      <c r="H33" s="21">
        <f t="shared" si="1"/>
        <v>0</v>
      </c>
      <c r="I33" s="557"/>
      <c r="J33" s="557"/>
      <c r="K33" s="29">
        <f t="shared" si="2"/>
        <v>2.7520991647959431E-2</v>
      </c>
      <c r="L33" s="26">
        <f t="shared" si="0"/>
        <v>2.7520991647959431E-2</v>
      </c>
      <c r="M33" s="4" t="s">
        <v>702</v>
      </c>
    </row>
    <row r="34" spans="1:13" x14ac:dyDescent="0.25">
      <c r="A34" s="7">
        <v>20</v>
      </c>
      <c r="B34" s="17" t="s">
        <v>350</v>
      </c>
      <c r="C34" s="17"/>
      <c r="D34" s="11">
        <v>52.8</v>
      </c>
      <c r="E34" s="16" t="s">
        <v>328</v>
      </c>
      <c r="F34" s="30">
        <v>12.7</v>
      </c>
      <c r="G34" s="30">
        <v>12.7</v>
      </c>
      <c r="H34" s="21">
        <f t="shared" si="1"/>
        <v>0</v>
      </c>
      <c r="I34" s="557"/>
      <c r="J34" s="557"/>
      <c r="K34" s="29">
        <f t="shared" si="2"/>
        <v>1.5475062396296676E-2</v>
      </c>
      <c r="L34" s="26">
        <f t="shared" si="0"/>
        <v>1.5475062396296676E-2</v>
      </c>
      <c r="M34" s="4" t="s">
        <v>702</v>
      </c>
    </row>
    <row r="35" spans="1:13" x14ac:dyDescent="0.25">
      <c r="A35" s="7">
        <v>21</v>
      </c>
      <c r="B35" s="17" t="s">
        <v>351</v>
      </c>
      <c r="C35" s="17"/>
      <c r="D35" s="11">
        <v>65</v>
      </c>
      <c r="E35" s="16" t="s">
        <v>328</v>
      </c>
      <c r="F35" s="30">
        <v>9.4</v>
      </c>
      <c r="G35" s="30">
        <v>9.4</v>
      </c>
      <c r="H35" s="21">
        <f t="shared" si="1"/>
        <v>0</v>
      </c>
      <c r="I35" s="557"/>
      <c r="J35" s="557"/>
      <c r="K35" s="29">
        <f t="shared" si="2"/>
        <v>1.9050739692410681E-2</v>
      </c>
      <c r="L35" s="26">
        <f t="shared" si="0"/>
        <v>1.9050739692410681E-2</v>
      </c>
      <c r="M35" s="4" t="s">
        <v>702</v>
      </c>
    </row>
    <row r="36" spans="1:13" x14ac:dyDescent="0.25">
      <c r="A36" s="7">
        <v>22</v>
      </c>
      <c r="B36" s="17" t="s">
        <v>352</v>
      </c>
      <c r="C36" s="17"/>
      <c r="D36" s="11">
        <v>94.3</v>
      </c>
      <c r="E36" s="16" t="s">
        <v>328</v>
      </c>
      <c r="F36" s="30">
        <v>37.700000000000003</v>
      </c>
      <c r="G36" s="30">
        <v>37.799999999999997</v>
      </c>
      <c r="H36" s="21">
        <f t="shared" si="1"/>
        <v>9.9999999999994316E-2</v>
      </c>
      <c r="I36" s="557"/>
      <c r="J36" s="557"/>
      <c r="K36" s="29">
        <f t="shared" si="2"/>
        <v>2.7638226969143496E-2</v>
      </c>
      <c r="L36" s="26">
        <f t="shared" si="0"/>
        <v>0.12763822696913782</v>
      </c>
      <c r="M36" s="4" t="s">
        <v>702</v>
      </c>
    </row>
    <row r="37" spans="1:13" x14ac:dyDescent="0.25">
      <c r="A37" s="7">
        <v>23</v>
      </c>
      <c r="B37" s="17" t="s">
        <v>353</v>
      </c>
      <c r="C37" s="17" t="s">
        <v>765</v>
      </c>
      <c r="D37" s="11">
        <v>52.9</v>
      </c>
      <c r="E37" s="16" t="s">
        <v>328</v>
      </c>
      <c r="F37" s="30">
        <v>5.0999999999999996</v>
      </c>
      <c r="G37" s="30">
        <v>5.0999999999999996</v>
      </c>
      <c r="H37" s="21">
        <f t="shared" si="1"/>
        <v>0</v>
      </c>
      <c r="I37" s="557"/>
      <c r="J37" s="557"/>
      <c r="K37" s="29">
        <f t="shared" si="2"/>
        <v>1.5504371226592692E-2</v>
      </c>
      <c r="L37" s="26">
        <f t="shared" si="0"/>
        <v>1.5504371226592692E-2</v>
      </c>
      <c r="M37" s="4" t="s">
        <v>702</v>
      </c>
    </row>
    <row r="38" spans="1:13" x14ac:dyDescent="0.25">
      <c r="A38" s="7">
        <v>24</v>
      </c>
      <c r="B38" s="17" t="s">
        <v>354</v>
      </c>
      <c r="C38" s="17" t="s">
        <v>759</v>
      </c>
      <c r="D38" s="11">
        <v>65.3</v>
      </c>
      <c r="E38" s="16" t="s">
        <v>328</v>
      </c>
      <c r="F38" s="30">
        <v>7.7</v>
      </c>
      <c r="G38" s="30">
        <v>7.7</v>
      </c>
      <c r="H38" s="21">
        <f t="shared" si="1"/>
        <v>0</v>
      </c>
      <c r="I38" s="557"/>
      <c r="J38" s="557"/>
      <c r="K38" s="29">
        <f t="shared" si="2"/>
        <v>1.9138666183298729E-2</v>
      </c>
      <c r="L38" s="26">
        <f t="shared" si="0"/>
        <v>1.9138666183298729E-2</v>
      </c>
      <c r="M38" s="4" t="s">
        <v>702</v>
      </c>
    </row>
    <row r="39" spans="1:13" x14ac:dyDescent="0.25">
      <c r="A39" s="7">
        <v>25</v>
      </c>
      <c r="B39" s="17" t="s">
        <v>355</v>
      </c>
      <c r="C39" s="17"/>
      <c r="D39" s="11">
        <v>94.1</v>
      </c>
      <c r="E39" s="16" t="s">
        <v>328</v>
      </c>
      <c r="F39" s="30">
        <v>7.5</v>
      </c>
      <c r="G39" s="30">
        <v>7.5</v>
      </c>
      <c r="H39" s="21">
        <f t="shared" si="1"/>
        <v>0</v>
      </c>
      <c r="I39" s="557"/>
      <c r="J39" s="557"/>
      <c r="K39" s="29">
        <f t="shared" si="2"/>
        <v>2.757960930855146E-2</v>
      </c>
      <c r="L39" s="26">
        <f t="shared" si="0"/>
        <v>2.757960930855146E-2</v>
      </c>
      <c r="M39" s="4" t="s">
        <v>702</v>
      </c>
    </row>
    <row r="40" spans="1:13" x14ac:dyDescent="0.25">
      <c r="A40" s="7">
        <v>26</v>
      </c>
      <c r="B40" s="17" t="s">
        <v>766</v>
      </c>
      <c r="C40" s="17" t="s">
        <v>767</v>
      </c>
      <c r="D40" s="11">
        <v>53</v>
      </c>
      <c r="E40" s="16" t="s">
        <v>328</v>
      </c>
      <c r="F40" s="30">
        <v>0</v>
      </c>
      <c r="G40" s="30">
        <v>3.1E-2</v>
      </c>
      <c r="H40" s="21">
        <f t="shared" si="1"/>
        <v>3.1E-2</v>
      </c>
      <c r="I40" s="557"/>
      <c r="J40" s="557"/>
      <c r="K40" s="29">
        <f t="shared" si="2"/>
        <v>1.553368005688871E-2</v>
      </c>
      <c r="L40" s="26">
        <f t="shared" si="0"/>
        <v>4.653368005688871E-2</v>
      </c>
      <c r="M40" s="4" t="s">
        <v>702</v>
      </c>
    </row>
    <row r="41" spans="1:13" x14ac:dyDescent="0.25">
      <c r="A41" s="7">
        <v>27</v>
      </c>
      <c r="B41" s="17" t="s">
        <v>768</v>
      </c>
      <c r="C41" s="17" t="s">
        <v>769</v>
      </c>
      <c r="D41" s="11">
        <v>65.3</v>
      </c>
      <c r="E41" s="16" t="s">
        <v>328</v>
      </c>
      <c r="F41" s="30">
        <v>0</v>
      </c>
      <c r="G41" s="30">
        <v>2E-3</v>
      </c>
      <c r="H41" s="21">
        <f t="shared" si="1"/>
        <v>2E-3</v>
      </c>
      <c r="I41" s="557"/>
      <c r="J41" s="557"/>
      <c r="K41" s="29">
        <f t="shared" si="2"/>
        <v>1.9138666183298729E-2</v>
      </c>
      <c r="L41" s="26">
        <f t="shared" si="0"/>
        <v>2.1138666183298731E-2</v>
      </c>
      <c r="M41" s="4" t="s">
        <v>702</v>
      </c>
    </row>
    <row r="42" spans="1:13" x14ac:dyDescent="0.25">
      <c r="A42" s="7">
        <v>28</v>
      </c>
      <c r="B42" s="17" t="s">
        <v>358</v>
      </c>
      <c r="C42" s="17" t="s">
        <v>759</v>
      </c>
      <c r="D42" s="11">
        <v>93.5</v>
      </c>
      <c r="E42" s="16" t="s">
        <v>328</v>
      </c>
      <c r="F42" s="30">
        <v>29.4</v>
      </c>
      <c r="G42" s="30">
        <v>29.5</v>
      </c>
      <c r="H42" s="21">
        <f t="shared" si="1"/>
        <v>0.10000000000000142</v>
      </c>
      <c r="I42" s="557"/>
      <c r="J42" s="557"/>
      <c r="K42" s="29">
        <f t="shared" si="2"/>
        <v>2.7403756326775365E-2</v>
      </c>
      <c r="L42" s="26">
        <f t="shared" si="0"/>
        <v>0.12740375632677678</v>
      </c>
      <c r="M42" s="4" t="s">
        <v>702</v>
      </c>
    </row>
    <row r="43" spans="1:13" x14ac:dyDescent="0.25">
      <c r="A43" s="7">
        <v>29</v>
      </c>
      <c r="B43" s="17" t="s">
        <v>359</v>
      </c>
      <c r="C43" s="17"/>
      <c r="D43" s="11">
        <v>52.8</v>
      </c>
      <c r="E43" s="16" t="s">
        <v>328</v>
      </c>
      <c r="F43" s="30">
        <v>15.6</v>
      </c>
      <c r="G43" s="30">
        <v>15.6</v>
      </c>
      <c r="H43" s="21">
        <f t="shared" si="1"/>
        <v>0</v>
      </c>
      <c r="I43" s="557"/>
      <c r="J43" s="557"/>
      <c r="K43" s="29">
        <f t="shared" si="2"/>
        <v>1.5475062396296676E-2</v>
      </c>
      <c r="L43" s="26">
        <f t="shared" si="0"/>
        <v>1.5475062396296676E-2</v>
      </c>
      <c r="M43" s="4" t="s">
        <v>702</v>
      </c>
    </row>
    <row r="44" spans="1:13" x14ac:dyDescent="0.25">
      <c r="A44" s="7">
        <v>30</v>
      </c>
      <c r="B44" s="17" t="s">
        <v>360</v>
      </c>
      <c r="C44" s="17" t="s">
        <v>755</v>
      </c>
      <c r="D44" s="11">
        <v>65.400000000000006</v>
      </c>
      <c r="E44" s="16" t="s">
        <v>328</v>
      </c>
      <c r="F44" s="30">
        <v>5.9</v>
      </c>
      <c r="G44" s="30">
        <v>5.9</v>
      </c>
      <c r="H44" s="21">
        <f t="shared" si="1"/>
        <v>0</v>
      </c>
      <c r="I44" s="557"/>
      <c r="J44" s="557"/>
      <c r="K44" s="29">
        <f t="shared" si="2"/>
        <v>1.9167975013594751E-2</v>
      </c>
      <c r="L44" s="26">
        <f t="shared" si="0"/>
        <v>1.9167975013594751E-2</v>
      </c>
      <c r="M44" s="4" t="s">
        <v>702</v>
      </c>
    </row>
    <row r="45" spans="1:13" x14ac:dyDescent="0.25">
      <c r="A45" s="7">
        <v>31</v>
      </c>
      <c r="B45" s="17" t="s">
        <v>361</v>
      </c>
      <c r="C45" s="17"/>
      <c r="D45" s="11">
        <v>93.9</v>
      </c>
      <c r="E45" s="16" t="s">
        <v>328</v>
      </c>
      <c r="F45" s="30">
        <v>9.1999999999999993</v>
      </c>
      <c r="G45" s="30">
        <v>9.1999999999999993</v>
      </c>
      <c r="H45" s="21">
        <f t="shared" si="1"/>
        <v>0</v>
      </c>
      <c r="I45" s="557"/>
      <c r="J45" s="557"/>
      <c r="K45" s="29">
        <f t="shared" si="2"/>
        <v>2.7520991647959431E-2</v>
      </c>
      <c r="L45" s="26">
        <f t="shared" si="0"/>
        <v>2.7520991647959431E-2</v>
      </c>
      <c r="M45" s="4" t="s">
        <v>702</v>
      </c>
    </row>
    <row r="46" spans="1:13" x14ac:dyDescent="0.25">
      <c r="A46" s="7">
        <v>32</v>
      </c>
      <c r="B46" s="17" t="s">
        <v>363</v>
      </c>
      <c r="C46" s="17"/>
      <c r="D46" s="11">
        <v>53</v>
      </c>
      <c r="E46" s="16" t="s">
        <v>328</v>
      </c>
      <c r="F46" s="30">
        <v>17</v>
      </c>
      <c r="G46" s="30">
        <v>17.100000000000001</v>
      </c>
      <c r="H46" s="21">
        <f t="shared" si="1"/>
        <v>0.10000000000000142</v>
      </c>
      <c r="I46" s="557"/>
      <c r="J46" s="557"/>
      <c r="K46" s="29">
        <f t="shared" si="2"/>
        <v>1.553368005688871E-2</v>
      </c>
      <c r="L46" s="26">
        <f t="shared" si="0"/>
        <v>0.11553368005689013</v>
      </c>
      <c r="M46" s="4" t="s">
        <v>702</v>
      </c>
    </row>
    <row r="47" spans="1:13" x14ac:dyDescent="0.25">
      <c r="A47" s="7">
        <v>33</v>
      </c>
      <c r="B47" s="17" t="s">
        <v>364</v>
      </c>
      <c r="C47" s="17"/>
      <c r="D47" s="11">
        <v>65.3</v>
      </c>
      <c r="E47" s="16" t="s">
        <v>328</v>
      </c>
      <c r="F47" s="30">
        <v>22.2</v>
      </c>
      <c r="G47" s="30">
        <v>22.3</v>
      </c>
      <c r="H47" s="21">
        <f t="shared" si="1"/>
        <v>0.10000000000000142</v>
      </c>
      <c r="I47" s="557"/>
      <c r="J47" s="557"/>
      <c r="K47" s="29">
        <f t="shared" si="2"/>
        <v>1.9138666183298729E-2</v>
      </c>
      <c r="L47" s="26">
        <f t="shared" si="0"/>
        <v>0.11913866618330016</v>
      </c>
      <c r="M47" s="4" t="s">
        <v>702</v>
      </c>
    </row>
    <row r="48" spans="1:13" x14ac:dyDescent="0.25">
      <c r="A48" s="7">
        <v>34</v>
      </c>
      <c r="B48" s="17" t="s">
        <v>362</v>
      </c>
      <c r="C48" s="17"/>
      <c r="D48" s="11">
        <v>94</v>
      </c>
      <c r="E48" s="16" t="s">
        <v>328</v>
      </c>
      <c r="F48" s="30">
        <v>29.8</v>
      </c>
      <c r="G48" s="30">
        <v>29.8</v>
      </c>
      <c r="H48" s="21">
        <f t="shared" si="1"/>
        <v>0</v>
      </c>
      <c r="I48" s="557"/>
      <c r="J48" s="557"/>
      <c r="K48" s="29">
        <f t="shared" si="2"/>
        <v>2.7550300478255445E-2</v>
      </c>
      <c r="L48" s="26">
        <f t="shared" si="0"/>
        <v>2.7550300478255445E-2</v>
      </c>
      <c r="M48" s="4" t="s">
        <v>702</v>
      </c>
    </row>
    <row r="49" spans="1:13" x14ac:dyDescent="0.25">
      <c r="A49" s="7">
        <v>35</v>
      </c>
      <c r="B49" s="17" t="s">
        <v>365</v>
      </c>
      <c r="C49" s="17" t="s">
        <v>770</v>
      </c>
      <c r="D49" s="11">
        <v>52.8</v>
      </c>
      <c r="E49" s="16" t="s">
        <v>328</v>
      </c>
      <c r="F49" s="30">
        <v>13.2</v>
      </c>
      <c r="G49" s="30">
        <v>13.2</v>
      </c>
      <c r="H49" s="21">
        <f t="shared" si="1"/>
        <v>0</v>
      </c>
      <c r="I49" s="557"/>
      <c r="J49" s="557"/>
      <c r="K49" s="29">
        <f t="shared" si="2"/>
        <v>1.5475062396296676E-2</v>
      </c>
      <c r="L49" s="26">
        <f t="shared" si="0"/>
        <v>1.5475062396296676E-2</v>
      </c>
      <c r="M49" s="4" t="s">
        <v>702</v>
      </c>
    </row>
    <row r="50" spans="1:13" x14ac:dyDescent="0.25">
      <c r="A50" s="7">
        <v>36</v>
      </c>
      <c r="B50" s="17" t="s">
        <v>366</v>
      </c>
      <c r="C50" s="17"/>
      <c r="D50" s="11">
        <v>64.900000000000006</v>
      </c>
      <c r="E50" s="16" t="s">
        <v>328</v>
      </c>
      <c r="F50" s="30">
        <v>14</v>
      </c>
      <c r="G50" s="30">
        <v>14.1</v>
      </c>
      <c r="H50" s="21">
        <f t="shared" si="1"/>
        <v>9.9999999999999645E-2</v>
      </c>
      <c r="I50" s="557"/>
      <c r="J50" s="557"/>
      <c r="K50" s="29">
        <f t="shared" si="2"/>
        <v>1.9021430862114667E-2</v>
      </c>
      <c r="L50" s="26">
        <f t="shared" si="0"/>
        <v>0.11902143086211431</v>
      </c>
      <c r="M50" s="4" t="s">
        <v>702</v>
      </c>
    </row>
    <row r="51" spans="1:13" x14ac:dyDescent="0.25">
      <c r="A51" s="7">
        <v>37</v>
      </c>
      <c r="B51" s="17" t="s">
        <v>367</v>
      </c>
      <c r="C51" s="17"/>
      <c r="D51" s="11">
        <v>94.1</v>
      </c>
      <c r="E51" s="16" t="s">
        <v>328</v>
      </c>
      <c r="F51" s="30">
        <v>15</v>
      </c>
      <c r="G51" s="30">
        <v>15.1</v>
      </c>
      <c r="H51" s="21">
        <f t="shared" si="1"/>
        <v>9.9999999999999645E-2</v>
      </c>
      <c r="I51" s="557"/>
      <c r="J51" s="557"/>
      <c r="K51" s="29">
        <f t="shared" si="2"/>
        <v>2.757960930855146E-2</v>
      </c>
      <c r="L51" s="26">
        <f t="shared" si="0"/>
        <v>0.12757960930855111</v>
      </c>
      <c r="M51" s="4" t="s">
        <v>702</v>
      </c>
    </row>
    <row r="52" spans="1:13" x14ac:dyDescent="0.25">
      <c r="A52" s="7">
        <v>38</v>
      </c>
      <c r="B52" s="17" t="s">
        <v>368</v>
      </c>
      <c r="C52" s="17"/>
      <c r="D52" s="11">
        <v>52.7</v>
      </c>
      <c r="E52" s="16" t="s">
        <v>328</v>
      </c>
      <c r="F52" s="30">
        <v>10.5</v>
      </c>
      <c r="G52" s="30">
        <v>10.5</v>
      </c>
      <c r="H52" s="21">
        <f t="shared" si="1"/>
        <v>0</v>
      </c>
      <c r="I52" s="557"/>
      <c r="J52" s="557"/>
      <c r="K52" s="29">
        <f t="shared" si="2"/>
        <v>1.5445753566000661E-2</v>
      </c>
      <c r="L52" s="26">
        <f t="shared" si="0"/>
        <v>1.5445753566000661E-2</v>
      </c>
      <c r="M52" s="4" t="s">
        <v>702</v>
      </c>
    </row>
    <row r="53" spans="1:13" x14ac:dyDescent="0.25">
      <c r="A53" s="7">
        <v>39</v>
      </c>
      <c r="B53" s="17" t="s">
        <v>369</v>
      </c>
      <c r="C53" s="17"/>
      <c r="D53" s="11">
        <v>65.2</v>
      </c>
      <c r="E53" s="16" t="s">
        <v>328</v>
      </c>
      <c r="F53" s="30">
        <v>11.2</v>
      </c>
      <c r="G53" s="30">
        <v>11.2</v>
      </c>
      <c r="H53" s="21">
        <f t="shared" si="1"/>
        <v>0</v>
      </c>
      <c r="I53" s="557"/>
      <c r="J53" s="557"/>
      <c r="K53" s="29">
        <f t="shared" si="2"/>
        <v>1.9109357353002714E-2</v>
      </c>
      <c r="L53" s="26">
        <f t="shared" si="0"/>
        <v>1.9109357353002714E-2</v>
      </c>
      <c r="M53" s="4" t="s">
        <v>702</v>
      </c>
    </row>
    <row r="54" spans="1:13" x14ac:dyDescent="0.25">
      <c r="A54" s="7">
        <v>40</v>
      </c>
      <c r="B54" s="17" t="s">
        <v>370</v>
      </c>
      <c r="C54" s="17" t="s">
        <v>771</v>
      </c>
      <c r="D54" s="11">
        <v>94</v>
      </c>
      <c r="E54" s="16" t="s">
        <v>328</v>
      </c>
      <c r="F54" s="30">
        <v>25.1</v>
      </c>
      <c r="G54" s="30">
        <v>25.1</v>
      </c>
      <c r="H54" s="21">
        <f t="shared" si="1"/>
        <v>0</v>
      </c>
      <c r="I54" s="557"/>
      <c r="J54" s="557"/>
      <c r="K54" s="29">
        <f t="shared" si="2"/>
        <v>2.7550300478255445E-2</v>
      </c>
      <c r="L54" s="26">
        <f t="shared" si="0"/>
        <v>2.7550300478255445E-2</v>
      </c>
      <c r="M54" s="4" t="s">
        <v>702</v>
      </c>
    </row>
    <row r="55" spans="1:13" x14ac:dyDescent="0.25">
      <c r="A55" s="7">
        <v>41</v>
      </c>
      <c r="B55" s="17" t="s">
        <v>371</v>
      </c>
      <c r="C55" s="17"/>
      <c r="D55" s="11">
        <v>52.8</v>
      </c>
      <c r="E55" s="16" t="s">
        <v>328</v>
      </c>
      <c r="F55" s="30">
        <v>5.5</v>
      </c>
      <c r="G55" s="30">
        <v>5.5</v>
      </c>
      <c r="H55" s="21">
        <f t="shared" si="1"/>
        <v>0</v>
      </c>
      <c r="I55" s="557"/>
      <c r="J55" s="557"/>
      <c r="K55" s="29">
        <f t="shared" si="2"/>
        <v>1.5475062396296676E-2</v>
      </c>
      <c r="L55" s="26">
        <f t="shared" si="0"/>
        <v>1.5475062396296676E-2</v>
      </c>
      <c r="M55" s="4" t="s">
        <v>702</v>
      </c>
    </row>
    <row r="56" spans="1:13" x14ac:dyDescent="0.25">
      <c r="A56" s="7">
        <v>42</v>
      </c>
      <c r="B56" s="17" t="s">
        <v>372</v>
      </c>
      <c r="C56" s="17" t="s">
        <v>772</v>
      </c>
      <c r="D56" s="11">
        <v>65.3</v>
      </c>
      <c r="E56" s="16" t="s">
        <v>328</v>
      </c>
      <c r="F56" s="30">
        <v>18.100000000000001</v>
      </c>
      <c r="G56" s="30">
        <v>18.100000000000001</v>
      </c>
      <c r="H56" s="21">
        <f t="shared" si="1"/>
        <v>0</v>
      </c>
      <c r="I56" s="557"/>
      <c r="J56" s="557"/>
      <c r="K56" s="29">
        <f t="shared" si="2"/>
        <v>1.9138666183298729E-2</v>
      </c>
      <c r="L56" s="26">
        <f t="shared" si="0"/>
        <v>1.9138666183298729E-2</v>
      </c>
      <c r="M56" s="4" t="s">
        <v>702</v>
      </c>
    </row>
    <row r="57" spans="1:13" x14ac:dyDescent="0.25">
      <c r="A57" s="7">
        <v>43</v>
      </c>
      <c r="B57" s="17" t="s">
        <v>455</v>
      </c>
      <c r="C57" s="17"/>
      <c r="D57" s="11">
        <v>69.099999999999994</v>
      </c>
      <c r="E57" s="16" t="s">
        <v>328</v>
      </c>
      <c r="F57" s="30">
        <v>24.6</v>
      </c>
      <c r="G57" s="30">
        <v>24.6</v>
      </c>
      <c r="H57" s="21">
        <f t="shared" si="1"/>
        <v>0</v>
      </c>
      <c r="I57" s="557"/>
      <c r="J57" s="557"/>
      <c r="K57" s="29">
        <f t="shared" si="2"/>
        <v>2.0252401734547353E-2</v>
      </c>
      <c r="L57" s="26">
        <f t="shared" si="0"/>
        <v>2.0252401734547353E-2</v>
      </c>
      <c r="M57" s="4" t="s">
        <v>702</v>
      </c>
    </row>
    <row r="58" spans="1:13" x14ac:dyDescent="0.25">
      <c r="A58" s="7">
        <v>44</v>
      </c>
      <c r="B58" s="17" t="s">
        <v>456</v>
      </c>
      <c r="C58" s="17"/>
      <c r="D58" s="11">
        <v>42.6</v>
      </c>
      <c r="E58" s="16" t="s">
        <v>328</v>
      </c>
      <c r="F58" s="30">
        <v>19.7</v>
      </c>
      <c r="G58" s="30">
        <v>19.8</v>
      </c>
      <c r="H58" s="21">
        <f t="shared" si="1"/>
        <v>0.10000000000000142</v>
      </c>
      <c r="I58" s="557"/>
      <c r="J58" s="557"/>
      <c r="K58" s="29">
        <f t="shared" si="2"/>
        <v>1.2485561706103002E-2</v>
      </c>
      <c r="L58" s="26">
        <f t="shared" si="0"/>
        <v>0.11248556170610442</v>
      </c>
      <c r="M58" s="4" t="s">
        <v>702</v>
      </c>
    </row>
    <row r="59" spans="1:13" x14ac:dyDescent="0.25">
      <c r="A59" s="7">
        <v>45</v>
      </c>
      <c r="B59" s="17" t="s">
        <v>457</v>
      </c>
      <c r="C59" s="17"/>
      <c r="D59" s="11">
        <v>55.5</v>
      </c>
      <c r="E59" s="16" t="s">
        <v>328</v>
      </c>
      <c r="F59" s="30">
        <v>20.9</v>
      </c>
      <c r="G59" s="30">
        <v>20.9</v>
      </c>
      <c r="H59" s="21">
        <f t="shared" si="1"/>
        <v>0</v>
      </c>
      <c r="I59" s="557"/>
      <c r="J59" s="557"/>
      <c r="K59" s="29">
        <f t="shared" si="2"/>
        <v>1.6266400814289119E-2</v>
      </c>
      <c r="L59" s="26">
        <f t="shared" si="0"/>
        <v>1.6266400814289119E-2</v>
      </c>
      <c r="M59" s="4" t="s">
        <v>702</v>
      </c>
    </row>
    <row r="60" spans="1:13" x14ac:dyDescent="0.25">
      <c r="A60" s="7">
        <v>46</v>
      </c>
      <c r="B60" s="17" t="s">
        <v>458</v>
      </c>
      <c r="C60" s="17"/>
      <c r="D60" s="11">
        <v>58.9</v>
      </c>
      <c r="E60" s="16" t="s">
        <v>328</v>
      </c>
      <c r="F60" s="30">
        <v>26.8</v>
      </c>
      <c r="G60" s="30">
        <v>26.8</v>
      </c>
      <c r="H60" s="21">
        <f t="shared" si="1"/>
        <v>0</v>
      </c>
      <c r="I60" s="557"/>
      <c r="J60" s="557"/>
      <c r="K60" s="29">
        <f t="shared" si="2"/>
        <v>1.7262901044353678E-2</v>
      </c>
      <c r="L60" s="26">
        <f t="shared" si="0"/>
        <v>1.7262901044353678E-2</v>
      </c>
      <c r="M60" s="4" t="s">
        <v>702</v>
      </c>
    </row>
    <row r="61" spans="1:13" x14ac:dyDescent="0.25">
      <c r="A61" s="7">
        <v>47</v>
      </c>
      <c r="B61" s="17" t="s">
        <v>459</v>
      </c>
      <c r="C61" s="17"/>
      <c r="D61" s="11">
        <v>62.3</v>
      </c>
      <c r="E61" s="16" t="s">
        <v>328</v>
      </c>
      <c r="F61" s="30">
        <v>26.1</v>
      </c>
      <c r="G61" s="30">
        <v>26.2</v>
      </c>
      <c r="H61" s="21">
        <f t="shared" si="1"/>
        <v>9.9999999999997868E-2</v>
      </c>
      <c r="I61" s="557"/>
      <c r="J61" s="557"/>
      <c r="K61" s="29">
        <f t="shared" si="2"/>
        <v>1.8259401274418236E-2</v>
      </c>
      <c r="L61" s="26">
        <f t="shared" si="0"/>
        <v>0.1182594012744161</v>
      </c>
      <c r="M61" s="4" t="s">
        <v>702</v>
      </c>
    </row>
    <row r="62" spans="1:13" x14ac:dyDescent="0.25">
      <c r="A62" s="7">
        <v>48</v>
      </c>
      <c r="B62" s="17" t="s">
        <v>460</v>
      </c>
      <c r="C62" s="17" t="s">
        <v>754</v>
      </c>
      <c r="D62" s="11">
        <v>68.7</v>
      </c>
      <c r="E62" s="16" t="s">
        <v>328</v>
      </c>
      <c r="F62" s="30">
        <v>20</v>
      </c>
      <c r="G62" s="30">
        <v>20</v>
      </c>
      <c r="H62" s="21">
        <f t="shared" si="1"/>
        <v>0</v>
      </c>
      <c r="I62" s="557"/>
      <c r="J62" s="557"/>
      <c r="K62" s="29">
        <f t="shared" si="2"/>
        <v>2.0135166413363291E-2</v>
      </c>
      <c r="L62" s="26">
        <f t="shared" si="0"/>
        <v>2.0135166413363291E-2</v>
      </c>
      <c r="M62" s="4" t="s">
        <v>702</v>
      </c>
    </row>
    <row r="63" spans="1:13" x14ac:dyDescent="0.25">
      <c r="A63" s="7">
        <v>49</v>
      </c>
      <c r="B63" s="17" t="s">
        <v>461</v>
      </c>
      <c r="C63" s="17"/>
      <c r="D63" s="11">
        <v>42.7</v>
      </c>
      <c r="E63" s="16" t="s">
        <v>328</v>
      </c>
      <c r="F63" s="30">
        <v>6.9</v>
      </c>
      <c r="G63" s="30">
        <v>6.9</v>
      </c>
      <c r="H63" s="21">
        <f t="shared" si="1"/>
        <v>0</v>
      </c>
      <c r="I63" s="557"/>
      <c r="J63" s="557"/>
      <c r="K63" s="29">
        <f t="shared" si="2"/>
        <v>1.2514870536399018E-2</v>
      </c>
      <c r="L63" s="26">
        <f t="shared" si="0"/>
        <v>1.2514870536399018E-2</v>
      </c>
      <c r="M63" s="4" t="s">
        <v>702</v>
      </c>
    </row>
    <row r="64" spans="1:13" x14ac:dyDescent="0.25">
      <c r="A64" s="7">
        <v>50</v>
      </c>
      <c r="B64" s="17" t="s">
        <v>462</v>
      </c>
      <c r="C64" s="17"/>
      <c r="D64" s="11">
        <v>55</v>
      </c>
      <c r="E64" s="16" t="s">
        <v>328</v>
      </c>
      <c r="F64" s="30">
        <v>20.100000000000001</v>
      </c>
      <c r="G64" s="30">
        <v>20.100000000000001</v>
      </c>
      <c r="H64" s="21">
        <f t="shared" si="1"/>
        <v>0</v>
      </c>
      <c r="I64" s="557"/>
      <c r="J64" s="557"/>
      <c r="K64" s="29">
        <f t="shared" si="2"/>
        <v>1.6119856662809039E-2</v>
      </c>
      <c r="L64" s="26">
        <f t="shared" si="0"/>
        <v>1.6119856662809039E-2</v>
      </c>
      <c r="M64" s="4" t="s">
        <v>702</v>
      </c>
    </row>
    <row r="65" spans="1:13" x14ac:dyDescent="0.25">
      <c r="A65" s="7">
        <v>51</v>
      </c>
      <c r="B65" s="17" t="s">
        <v>463</v>
      </c>
      <c r="C65" s="17" t="s">
        <v>773</v>
      </c>
      <c r="D65" s="11">
        <v>59</v>
      </c>
      <c r="E65" s="16" t="s">
        <v>328</v>
      </c>
      <c r="F65" s="30">
        <v>12.3</v>
      </c>
      <c r="G65" s="30">
        <v>12.3</v>
      </c>
      <c r="H65" s="21">
        <f t="shared" si="1"/>
        <v>0</v>
      </c>
      <c r="I65" s="557"/>
      <c r="J65" s="557"/>
      <c r="K65" s="29">
        <f t="shared" si="2"/>
        <v>1.7292209874649696E-2</v>
      </c>
      <c r="L65" s="26">
        <f t="shared" si="0"/>
        <v>1.7292209874649696E-2</v>
      </c>
      <c r="M65" s="4" t="s">
        <v>702</v>
      </c>
    </row>
    <row r="66" spans="1:13" x14ac:dyDescent="0.25">
      <c r="A66" s="7">
        <v>52</v>
      </c>
      <c r="B66" s="17" t="s">
        <v>464</v>
      </c>
      <c r="C66" s="17" t="s">
        <v>774</v>
      </c>
      <c r="D66" s="11">
        <v>62</v>
      </c>
      <c r="E66" s="16" t="s">
        <v>328</v>
      </c>
      <c r="F66" s="30">
        <v>24.5</v>
      </c>
      <c r="G66" s="30">
        <v>24.5</v>
      </c>
      <c r="H66" s="21">
        <f t="shared" si="1"/>
        <v>0</v>
      </c>
      <c r="I66" s="557"/>
      <c r="J66" s="557"/>
      <c r="K66" s="29">
        <f t="shared" si="2"/>
        <v>1.8171474783530189E-2</v>
      </c>
      <c r="L66" s="26">
        <f t="shared" si="0"/>
        <v>1.8171474783530189E-2</v>
      </c>
      <c r="M66" s="4" t="s">
        <v>702</v>
      </c>
    </row>
    <row r="67" spans="1:13" x14ac:dyDescent="0.25">
      <c r="A67" s="7">
        <v>53</v>
      </c>
      <c r="B67" s="17" t="s">
        <v>775</v>
      </c>
      <c r="C67" s="17" t="s">
        <v>776</v>
      </c>
      <c r="D67" s="11">
        <v>68.900000000000006</v>
      </c>
      <c r="E67" s="16" t="s">
        <v>328</v>
      </c>
      <c r="F67" s="30">
        <v>0</v>
      </c>
      <c r="G67" s="30">
        <v>0</v>
      </c>
      <c r="H67" s="21">
        <f t="shared" si="1"/>
        <v>0</v>
      </c>
      <c r="I67" s="557"/>
      <c r="J67" s="557"/>
      <c r="K67" s="29">
        <f t="shared" si="2"/>
        <v>2.0193784073955324E-2</v>
      </c>
      <c r="L67" s="26">
        <f t="shared" si="0"/>
        <v>2.0193784073955324E-2</v>
      </c>
      <c r="M67" s="4" t="s">
        <v>702</v>
      </c>
    </row>
    <row r="68" spans="1:13" x14ac:dyDescent="0.25">
      <c r="A68" s="7">
        <v>54</v>
      </c>
      <c r="B68" s="17" t="s">
        <v>466</v>
      </c>
      <c r="C68" s="17"/>
      <c r="D68" s="11">
        <v>42.8</v>
      </c>
      <c r="E68" s="16" t="s">
        <v>328</v>
      </c>
      <c r="F68" s="30">
        <v>16.399999999999999</v>
      </c>
      <c r="G68" s="30">
        <v>16.399999999999999</v>
      </c>
      <c r="H68" s="21">
        <f t="shared" si="1"/>
        <v>0</v>
      </c>
      <c r="I68" s="557"/>
      <c r="J68" s="557"/>
      <c r="K68" s="29">
        <f t="shared" si="2"/>
        <v>1.2544179366695033E-2</v>
      </c>
      <c r="L68" s="26">
        <f t="shared" si="0"/>
        <v>1.2544179366695033E-2</v>
      </c>
      <c r="M68" s="4" t="s">
        <v>702</v>
      </c>
    </row>
    <row r="69" spans="1:13" x14ac:dyDescent="0.25">
      <c r="A69" s="7">
        <v>55</v>
      </c>
      <c r="B69" s="17" t="s">
        <v>467</v>
      </c>
      <c r="C69" s="17"/>
      <c r="D69" s="11">
        <v>55.2</v>
      </c>
      <c r="E69" s="16" t="s">
        <v>328</v>
      </c>
      <c r="F69" s="30">
        <v>3.9</v>
      </c>
      <c r="G69" s="30">
        <v>3.9</v>
      </c>
      <c r="H69" s="21">
        <f t="shared" si="1"/>
        <v>0</v>
      </c>
      <c r="I69" s="557"/>
      <c r="J69" s="557"/>
      <c r="K69" s="29">
        <f t="shared" si="2"/>
        <v>1.6178474323401072E-2</v>
      </c>
      <c r="L69" s="26">
        <f t="shared" si="0"/>
        <v>1.6178474323401072E-2</v>
      </c>
      <c r="M69" s="4" t="s">
        <v>702</v>
      </c>
    </row>
    <row r="70" spans="1:13" x14ac:dyDescent="0.25">
      <c r="A70" s="7">
        <v>56</v>
      </c>
      <c r="B70" s="17" t="s">
        <v>468</v>
      </c>
      <c r="C70" s="17"/>
      <c r="D70" s="11">
        <v>59.3</v>
      </c>
      <c r="E70" s="16" t="s">
        <v>328</v>
      </c>
      <c r="F70" s="30">
        <v>14.6</v>
      </c>
      <c r="G70" s="30">
        <v>14.6</v>
      </c>
      <c r="H70" s="21">
        <f t="shared" si="1"/>
        <v>0</v>
      </c>
      <c r="I70" s="557"/>
      <c r="J70" s="557"/>
      <c r="K70" s="29">
        <f t="shared" si="2"/>
        <v>1.7380136365537743E-2</v>
      </c>
      <c r="L70" s="26">
        <f t="shared" si="0"/>
        <v>1.7380136365537743E-2</v>
      </c>
      <c r="M70" s="4" t="s">
        <v>702</v>
      </c>
    </row>
    <row r="71" spans="1:13" x14ac:dyDescent="0.25">
      <c r="A71" s="7">
        <v>57</v>
      </c>
      <c r="B71" s="17" t="s">
        <v>777</v>
      </c>
      <c r="C71" s="17" t="s">
        <v>778</v>
      </c>
      <c r="D71" s="11">
        <v>62.2</v>
      </c>
      <c r="E71" s="16" t="s">
        <v>328</v>
      </c>
      <c r="F71" s="30">
        <v>0</v>
      </c>
      <c r="G71" s="30">
        <v>4.3999999999999997E-2</v>
      </c>
      <c r="H71" s="21">
        <f t="shared" si="1"/>
        <v>4.3999999999999997E-2</v>
      </c>
      <c r="I71" s="557"/>
      <c r="J71" s="557"/>
      <c r="K71" s="29">
        <f t="shared" si="2"/>
        <v>1.8230092444122221E-2</v>
      </c>
      <c r="L71" s="26">
        <f t="shared" si="0"/>
        <v>6.2230092444122219E-2</v>
      </c>
      <c r="M71" s="4" t="s">
        <v>702</v>
      </c>
    </row>
    <row r="72" spans="1:13" x14ac:dyDescent="0.25">
      <c r="A72" s="7">
        <v>58</v>
      </c>
      <c r="B72" s="17" t="s">
        <v>470</v>
      </c>
      <c r="C72" s="17" t="s">
        <v>754</v>
      </c>
      <c r="D72" s="11">
        <v>69.099999999999994</v>
      </c>
      <c r="E72" s="16" t="s">
        <v>328</v>
      </c>
      <c r="F72" s="30">
        <v>11</v>
      </c>
      <c r="G72" s="30">
        <v>11</v>
      </c>
      <c r="H72" s="21">
        <f t="shared" si="1"/>
        <v>0</v>
      </c>
      <c r="I72" s="557"/>
      <c r="J72" s="557"/>
      <c r="K72" s="29">
        <f t="shared" si="2"/>
        <v>2.0252401734547353E-2</v>
      </c>
      <c r="L72" s="26">
        <f t="shared" si="0"/>
        <v>2.0252401734547353E-2</v>
      </c>
      <c r="M72" s="4" t="s">
        <v>702</v>
      </c>
    </row>
    <row r="73" spans="1:13" x14ac:dyDescent="0.25">
      <c r="A73" s="7">
        <v>59</v>
      </c>
      <c r="B73" s="17" t="s">
        <v>471</v>
      </c>
      <c r="C73" s="17"/>
      <c r="D73" s="11">
        <v>42.5</v>
      </c>
      <c r="E73" s="16" t="s">
        <v>328</v>
      </c>
      <c r="F73" s="30">
        <v>19.100000000000001</v>
      </c>
      <c r="G73" s="30">
        <v>19.2</v>
      </c>
      <c r="H73" s="21">
        <f t="shared" si="1"/>
        <v>9.9999999999997868E-2</v>
      </c>
      <c r="I73" s="557"/>
      <c r="J73" s="557"/>
      <c r="K73" s="29">
        <f t="shared" si="2"/>
        <v>1.2456252875806983E-2</v>
      </c>
      <c r="L73" s="26">
        <f t="shared" si="0"/>
        <v>0.11245625287580485</v>
      </c>
      <c r="M73" s="4" t="s">
        <v>702</v>
      </c>
    </row>
    <row r="74" spans="1:13" x14ac:dyDescent="0.25">
      <c r="A74" s="7">
        <v>60</v>
      </c>
      <c r="B74" s="17" t="s">
        <v>472</v>
      </c>
      <c r="C74" s="17"/>
      <c r="D74" s="11">
        <v>55.4</v>
      </c>
      <c r="E74" s="16" t="s">
        <v>328</v>
      </c>
      <c r="F74" s="30">
        <v>15.1</v>
      </c>
      <c r="G74" s="30">
        <v>15.1</v>
      </c>
      <c r="H74" s="21">
        <f t="shared" si="1"/>
        <v>0</v>
      </c>
      <c r="I74" s="557"/>
      <c r="J74" s="557"/>
      <c r="K74" s="29">
        <f t="shared" si="2"/>
        <v>1.6237091983993104E-2</v>
      </c>
      <c r="L74" s="26">
        <f t="shared" si="0"/>
        <v>1.6237091983993104E-2</v>
      </c>
      <c r="M74" s="4" t="s">
        <v>702</v>
      </c>
    </row>
    <row r="75" spans="1:13" x14ac:dyDescent="0.25">
      <c r="A75" s="7">
        <v>61</v>
      </c>
      <c r="B75" s="17" t="s">
        <v>473</v>
      </c>
      <c r="C75" s="17" t="s">
        <v>779</v>
      </c>
      <c r="D75" s="11">
        <v>58.8</v>
      </c>
      <c r="E75" s="16" t="s">
        <v>328</v>
      </c>
      <c r="F75" s="30">
        <v>6.6</v>
      </c>
      <c r="G75" s="30">
        <v>6.6</v>
      </c>
      <c r="H75" s="21">
        <f t="shared" si="1"/>
        <v>0</v>
      </c>
      <c r="I75" s="557"/>
      <c r="J75" s="557"/>
      <c r="K75" s="29">
        <f t="shared" si="2"/>
        <v>1.7233592214057663E-2</v>
      </c>
      <c r="L75" s="26">
        <f t="shared" si="0"/>
        <v>1.7233592214057663E-2</v>
      </c>
      <c r="M75" s="4" t="s">
        <v>702</v>
      </c>
    </row>
    <row r="76" spans="1:13" x14ac:dyDescent="0.25">
      <c r="A76" s="7">
        <v>62</v>
      </c>
      <c r="B76" s="17" t="s">
        <v>474</v>
      </c>
      <c r="C76" s="17"/>
      <c r="D76" s="11">
        <v>62.1</v>
      </c>
      <c r="E76" s="16" t="s">
        <v>328</v>
      </c>
      <c r="F76" s="30">
        <v>8.1999999999999993</v>
      </c>
      <c r="G76" s="30">
        <v>8.1999999999999993</v>
      </c>
      <c r="H76" s="21">
        <f t="shared" si="1"/>
        <v>0</v>
      </c>
      <c r="I76" s="557"/>
      <c r="J76" s="557"/>
      <c r="K76" s="29">
        <f t="shared" si="2"/>
        <v>1.8200783613826207E-2</v>
      </c>
      <c r="L76" s="26">
        <f t="shared" si="0"/>
        <v>1.8200783613826207E-2</v>
      </c>
      <c r="M76" s="4" t="s">
        <v>702</v>
      </c>
    </row>
    <row r="77" spans="1:13" x14ac:dyDescent="0.25">
      <c r="A77" s="7">
        <v>63</v>
      </c>
      <c r="B77" s="17" t="s">
        <v>475</v>
      </c>
      <c r="C77" s="17" t="s">
        <v>754</v>
      </c>
      <c r="D77" s="11">
        <v>69</v>
      </c>
      <c r="E77" s="16" t="s">
        <v>328</v>
      </c>
      <c r="F77" s="30">
        <v>26.2</v>
      </c>
      <c r="G77" s="30">
        <v>26.2</v>
      </c>
      <c r="H77" s="21">
        <f t="shared" si="1"/>
        <v>0</v>
      </c>
      <c r="I77" s="557"/>
      <c r="J77" s="557"/>
      <c r="K77" s="29">
        <f t="shared" si="2"/>
        <v>2.0223092904251339E-2</v>
      </c>
      <c r="L77" s="26">
        <f t="shared" si="0"/>
        <v>2.0223092904251339E-2</v>
      </c>
      <c r="M77" s="4" t="s">
        <v>702</v>
      </c>
    </row>
    <row r="78" spans="1:13" x14ac:dyDescent="0.25">
      <c r="A78" s="7">
        <v>64</v>
      </c>
      <c r="B78" s="17" t="s">
        <v>476</v>
      </c>
      <c r="C78" s="17" t="s">
        <v>754</v>
      </c>
      <c r="D78" s="11">
        <v>42.2</v>
      </c>
      <c r="E78" s="16" t="s">
        <v>328</v>
      </c>
      <c r="F78" s="30">
        <v>10.5</v>
      </c>
      <c r="G78" s="30">
        <v>10.5</v>
      </c>
      <c r="H78" s="21">
        <f t="shared" si="1"/>
        <v>0</v>
      </c>
      <c r="I78" s="557"/>
      <c r="J78" s="557"/>
      <c r="K78" s="29">
        <f t="shared" si="2"/>
        <v>1.2368326384918936E-2</v>
      </c>
      <c r="L78" s="26">
        <f t="shared" si="0"/>
        <v>1.2368326384918936E-2</v>
      </c>
      <c r="M78" s="4" t="s">
        <v>702</v>
      </c>
    </row>
    <row r="79" spans="1:13" x14ac:dyDescent="0.25">
      <c r="A79" s="7">
        <v>65</v>
      </c>
      <c r="B79" s="17" t="s">
        <v>477</v>
      </c>
      <c r="C79" s="17" t="s">
        <v>754</v>
      </c>
      <c r="D79" s="11">
        <v>55.5</v>
      </c>
      <c r="E79" s="16" t="s">
        <v>328</v>
      </c>
      <c r="F79" s="30">
        <v>14.5</v>
      </c>
      <c r="G79" s="30">
        <v>14.5</v>
      </c>
      <c r="H79" s="21">
        <f t="shared" si="1"/>
        <v>0</v>
      </c>
      <c r="I79" s="557"/>
      <c r="J79" s="557"/>
      <c r="K79" s="29">
        <f t="shared" si="2"/>
        <v>1.6266400814289119E-2</v>
      </c>
      <c r="L79" s="26">
        <f t="shared" si="0"/>
        <v>1.6266400814289119E-2</v>
      </c>
      <c r="M79" s="4" t="s">
        <v>702</v>
      </c>
    </row>
    <row r="80" spans="1:13" x14ac:dyDescent="0.25">
      <c r="A80" s="7">
        <v>66</v>
      </c>
      <c r="B80" s="17" t="s">
        <v>478</v>
      </c>
      <c r="C80" s="17" t="s">
        <v>755</v>
      </c>
      <c r="D80" s="11">
        <v>59.3</v>
      </c>
      <c r="E80" s="16" t="s">
        <v>328</v>
      </c>
      <c r="F80" s="30">
        <v>20</v>
      </c>
      <c r="G80" s="30">
        <v>20</v>
      </c>
      <c r="H80" s="21">
        <f t="shared" si="1"/>
        <v>0</v>
      </c>
      <c r="I80" s="557"/>
      <c r="J80" s="557"/>
      <c r="K80" s="29">
        <f t="shared" si="2"/>
        <v>1.7380136365537743E-2</v>
      </c>
      <c r="L80" s="26">
        <f t="shared" ref="L80:L143" si="3">H80+K80+I80+J80</f>
        <v>1.7380136365537743E-2</v>
      </c>
      <c r="M80" s="4" t="s">
        <v>702</v>
      </c>
    </row>
    <row r="81" spans="1:13" x14ac:dyDescent="0.25">
      <c r="A81" s="7">
        <v>67</v>
      </c>
      <c r="B81" s="17" t="s">
        <v>479</v>
      </c>
      <c r="C81" s="17"/>
      <c r="D81" s="11">
        <v>62.6</v>
      </c>
      <c r="E81" s="16" t="s">
        <v>328</v>
      </c>
      <c r="F81" s="30">
        <v>33.9</v>
      </c>
      <c r="G81" s="30">
        <v>34</v>
      </c>
      <c r="H81" s="21">
        <f t="shared" ref="H81:H142" si="4">G81-F81</f>
        <v>0.10000000000000142</v>
      </c>
      <c r="I81" s="557"/>
      <c r="J81" s="557"/>
      <c r="K81" s="29">
        <f t="shared" ref="K81:K144" si="5">$H$10/$F$11*D81</f>
        <v>1.8347327765306287E-2</v>
      </c>
      <c r="L81" s="26">
        <f t="shared" si="3"/>
        <v>0.11834732776530771</v>
      </c>
      <c r="M81" s="4" t="s">
        <v>702</v>
      </c>
    </row>
    <row r="82" spans="1:13" x14ac:dyDescent="0.25">
      <c r="A82" s="7">
        <v>68</v>
      </c>
      <c r="B82" s="17" t="s">
        <v>480</v>
      </c>
      <c r="C82" s="17"/>
      <c r="D82" s="11">
        <v>69.2</v>
      </c>
      <c r="E82" s="16" t="s">
        <v>328</v>
      </c>
      <c r="F82" s="30">
        <v>20.9</v>
      </c>
      <c r="G82" s="30">
        <v>20.9</v>
      </c>
      <c r="H82" s="21">
        <f t="shared" si="4"/>
        <v>0</v>
      </c>
      <c r="I82" s="557"/>
      <c r="J82" s="557"/>
      <c r="K82" s="29">
        <f t="shared" si="5"/>
        <v>2.0281710564843371E-2</v>
      </c>
      <c r="L82" s="26">
        <f t="shared" si="3"/>
        <v>2.0281710564843371E-2</v>
      </c>
      <c r="M82" s="4" t="s">
        <v>702</v>
      </c>
    </row>
    <row r="83" spans="1:13" x14ac:dyDescent="0.25">
      <c r="A83" s="7">
        <v>69</v>
      </c>
      <c r="B83" s="17" t="s">
        <v>481</v>
      </c>
      <c r="C83" s="17"/>
      <c r="D83" s="11">
        <v>42.3</v>
      </c>
      <c r="E83" s="16" t="s">
        <v>328</v>
      </c>
      <c r="F83" s="30">
        <v>15.4</v>
      </c>
      <c r="G83" s="30">
        <v>15.4</v>
      </c>
      <c r="H83" s="21">
        <f t="shared" si="4"/>
        <v>0</v>
      </c>
      <c r="I83" s="557"/>
      <c r="J83" s="557"/>
      <c r="K83" s="29">
        <f t="shared" si="5"/>
        <v>1.2397635215214951E-2</v>
      </c>
      <c r="L83" s="26">
        <f t="shared" si="3"/>
        <v>1.2397635215214951E-2</v>
      </c>
      <c r="M83" s="4" t="s">
        <v>702</v>
      </c>
    </row>
    <row r="84" spans="1:13" x14ac:dyDescent="0.25">
      <c r="A84" s="7">
        <v>70</v>
      </c>
      <c r="B84" s="17" t="s">
        <v>780</v>
      </c>
      <c r="C84" s="17" t="s">
        <v>778</v>
      </c>
      <c r="D84" s="11">
        <v>54.9</v>
      </c>
      <c r="E84" s="16" t="s">
        <v>328</v>
      </c>
      <c r="F84" s="30">
        <v>0</v>
      </c>
      <c r="G84" s="30">
        <v>5.1999999999999998E-2</v>
      </c>
      <c r="H84" s="21">
        <f t="shared" si="4"/>
        <v>5.1999999999999998E-2</v>
      </c>
      <c r="I84" s="557"/>
      <c r="J84" s="557"/>
      <c r="K84" s="29">
        <f t="shared" si="5"/>
        <v>1.6090547832513021E-2</v>
      </c>
      <c r="L84" s="26">
        <f t="shared" si="3"/>
        <v>6.8090547832513018E-2</v>
      </c>
      <c r="M84" s="4" t="s">
        <v>702</v>
      </c>
    </row>
    <row r="85" spans="1:13" x14ac:dyDescent="0.25">
      <c r="A85" s="7">
        <v>71</v>
      </c>
      <c r="B85" s="17" t="s">
        <v>483</v>
      </c>
      <c r="C85" s="17"/>
      <c r="D85" s="11">
        <v>58.9</v>
      </c>
      <c r="E85" s="16" t="s">
        <v>328</v>
      </c>
      <c r="F85" s="30">
        <v>7</v>
      </c>
      <c r="G85" s="30">
        <v>7</v>
      </c>
      <c r="H85" s="21">
        <f t="shared" si="4"/>
        <v>0</v>
      </c>
      <c r="I85" s="557"/>
      <c r="J85" s="557"/>
      <c r="K85" s="29">
        <f t="shared" si="5"/>
        <v>1.7262901044353678E-2</v>
      </c>
      <c r="L85" s="26">
        <f t="shared" si="3"/>
        <v>1.7262901044353678E-2</v>
      </c>
      <c r="M85" s="4" t="s">
        <v>702</v>
      </c>
    </row>
    <row r="86" spans="1:13" x14ac:dyDescent="0.25">
      <c r="A86" s="7">
        <v>72</v>
      </c>
      <c r="B86" s="17" t="s">
        <v>484</v>
      </c>
      <c r="C86" s="17"/>
      <c r="D86" s="11">
        <v>62.2</v>
      </c>
      <c r="E86" s="16" t="s">
        <v>328</v>
      </c>
      <c r="F86" s="30">
        <v>12.3</v>
      </c>
      <c r="G86" s="30">
        <v>12.3</v>
      </c>
      <c r="H86" s="21">
        <f t="shared" si="4"/>
        <v>0</v>
      </c>
      <c r="I86" s="557"/>
      <c r="J86" s="557"/>
      <c r="K86" s="29">
        <f t="shared" si="5"/>
        <v>1.8230092444122221E-2</v>
      </c>
      <c r="L86" s="26">
        <f t="shared" si="3"/>
        <v>1.8230092444122221E-2</v>
      </c>
      <c r="M86" s="4" t="s">
        <v>702</v>
      </c>
    </row>
    <row r="87" spans="1:13" x14ac:dyDescent="0.25">
      <c r="A87" s="7">
        <v>73</v>
      </c>
      <c r="B87" s="17" t="s">
        <v>485</v>
      </c>
      <c r="C87" s="17" t="s">
        <v>774</v>
      </c>
      <c r="D87" s="11">
        <v>68.8</v>
      </c>
      <c r="E87" s="16" t="s">
        <v>328</v>
      </c>
      <c r="F87" s="30">
        <v>23.8</v>
      </c>
      <c r="G87" s="30">
        <v>23.8</v>
      </c>
      <c r="H87" s="21">
        <f t="shared" si="4"/>
        <v>0</v>
      </c>
      <c r="I87" s="557"/>
      <c r="J87" s="557"/>
      <c r="K87" s="29">
        <f t="shared" si="5"/>
        <v>2.0164475243659306E-2</v>
      </c>
      <c r="L87" s="26">
        <f t="shared" si="3"/>
        <v>2.0164475243659306E-2</v>
      </c>
      <c r="M87" s="4" t="s">
        <v>702</v>
      </c>
    </row>
    <row r="88" spans="1:13" x14ac:dyDescent="0.25">
      <c r="A88" s="7">
        <v>74</v>
      </c>
      <c r="B88" s="17" t="s">
        <v>486</v>
      </c>
      <c r="C88" s="17" t="s">
        <v>774</v>
      </c>
      <c r="D88" s="11">
        <v>42.7</v>
      </c>
      <c r="E88" s="16" t="s">
        <v>328</v>
      </c>
      <c r="F88" s="30">
        <v>13.8</v>
      </c>
      <c r="G88" s="30">
        <v>13.8</v>
      </c>
      <c r="H88" s="21">
        <f t="shared" si="4"/>
        <v>0</v>
      </c>
      <c r="I88" s="557"/>
      <c r="J88" s="557"/>
      <c r="K88" s="29">
        <f t="shared" si="5"/>
        <v>1.2514870536399018E-2</v>
      </c>
      <c r="L88" s="26">
        <f t="shared" si="3"/>
        <v>1.2514870536399018E-2</v>
      </c>
      <c r="M88" s="4" t="s">
        <v>702</v>
      </c>
    </row>
    <row r="89" spans="1:13" x14ac:dyDescent="0.25">
      <c r="A89" s="7">
        <v>75</v>
      </c>
      <c r="B89" s="17" t="s">
        <v>487</v>
      </c>
      <c r="C89" s="17"/>
      <c r="D89" s="11">
        <v>54.7</v>
      </c>
      <c r="E89" s="16" t="s">
        <v>328</v>
      </c>
      <c r="F89" s="30">
        <v>16.100000000000001</v>
      </c>
      <c r="G89" s="30">
        <v>16.100000000000001</v>
      </c>
      <c r="H89" s="21">
        <f t="shared" si="4"/>
        <v>0</v>
      </c>
      <c r="I89" s="557"/>
      <c r="J89" s="557"/>
      <c r="K89" s="29">
        <f t="shared" si="5"/>
        <v>1.6031930171920991E-2</v>
      </c>
      <c r="L89" s="26">
        <f t="shared" si="3"/>
        <v>1.6031930171920991E-2</v>
      </c>
      <c r="M89" s="4" t="s">
        <v>702</v>
      </c>
    </row>
    <row r="90" spans="1:13" x14ac:dyDescent="0.25">
      <c r="A90" s="7">
        <v>76</v>
      </c>
      <c r="B90" s="17" t="s">
        <v>488</v>
      </c>
      <c r="C90" s="17" t="s">
        <v>781</v>
      </c>
      <c r="D90" s="11">
        <v>59.4</v>
      </c>
      <c r="E90" s="16" t="s">
        <v>328</v>
      </c>
      <c r="F90" s="30">
        <v>13.2</v>
      </c>
      <c r="G90" s="30">
        <v>13.2</v>
      </c>
      <c r="H90" s="21">
        <f t="shared" si="4"/>
        <v>0</v>
      </c>
      <c r="I90" s="557"/>
      <c r="J90" s="557"/>
      <c r="K90" s="29">
        <f t="shared" si="5"/>
        <v>1.7409445195833761E-2</v>
      </c>
      <c r="L90" s="26">
        <f t="shared" si="3"/>
        <v>1.7409445195833761E-2</v>
      </c>
      <c r="M90" s="4" t="s">
        <v>702</v>
      </c>
    </row>
    <row r="91" spans="1:13" x14ac:dyDescent="0.25">
      <c r="A91" s="7">
        <v>77</v>
      </c>
      <c r="B91" s="17" t="s">
        <v>489</v>
      </c>
      <c r="C91" s="17" t="s">
        <v>774</v>
      </c>
      <c r="D91" s="11">
        <v>62.1</v>
      </c>
      <c r="E91" s="16" t="s">
        <v>328</v>
      </c>
      <c r="F91" s="30">
        <v>24.4</v>
      </c>
      <c r="G91" s="30">
        <v>24.4</v>
      </c>
      <c r="H91" s="21">
        <f t="shared" si="4"/>
        <v>0</v>
      </c>
      <c r="I91" s="557"/>
      <c r="J91" s="557"/>
      <c r="K91" s="29">
        <f t="shared" si="5"/>
        <v>1.8200783613826207E-2</v>
      </c>
      <c r="L91" s="26">
        <f t="shared" si="3"/>
        <v>1.8200783613826207E-2</v>
      </c>
      <c r="M91" s="4" t="s">
        <v>702</v>
      </c>
    </row>
    <row r="92" spans="1:13" x14ac:dyDescent="0.25">
      <c r="A92" s="7">
        <v>78</v>
      </c>
      <c r="B92" s="17" t="s">
        <v>490</v>
      </c>
      <c r="C92" s="17"/>
      <c r="D92" s="11">
        <v>69.099999999999994</v>
      </c>
      <c r="E92" s="16" t="s">
        <v>328</v>
      </c>
      <c r="F92" s="30">
        <v>10.6</v>
      </c>
      <c r="G92" s="30">
        <v>10.7</v>
      </c>
      <c r="H92" s="21">
        <f t="shared" si="4"/>
        <v>9.9999999999999645E-2</v>
      </c>
      <c r="I92" s="557"/>
      <c r="J92" s="557"/>
      <c r="K92" s="29">
        <f t="shared" si="5"/>
        <v>2.0252401734547353E-2</v>
      </c>
      <c r="L92" s="26">
        <f t="shared" si="3"/>
        <v>0.120252401734547</v>
      </c>
      <c r="M92" s="4" t="s">
        <v>702</v>
      </c>
    </row>
    <row r="93" spans="1:13" x14ac:dyDescent="0.25">
      <c r="A93" s="7">
        <v>79</v>
      </c>
      <c r="B93" s="17" t="s">
        <v>491</v>
      </c>
      <c r="C93" s="17"/>
      <c r="D93" s="11">
        <v>42.1</v>
      </c>
      <c r="E93" s="16" t="s">
        <v>328</v>
      </c>
      <c r="F93" s="30">
        <v>5</v>
      </c>
      <c r="G93" s="30">
        <v>5</v>
      </c>
      <c r="H93" s="21">
        <f t="shared" si="4"/>
        <v>0</v>
      </c>
      <c r="I93" s="557"/>
      <c r="J93" s="557"/>
      <c r="K93" s="29">
        <f t="shared" si="5"/>
        <v>1.233901755462292E-2</v>
      </c>
      <c r="L93" s="26">
        <f t="shared" si="3"/>
        <v>1.233901755462292E-2</v>
      </c>
      <c r="M93" s="4" t="s">
        <v>702</v>
      </c>
    </row>
    <row r="94" spans="1:13" x14ac:dyDescent="0.25">
      <c r="A94" s="7">
        <v>80</v>
      </c>
      <c r="B94" s="17" t="s">
        <v>492</v>
      </c>
      <c r="C94" s="17"/>
      <c r="D94" s="11">
        <v>55</v>
      </c>
      <c r="E94" s="16" t="s">
        <v>328</v>
      </c>
      <c r="F94" s="30">
        <v>12.4</v>
      </c>
      <c r="G94" s="30">
        <v>12.4</v>
      </c>
      <c r="H94" s="21">
        <f t="shared" si="4"/>
        <v>0</v>
      </c>
      <c r="I94" s="557"/>
      <c r="J94" s="557"/>
      <c r="K94" s="29">
        <f t="shared" si="5"/>
        <v>1.6119856662809039E-2</v>
      </c>
      <c r="L94" s="26">
        <f t="shared" si="3"/>
        <v>1.6119856662809039E-2</v>
      </c>
      <c r="M94" s="4" t="s">
        <v>702</v>
      </c>
    </row>
    <row r="95" spans="1:13" x14ac:dyDescent="0.25">
      <c r="A95" s="7">
        <v>81</v>
      </c>
      <c r="B95" s="17" t="s">
        <v>782</v>
      </c>
      <c r="C95" s="17" t="s">
        <v>769</v>
      </c>
      <c r="D95" s="11">
        <v>59.3</v>
      </c>
      <c r="E95" s="16" t="s">
        <v>328</v>
      </c>
      <c r="F95" s="30">
        <v>0</v>
      </c>
      <c r="G95" s="30">
        <v>1.2999999999999999E-2</v>
      </c>
      <c r="H95" s="21">
        <f t="shared" si="4"/>
        <v>1.2999999999999999E-2</v>
      </c>
      <c r="I95" s="557"/>
      <c r="J95" s="557"/>
      <c r="K95" s="29">
        <f t="shared" si="5"/>
        <v>1.7380136365537743E-2</v>
      </c>
      <c r="L95" s="26">
        <f t="shared" si="3"/>
        <v>3.0380136365537741E-2</v>
      </c>
      <c r="M95" s="4" t="s">
        <v>702</v>
      </c>
    </row>
    <row r="96" spans="1:13" x14ac:dyDescent="0.25">
      <c r="A96" s="7">
        <v>82</v>
      </c>
      <c r="B96" s="17" t="s">
        <v>494</v>
      </c>
      <c r="C96" s="17"/>
      <c r="D96" s="11">
        <v>62.6</v>
      </c>
      <c r="E96" s="16" t="s">
        <v>328</v>
      </c>
      <c r="F96" s="30">
        <v>19.8</v>
      </c>
      <c r="G96" s="30">
        <v>19.8</v>
      </c>
      <c r="H96" s="21">
        <f t="shared" si="4"/>
        <v>0</v>
      </c>
      <c r="I96" s="557"/>
      <c r="J96" s="557"/>
      <c r="K96" s="29">
        <f t="shared" si="5"/>
        <v>1.8347327765306287E-2</v>
      </c>
      <c r="L96" s="26">
        <f t="shared" si="3"/>
        <v>1.8347327765306287E-2</v>
      </c>
      <c r="M96" s="4" t="s">
        <v>702</v>
      </c>
    </row>
    <row r="97" spans="1:13" x14ac:dyDescent="0.25">
      <c r="A97" s="7">
        <v>83</v>
      </c>
      <c r="B97" s="17" t="s">
        <v>495</v>
      </c>
      <c r="C97" s="17" t="s">
        <v>783</v>
      </c>
      <c r="D97" s="11">
        <v>68.5</v>
      </c>
      <c r="E97" s="16" t="s">
        <v>328</v>
      </c>
      <c r="F97" s="30">
        <v>5.7</v>
      </c>
      <c r="G97" s="30">
        <v>5.7</v>
      </c>
      <c r="H97" s="21">
        <f t="shared" si="4"/>
        <v>0</v>
      </c>
      <c r="I97" s="557"/>
      <c r="J97" s="557"/>
      <c r="K97" s="29">
        <f t="shared" si="5"/>
        <v>2.0076548752771258E-2</v>
      </c>
      <c r="L97" s="26">
        <f t="shared" si="3"/>
        <v>2.0076548752771258E-2</v>
      </c>
      <c r="M97" s="4" t="s">
        <v>702</v>
      </c>
    </row>
    <row r="98" spans="1:13" x14ac:dyDescent="0.25">
      <c r="A98" s="7">
        <v>84</v>
      </c>
      <c r="B98" s="17" t="s">
        <v>496</v>
      </c>
      <c r="C98" s="17" t="s">
        <v>784</v>
      </c>
      <c r="D98" s="11">
        <v>42.2</v>
      </c>
      <c r="E98" s="16" t="s">
        <v>328</v>
      </c>
      <c r="F98" s="30">
        <v>9.6999999999999993</v>
      </c>
      <c r="G98" s="30">
        <v>9.6999999999999993</v>
      </c>
      <c r="H98" s="21">
        <f t="shared" si="4"/>
        <v>0</v>
      </c>
      <c r="I98" s="557"/>
      <c r="J98" s="557"/>
      <c r="K98" s="29">
        <f t="shared" si="5"/>
        <v>1.2368326384918936E-2</v>
      </c>
      <c r="L98" s="26">
        <f t="shared" si="3"/>
        <v>1.2368326384918936E-2</v>
      </c>
      <c r="M98" s="4" t="s">
        <v>702</v>
      </c>
    </row>
    <row r="99" spans="1:13" x14ac:dyDescent="0.25">
      <c r="A99" s="7">
        <v>85</v>
      </c>
      <c r="B99" s="109" t="s">
        <v>497</v>
      </c>
      <c r="C99" s="109"/>
      <c r="D99" s="11">
        <v>54.9</v>
      </c>
      <c r="E99" s="16" t="s">
        <v>328</v>
      </c>
      <c r="F99" s="30">
        <v>14.5</v>
      </c>
      <c r="G99" s="30">
        <v>14.5</v>
      </c>
      <c r="H99" s="21">
        <f t="shared" si="4"/>
        <v>0</v>
      </c>
      <c r="I99" s="557"/>
      <c r="J99" s="557"/>
      <c r="K99" s="29">
        <f t="shared" si="5"/>
        <v>1.6090547832513021E-2</v>
      </c>
      <c r="L99" s="26">
        <f t="shared" si="3"/>
        <v>1.6090547832513021E-2</v>
      </c>
      <c r="M99" s="4" t="s">
        <v>702</v>
      </c>
    </row>
    <row r="100" spans="1:13" x14ac:dyDescent="0.25">
      <c r="A100" s="7">
        <v>86</v>
      </c>
      <c r="B100" s="17" t="s">
        <v>498</v>
      </c>
      <c r="C100" s="17" t="s">
        <v>783</v>
      </c>
      <c r="D100" s="11">
        <v>59.2</v>
      </c>
      <c r="E100" s="16" t="s">
        <v>328</v>
      </c>
      <c r="F100" s="30">
        <v>6.1</v>
      </c>
      <c r="G100" s="30">
        <v>6.1</v>
      </c>
      <c r="H100" s="21">
        <f t="shared" si="4"/>
        <v>0</v>
      </c>
      <c r="I100" s="557"/>
      <c r="J100" s="557"/>
      <c r="K100" s="29">
        <f t="shared" si="5"/>
        <v>1.7350827535241729E-2</v>
      </c>
      <c r="L100" s="26">
        <f t="shared" si="3"/>
        <v>1.7350827535241729E-2</v>
      </c>
      <c r="M100" s="4" t="s">
        <v>702</v>
      </c>
    </row>
    <row r="101" spans="1:13" x14ac:dyDescent="0.25">
      <c r="A101" s="7">
        <v>87</v>
      </c>
      <c r="B101" s="17" t="s">
        <v>499</v>
      </c>
      <c r="C101" s="17"/>
      <c r="D101" s="11">
        <v>62.9</v>
      </c>
      <c r="E101" s="16" t="s">
        <v>328</v>
      </c>
      <c r="F101" s="30">
        <v>26.6</v>
      </c>
      <c r="G101" s="30">
        <v>26.7</v>
      </c>
      <c r="H101" s="21">
        <f t="shared" si="4"/>
        <v>9.9999999999997868E-2</v>
      </c>
      <c r="I101" s="557"/>
      <c r="J101" s="557"/>
      <c r="K101" s="29">
        <f t="shared" si="5"/>
        <v>1.8435254256194335E-2</v>
      </c>
      <c r="L101" s="26">
        <f t="shared" si="3"/>
        <v>0.1184352542561922</v>
      </c>
      <c r="M101" s="4" t="s">
        <v>702</v>
      </c>
    </row>
    <row r="102" spans="1:13" x14ac:dyDescent="0.25">
      <c r="A102" s="7">
        <v>88</v>
      </c>
      <c r="B102" s="17" t="s">
        <v>500</v>
      </c>
      <c r="C102" s="17"/>
      <c r="D102" s="11">
        <v>68.900000000000006</v>
      </c>
      <c r="E102" s="16" t="s">
        <v>328</v>
      </c>
      <c r="F102" s="30">
        <v>22.7</v>
      </c>
      <c r="G102" s="30">
        <v>22.7</v>
      </c>
      <c r="H102" s="21">
        <f t="shared" si="4"/>
        <v>0</v>
      </c>
      <c r="I102" s="557"/>
      <c r="J102" s="557"/>
      <c r="K102" s="29">
        <f t="shared" si="5"/>
        <v>2.0193784073955324E-2</v>
      </c>
      <c r="L102" s="26">
        <f t="shared" si="3"/>
        <v>2.0193784073955324E-2</v>
      </c>
      <c r="M102" s="4" t="s">
        <v>702</v>
      </c>
    </row>
    <row r="103" spans="1:13" x14ac:dyDescent="0.25">
      <c r="A103" s="7">
        <v>89</v>
      </c>
      <c r="B103" s="17" t="s">
        <v>501</v>
      </c>
      <c r="C103" s="17"/>
      <c r="D103" s="11">
        <v>42.3</v>
      </c>
      <c r="E103" s="16" t="s">
        <v>328</v>
      </c>
      <c r="F103" s="30">
        <v>14.8</v>
      </c>
      <c r="G103" s="30">
        <v>14.8</v>
      </c>
      <c r="H103" s="21">
        <f t="shared" si="4"/>
        <v>0</v>
      </c>
      <c r="I103" s="557"/>
      <c r="J103" s="557"/>
      <c r="K103" s="29">
        <f t="shared" si="5"/>
        <v>1.2397635215214951E-2</v>
      </c>
      <c r="L103" s="26">
        <f t="shared" si="3"/>
        <v>1.2397635215214951E-2</v>
      </c>
      <c r="M103" s="4" t="s">
        <v>702</v>
      </c>
    </row>
    <row r="104" spans="1:13" x14ac:dyDescent="0.25">
      <c r="A104" s="7">
        <v>90</v>
      </c>
      <c r="B104" s="17" t="s">
        <v>502</v>
      </c>
      <c r="C104" s="17"/>
      <c r="D104" s="11">
        <v>55.4</v>
      </c>
      <c r="E104" s="16" t="s">
        <v>328</v>
      </c>
      <c r="F104" s="30">
        <v>15.9</v>
      </c>
      <c r="G104" s="30">
        <v>15.9</v>
      </c>
      <c r="H104" s="21">
        <f t="shared" si="4"/>
        <v>0</v>
      </c>
      <c r="I104" s="557"/>
      <c r="J104" s="557"/>
      <c r="K104" s="29">
        <f t="shared" si="5"/>
        <v>1.6237091983993104E-2</v>
      </c>
      <c r="L104" s="26">
        <f t="shared" si="3"/>
        <v>1.6237091983993104E-2</v>
      </c>
      <c r="M104" s="4" t="s">
        <v>702</v>
      </c>
    </row>
    <row r="105" spans="1:13" x14ac:dyDescent="0.25">
      <c r="A105" s="7">
        <v>91</v>
      </c>
      <c r="B105" s="17" t="s">
        <v>503</v>
      </c>
      <c r="C105" s="17"/>
      <c r="D105" s="11">
        <v>59.2</v>
      </c>
      <c r="E105" s="16" t="s">
        <v>328</v>
      </c>
      <c r="F105" s="30">
        <v>10.4</v>
      </c>
      <c r="G105" s="30">
        <v>10.4</v>
      </c>
      <c r="H105" s="21">
        <f t="shared" si="4"/>
        <v>0</v>
      </c>
      <c r="I105" s="557"/>
      <c r="J105" s="557"/>
      <c r="K105" s="29">
        <f t="shared" si="5"/>
        <v>1.7350827535241729E-2</v>
      </c>
      <c r="L105" s="26">
        <f t="shared" si="3"/>
        <v>1.7350827535241729E-2</v>
      </c>
      <c r="M105" s="4" t="s">
        <v>702</v>
      </c>
    </row>
    <row r="106" spans="1:13" x14ac:dyDescent="0.25">
      <c r="A106" s="7">
        <v>92</v>
      </c>
      <c r="B106" s="17" t="s">
        <v>504</v>
      </c>
      <c r="C106" s="17"/>
      <c r="D106" s="11">
        <v>62.6</v>
      </c>
      <c r="E106" s="16" t="s">
        <v>328</v>
      </c>
      <c r="F106" s="30">
        <v>11.3</v>
      </c>
      <c r="G106" s="30">
        <v>11.3</v>
      </c>
      <c r="H106" s="21">
        <f t="shared" si="4"/>
        <v>0</v>
      </c>
      <c r="I106" s="557"/>
      <c r="J106" s="557"/>
      <c r="K106" s="29">
        <f t="shared" si="5"/>
        <v>1.8347327765306287E-2</v>
      </c>
      <c r="L106" s="26">
        <f t="shared" si="3"/>
        <v>1.8347327765306287E-2</v>
      </c>
      <c r="M106" s="4" t="s">
        <v>702</v>
      </c>
    </row>
    <row r="107" spans="1:13" x14ac:dyDescent="0.25">
      <c r="A107" s="7">
        <v>93</v>
      </c>
      <c r="B107" s="17" t="s">
        <v>505</v>
      </c>
      <c r="C107" s="17"/>
      <c r="D107" s="11">
        <v>69.099999999999994</v>
      </c>
      <c r="E107" s="16" t="s">
        <v>328</v>
      </c>
      <c r="F107" s="30">
        <v>10.7</v>
      </c>
      <c r="G107" s="30">
        <v>10.7</v>
      </c>
      <c r="H107" s="21">
        <f t="shared" si="4"/>
        <v>0</v>
      </c>
      <c r="I107" s="557"/>
      <c r="J107" s="557"/>
      <c r="K107" s="29">
        <f t="shared" si="5"/>
        <v>2.0252401734547353E-2</v>
      </c>
      <c r="L107" s="26">
        <f t="shared" si="3"/>
        <v>2.0252401734547353E-2</v>
      </c>
      <c r="M107" s="4" t="s">
        <v>702</v>
      </c>
    </row>
    <row r="108" spans="1:13" x14ac:dyDescent="0.25">
      <c r="A108" s="7">
        <v>94</v>
      </c>
      <c r="B108" s="17" t="s">
        <v>506</v>
      </c>
      <c r="C108" s="17"/>
      <c r="D108" s="11">
        <v>42.4</v>
      </c>
      <c r="E108" s="16" t="s">
        <v>328</v>
      </c>
      <c r="F108" s="30">
        <v>3.4</v>
      </c>
      <c r="G108" s="30">
        <v>3.4</v>
      </c>
      <c r="H108" s="21">
        <f t="shared" si="4"/>
        <v>0</v>
      </c>
      <c r="I108" s="557"/>
      <c r="J108" s="557"/>
      <c r="K108" s="29">
        <f t="shared" si="5"/>
        <v>1.2426944045510967E-2</v>
      </c>
      <c r="L108" s="26">
        <f t="shared" si="3"/>
        <v>1.2426944045510967E-2</v>
      </c>
      <c r="M108" s="4" t="s">
        <v>702</v>
      </c>
    </row>
    <row r="109" spans="1:13" x14ac:dyDescent="0.25">
      <c r="A109" s="7">
        <v>95</v>
      </c>
      <c r="B109" s="17" t="s">
        <v>507</v>
      </c>
      <c r="C109" s="17"/>
      <c r="D109" s="11">
        <v>55.1</v>
      </c>
      <c r="E109" s="16" t="s">
        <v>328</v>
      </c>
      <c r="F109" s="30">
        <v>10.1</v>
      </c>
      <c r="G109" s="30">
        <v>10.1</v>
      </c>
      <c r="H109" s="21">
        <f t="shared" si="4"/>
        <v>0</v>
      </c>
      <c r="I109" s="557"/>
      <c r="J109" s="557"/>
      <c r="K109" s="29">
        <f t="shared" si="5"/>
        <v>1.6149165493105053E-2</v>
      </c>
      <c r="L109" s="26">
        <f t="shared" si="3"/>
        <v>1.6149165493105053E-2</v>
      </c>
      <c r="M109" s="4" t="s">
        <v>702</v>
      </c>
    </row>
    <row r="110" spans="1:13" x14ac:dyDescent="0.25">
      <c r="A110" s="7">
        <v>96</v>
      </c>
      <c r="B110" s="17" t="s">
        <v>508</v>
      </c>
      <c r="C110" s="17"/>
      <c r="D110" s="11">
        <v>59.5</v>
      </c>
      <c r="E110" s="16" t="s">
        <v>328</v>
      </c>
      <c r="F110" s="30">
        <v>2.7</v>
      </c>
      <c r="G110" s="30">
        <v>2.7</v>
      </c>
      <c r="H110" s="21">
        <f t="shared" si="4"/>
        <v>0</v>
      </c>
      <c r="I110" s="557"/>
      <c r="J110" s="557"/>
      <c r="K110" s="29">
        <f t="shared" si="5"/>
        <v>1.7438754026129776E-2</v>
      </c>
      <c r="L110" s="26">
        <f t="shared" si="3"/>
        <v>1.7438754026129776E-2</v>
      </c>
      <c r="M110" s="4" t="s">
        <v>702</v>
      </c>
    </row>
    <row r="111" spans="1:13" x14ac:dyDescent="0.25">
      <c r="A111" s="7">
        <v>97</v>
      </c>
      <c r="B111" s="17" t="s">
        <v>509</v>
      </c>
      <c r="C111" s="17"/>
      <c r="D111" s="11">
        <v>62.8</v>
      </c>
      <c r="E111" s="16" t="s">
        <v>328</v>
      </c>
      <c r="F111" s="30">
        <v>21.3</v>
      </c>
      <c r="G111" s="30">
        <v>21.3</v>
      </c>
      <c r="H111" s="21">
        <f t="shared" si="4"/>
        <v>0</v>
      </c>
      <c r="I111" s="557"/>
      <c r="J111" s="557"/>
      <c r="K111" s="29">
        <f t="shared" si="5"/>
        <v>1.840594542589832E-2</v>
      </c>
      <c r="L111" s="26">
        <f t="shared" si="3"/>
        <v>1.840594542589832E-2</v>
      </c>
      <c r="M111" s="4" t="s">
        <v>702</v>
      </c>
    </row>
    <row r="112" spans="1:13" x14ac:dyDescent="0.25">
      <c r="A112" s="7">
        <v>98</v>
      </c>
      <c r="B112" s="17" t="s">
        <v>510</v>
      </c>
      <c r="C112" s="17" t="s">
        <v>783</v>
      </c>
      <c r="D112" s="11">
        <v>68.8</v>
      </c>
      <c r="E112" s="16" t="s">
        <v>328</v>
      </c>
      <c r="F112" s="30">
        <v>14.8</v>
      </c>
      <c r="G112" s="30">
        <v>14.8</v>
      </c>
      <c r="H112" s="21">
        <f t="shared" si="4"/>
        <v>0</v>
      </c>
      <c r="I112" s="557"/>
      <c r="J112" s="557"/>
      <c r="K112" s="29">
        <f t="shared" si="5"/>
        <v>2.0164475243659306E-2</v>
      </c>
      <c r="L112" s="26">
        <f t="shared" si="3"/>
        <v>2.0164475243659306E-2</v>
      </c>
      <c r="M112" s="4" t="s">
        <v>702</v>
      </c>
    </row>
    <row r="113" spans="1:13" x14ac:dyDescent="0.25">
      <c r="A113" s="7">
        <v>99</v>
      </c>
      <c r="B113" s="17" t="s">
        <v>511</v>
      </c>
      <c r="C113" s="17"/>
      <c r="D113" s="11">
        <v>42.2</v>
      </c>
      <c r="E113" s="16" t="s">
        <v>328</v>
      </c>
      <c r="F113" s="30">
        <v>13.4</v>
      </c>
      <c r="G113" s="30">
        <v>13.4</v>
      </c>
      <c r="H113" s="21">
        <f t="shared" si="4"/>
        <v>0</v>
      </c>
      <c r="I113" s="557"/>
      <c r="J113" s="557"/>
      <c r="K113" s="29">
        <f t="shared" si="5"/>
        <v>1.2368326384918936E-2</v>
      </c>
      <c r="L113" s="26">
        <f t="shared" si="3"/>
        <v>1.2368326384918936E-2</v>
      </c>
      <c r="M113" s="4" t="s">
        <v>702</v>
      </c>
    </row>
    <row r="114" spans="1:13" x14ac:dyDescent="0.25">
      <c r="A114" s="7">
        <v>100</v>
      </c>
      <c r="B114" s="17" t="s">
        <v>512</v>
      </c>
      <c r="C114" s="17"/>
      <c r="D114" s="11">
        <v>55.2</v>
      </c>
      <c r="E114" s="16" t="s">
        <v>328</v>
      </c>
      <c r="F114" s="30">
        <v>13</v>
      </c>
      <c r="G114" s="30">
        <v>13</v>
      </c>
      <c r="H114" s="21">
        <f t="shared" si="4"/>
        <v>0</v>
      </c>
      <c r="I114" s="557"/>
      <c r="J114" s="557"/>
      <c r="K114" s="29">
        <f t="shared" si="5"/>
        <v>1.6178474323401072E-2</v>
      </c>
      <c r="L114" s="26">
        <f t="shared" si="3"/>
        <v>1.6178474323401072E-2</v>
      </c>
      <c r="M114" s="4" t="s">
        <v>702</v>
      </c>
    </row>
    <row r="115" spans="1:13" x14ac:dyDescent="0.25">
      <c r="A115" s="7">
        <v>101</v>
      </c>
      <c r="B115" s="17" t="s">
        <v>513</v>
      </c>
      <c r="C115" s="17"/>
      <c r="D115" s="11">
        <v>58.1</v>
      </c>
      <c r="E115" s="16" t="s">
        <v>328</v>
      </c>
      <c r="F115" s="30">
        <v>9.6</v>
      </c>
      <c r="G115" s="30">
        <v>9.6999999999999993</v>
      </c>
      <c r="H115" s="21">
        <f t="shared" si="4"/>
        <v>9.9999999999999645E-2</v>
      </c>
      <c r="I115" s="557"/>
      <c r="J115" s="557"/>
      <c r="K115" s="29">
        <f t="shared" si="5"/>
        <v>1.702843040198555E-2</v>
      </c>
      <c r="L115" s="26">
        <f t="shared" si="3"/>
        <v>0.1170284304019852</v>
      </c>
      <c r="M115" s="4" t="s">
        <v>702</v>
      </c>
    </row>
    <row r="116" spans="1:13" x14ac:dyDescent="0.25">
      <c r="A116" s="7">
        <v>102</v>
      </c>
      <c r="B116" s="17" t="s">
        <v>785</v>
      </c>
      <c r="C116" s="17" t="s">
        <v>786</v>
      </c>
      <c r="D116" s="11">
        <v>61.9</v>
      </c>
      <c r="E116" s="16" t="s">
        <v>328</v>
      </c>
      <c r="F116" s="30">
        <v>15.6</v>
      </c>
      <c r="G116" s="30">
        <v>15.7</v>
      </c>
      <c r="H116" s="21">
        <f t="shared" si="4"/>
        <v>9.9999999999999645E-2</v>
      </c>
      <c r="I116" s="557"/>
      <c r="J116" s="557"/>
      <c r="K116" s="29">
        <f t="shared" si="5"/>
        <v>1.814216595323417E-2</v>
      </c>
      <c r="L116" s="26">
        <f t="shared" si="3"/>
        <v>0.11814216595323382</v>
      </c>
      <c r="M116" s="4" t="s">
        <v>702</v>
      </c>
    </row>
    <row r="117" spans="1:13" x14ac:dyDescent="0.25">
      <c r="A117" s="7">
        <v>103</v>
      </c>
      <c r="B117" s="17" t="s">
        <v>515</v>
      </c>
      <c r="C117" s="17"/>
      <c r="D117" s="11">
        <v>69.3</v>
      </c>
      <c r="E117" s="16" t="s">
        <v>328</v>
      </c>
      <c r="F117" s="30">
        <v>12</v>
      </c>
      <c r="G117" s="30">
        <v>12</v>
      </c>
      <c r="H117" s="21">
        <f t="shared" si="4"/>
        <v>0</v>
      </c>
      <c r="I117" s="557"/>
      <c r="J117" s="557"/>
      <c r="K117" s="29">
        <f t="shared" si="5"/>
        <v>2.0311019395139386E-2</v>
      </c>
      <c r="L117" s="26">
        <f t="shared" si="3"/>
        <v>2.0311019395139386E-2</v>
      </c>
      <c r="M117" s="4" t="s">
        <v>702</v>
      </c>
    </row>
    <row r="118" spans="1:13" x14ac:dyDescent="0.25">
      <c r="A118" s="7">
        <v>104</v>
      </c>
      <c r="B118" s="17" t="s">
        <v>516</v>
      </c>
      <c r="C118" s="17"/>
      <c r="D118" s="11">
        <v>42.4</v>
      </c>
      <c r="E118" s="16" t="s">
        <v>328</v>
      </c>
      <c r="F118" s="30">
        <v>0</v>
      </c>
      <c r="G118" s="30">
        <v>0</v>
      </c>
      <c r="H118" s="21">
        <f t="shared" si="4"/>
        <v>0</v>
      </c>
      <c r="I118" s="557"/>
      <c r="J118" s="557"/>
      <c r="K118" s="29">
        <f t="shared" si="5"/>
        <v>1.2426944045510967E-2</v>
      </c>
      <c r="L118" s="26">
        <f t="shared" si="3"/>
        <v>1.2426944045510967E-2</v>
      </c>
      <c r="M118" s="4" t="s">
        <v>702</v>
      </c>
    </row>
    <row r="119" spans="1:13" x14ac:dyDescent="0.25">
      <c r="A119" s="7">
        <v>105</v>
      </c>
      <c r="B119" s="17" t="s">
        <v>517</v>
      </c>
      <c r="C119" s="17" t="s">
        <v>772</v>
      </c>
      <c r="D119" s="11">
        <v>55</v>
      </c>
      <c r="E119" s="16" t="s">
        <v>328</v>
      </c>
      <c r="F119" s="30">
        <v>8.8000000000000007</v>
      </c>
      <c r="G119" s="30">
        <v>8.8000000000000007</v>
      </c>
      <c r="H119" s="21">
        <f t="shared" si="4"/>
        <v>0</v>
      </c>
      <c r="I119" s="557"/>
      <c r="J119" s="557"/>
      <c r="K119" s="29">
        <f t="shared" si="5"/>
        <v>1.6119856662809039E-2</v>
      </c>
      <c r="L119" s="26">
        <f t="shared" si="3"/>
        <v>1.6119856662809039E-2</v>
      </c>
      <c r="M119" s="4" t="s">
        <v>702</v>
      </c>
    </row>
    <row r="120" spans="1:13" x14ac:dyDescent="0.25">
      <c r="A120" s="7">
        <v>106</v>
      </c>
      <c r="B120" s="17" t="s">
        <v>518</v>
      </c>
      <c r="C120" s="17"/>
      <c r="D120" s="11">
        <v>59.2</v>
      </c>
      <c r="E120" s="16" t="s">
        <v>328</v>
      </c>
      <c r="F120" s="30">
        <v>26.6</v>
      </c>
      <c r="G120" s="30">
        <v>26.6</v>
      </c>
      <c r="H120" s="21">
        <f t="shared" si="4"/>
        <v>0</v>
      </c>
      <c r="I120" s="557"/>
      <c r="J120" s="557"/>
      <c r="K120" s="29">
        <f t="shared" si="5"/>
        <v>1.7350827535241729E-2</v>
      </c>
      <c r="L120" s="26">
        <f t="shared" si="3"/>
        <v>1.7350827535241729E-2</v>
      </c>
      <c r="M120" s="4" t="s">
        <v>702</v>
      </c>
    </row>
    <row r="121" spans="1:13" x14ac:dyDescent="0.25">
      <c r="A121" s="7">
        <v>107</v>
      </c>
      <c r="B121" s="17" t="s">
        <v>519</v>
      </c>
      <c r="C121" s="17" t="s">
        <v>787</v>
      </c>
      <c r="D121" s="11">
        <v>62.8</v>
      </c>
      <c r="E121" s="16" t="s">
        <v>328</v>
      </c>
      <c r="F121" s="30">
        <v>26.5</v>
      </c>
      <c r="G121" s="30">
        <v>26.5</v>
      </c>
      <c r="H121" s="21">
        <f t="shared" si="4"/>
        <v>0</v>
      </c>
      <c r="I121" s="557"/>
      <c r="J121" s="557"/>
      <c r="K121" s="29">
        <f t="shared" si="5"/>
        <v>1.840594542589832E-2</v>
      </c>
      <c r="L121" s="26">
        <f t="shared" si="3"/>
        <v>1.840594542589832E-2</v>
      </c>
      <c r="M121" s="4" t="s">
        <v>702</v>
      </c>
    </row>
    <row r="122" spans="1:13" x14ac:dyDescent="0.25">
      <c r="A122" s="7">
        <v>108</v>
      </c>
      <c r="B122" s="17" t="s">
        <v>514</v>
      </c>
      <c r="C122" s="17" t="s">
        <v>788</v>
      </c>
      <c r="D122" s="11">
        <v>68.599999999999994</v>
      </c>
      <c r="E122" s="16" t="s">
        <v>328</v>
      </c>
      <c r="F122" s="30">
        <v>20.5</v>
      </c>
      <c r="G122" s="30">
        <v>20.8</v>
      </c>
      <c r="H122" s="21">
        <f>G122-F122</f>
        <v>0.30000000000000071</v>
      </c>
      <c r="I122" s="557"/>
      <c r="J122" s="557"/>
      <c r="K122" s="29">
        <f t="shared" si="5"/>
        <v>2.0105857583067273E-2</v>
      </c>
      <c r="L122" s="26">
        <f t="shared" si="3"/>
        <v>0.32010585758306798</v>
      </c>
      <c r="M122" s="4" t="s">
        <v>702</v>
      </c>
    </row>
    <row r="123" spans="1:13" x14ac:dyDescent="0.25">
      <c r="A123" s="7">
        <v>109</v>
      </c>
      <c r="B123" s="17" t="s">
        <v>520</v>
      </c>
      <c r="C123" s="17" t="s">
        <v>781</v>
      </c>
      <c r="D123" s="11">
        <v>42.5</v>
      </c>
      <c r="E123" s="16" t="s">
        <v>328</v>
      </c>
      <c r="F123" s="30">
        <v>4.7</v>
      </c>
      <c r="G123" s="30">
        <v>4.7</v>
      </c>
      <c r="H123" s="21">
        <f t="shared" si="4"/>
        <v>0</v>
      </c>
      <c r="I123" s="557"/>
      <c r="J123" s="557"/>
      <c r="K123" s="29">
        <f t="shared" si="5"/>
        <v>1.2456252875806983E-2</v>
      </c>
      <c r="L123" s="26">
        <f t="shared" si="3"/>
        <v>1.2456252875806983E-2</v>
      </c>
      <c r="M123" s="4" t="s">
        <v>702</v>
      </c>
    </row>
    <row r="124" spans="1:13" x14ac:dyDescent="0.25">
      <c r="A124" s="7">
        <v>110</v>
      </c>
      <c r="B124" s="17" t="s">
        <v>521</v>
      </c>
      <c r="C124" s="17"/>
      <c r="D124" s="11">
        <v>54.1</v>
      </c>
      <c r="E124" s="16" t="s">
        <v>328</v>
      </c>
      <c r="F124" s="30">
        <v>26.3</v>
      </c>
      <c r="G124" s="30">
        <v>27.1</v>
      </c>
      <c r="H124" s="21">
        <f>G124-F124</f>
        <v>0.80000000000000071</v>
      </c>
      <c r="I124" s="557"/>
      <c r="J124" s="557"/>
      <c r="K124" s="29">
        <f t="shared" si="5"/>
        <v>1.5856077190144889E-2</v>
      </c>
      <c r="L124" s="26">
        <f t="shared" si="3"/>
        <v>0.81585607719014563</v>
      </c>
      <c r="M124" s="4" t="s">
        <v>702</v>
      </c>
    </row>
    <row r="125" spans="1:13" x14ac:dyDescent="0.25">
      <c r="A125" s="7">
        <v>111</v>
      </c>
      <c r="B125" s="17" t="s">
        <v>373</v>
      </c>
      <c r="C125" s="17" t="s">
        <v>789</v>
      </c>
      <c r="D125" s="11">
        <v>54.3</v>
      </c>
      <c r="E125" s="16" t="s">
        <v>328</v>
      </c>
      <c r="F125" s="30">
        <v>17.3</v>
      </c>
      <c r="G125" s="30">
        <v>17.3</v>
      </c>
      <c r="H125" s="21">
        <f t="shared" si="4"/>
        <v>0</v>
      </c>
      <c r="I125" s="557"/>
      <c r="J125" s="557"/>
      <c r="K125" s="29">
        <f t="shared" si="5"/>
        <v>1.5914694850736922E-2</v>
      </c>
      <c r="L125" s="26">
        <f t="shared" si="3"/>
        <v>1.5914694850736922E-2</v>
      </c>
      <c r="M125" s="4" t="s">
        <v>702</v>
      </c>
    </row>
    <row r="126" spans="1:13" x14ac:dyDescent="0.25">
      <c r="A126" s="7">
        <v>112</v>
      </c>
      <c r="B126" s="17" t="s">
        <v>374</v>
      </c>
      <c r="C126" s="17"/>
      <c r="D126" s="11">
        <v>52</v>
      </c>
      <c r="E126" s="16" t="s">
        <v>328</v>
      </c>
      <c r="F126" s="30">
        <v>17.2</v>
      </c>
      <c r="G126" s="30">
        <v>17.2</v>
      </c>
      <c r="H126" s="21">
        <f t="shared" si="4"/>
        <v>0</v>
      </c>
      <c r="I126" s="557"/>
      <c r="J126" s="557"/>
      <c r="K126" s="29">
        <f t="shared" si="5"/>
        <v>1.5240591753928546E-2</v>
      </c>
      <c r="L126" s="26">
        <f t="shared" si="3"/>
        <v>1.5240591753928546E-2</v>
      </c>
      <c r="M126" s="4" t="s">
        <v>702</v>
      </c>
    </row>
    <row r="127" spans="1:13" x14ac:dyDescent="0.25">
      <c r="A127" s="7">
        <v>113</v>
      </c>
      <c r="B127" s="17" t="s">
        <v>375</v>
      </c>
      <c r="C127" s="17" t="s">
        <v>790</v>
      </c>
      <c r="D127" s="11">
        <v>46.8</v>
      </c>
      <c r="E127" s="16" t="s">
        <v>328</v>
      </c>
      <c r="F127" s="30">
        <v>21.4</v>
      </c>
      <c r="G127" s="30">
        <v>21.4</v>
      </c>
      <c r="H127" s="21">
        <f t="shared" si="4"/>
        <v>0</v>
      </c>
      <c r="I127" s="557"/>
      <c r="J127" s="557"/>
      <c r="K127" s="29">
        <f t="shared" si="5"/>
        <v>1.371653257853569E-2</v>
      </c>
      <c r="L127" s="26">
        <f t="shared" si="3"/>
        <v>1.371653257853569E-2</v>
      </c>
      <c r="M127" s="4" t="s">
        <v>702</v>
      </c>
    </row>
    <row r="128" spans="1:13" x14ac:dyDescent="0.25">
      <c r="A128" s="7">
        <v>114</v>
      </c>
      <c r="B128" s="17" t="s">
        <v>376</v>
      </c>
      <c r="C128" s="17" t="s">
        <v>791</v>
      </c>
      <c r="D128" s="11">
        <v>73.3</v>
      </c>
      <c r="E128" s="16" t="s">
        <v>328</v>
      </c>
      <c r="F128" s="30">
        <v>14.1</v>
      </c>
      <c r="G128" s="30">
        <v>14.1</v>
      </c>
      <c r="H128" s="21">
        <f t="shared" si="4"/>
        <v>0</v>
      </c>
      <c r="I128" s="557"/>
      <c r="J128" s="557"/>
      <c r="K128" s="29">
        <f t="shared" si="5"/>
        <v>2.1483372606980043E-2</v>
      </c>
      <c r="L128" s="26">
        <f t="shared" si="3"/>
        <v>2.1483372606980043E-2</v>
      </c>
      <c r="M128" s="4" t="s">
        <v>702</v>
      </c>
    </row>
    <row r="129" spans="1:13" x14ac:dyDescent="0.25">
      <c r="A129" s="7">
        <v>115</v>
      </c>
      <c r="B129" s="17" t="s">
        <v>377</v>
      </c>
      <c r="C129" s="17" t="s">
        <v>754</v>
      </c>
      <c r="D129" s="11">
        <v>54.3</v>
      </c>
      <c r="E129" s="16" t="s">
        <v>328</v>
      </c>
      <c r="F129" s="30">
        <v>18.8</v>
      </c>
      <c r="G129" s="30">
        <v>18.899999999999999</v>
      </c>
      <c r="H129" s="21">
        <f t="shared" si="4"/>
        <v>9.9999999999997868E-2</v>
      </c>
      <c r="I129" s="557"/>
      <c r="J129" s="557"/>
      <c r="K129" s="29">
        <f t="shared" si="5"/>
        <v>1.5914694850736922E-2</v>
      </c>
      <c r="L129" s="26">
        <f t="shared" si="3"/>
        <v>0.11591469485073479</v>
      </c>
      <c r="M129" s="4" t="s">
        <v>702</v>
      </c>
    </row>
    <row r="130" spans="1:13" x14ac:dyDescent="0.25">
      <c r="A130" s="7">
        <v>116</v>
      </c>
      <c r="B130" s="17" t="s">
        <v>378</v>
      </c>
      <c r="C130" s="17" t="s">
        <v>788</v>
      </c>
      <c r="D130" s="11">
        <v>51.8</v>
      </c>
      <c r="E130" s="16" t="s">
        <v>328</v>
      </c>
      <c r="F130" s="30">
        <v>15.8</v>
      </c>
      <c r="G130" s="30">
        <v>15.8</v>
      </c>
      <c r="H130" s="21">
        <f t="shared" si="4"/>
        <v>0</v>
      </c>
      <c r="I130" s="557"/>
      <c r="J130" s="557"/>
      <c r="K130" s="29">
        <f t="shared" si="5"/>
        <v>1.5181974093336511E-2</v>
      </c>
      <c r="L130" s="26">
        <f t="shared" si="3"/>
        <v>1.5181974093336511E-2</v>
      </c>
      <c r="M130" s="4" t="s">
        <v>702</v>
      </c>
    </row>
    <row r="131" spans="1:13" x14ac:dyDescent="0.25">
      <c r="A131" s="7">
        <v>117</v>
      </c>
      <c r="B131" s="17" t="s">
        <v>379</v>
      </c>
      <c r="C131" s="17" t="s">
        <v>790</v>
      </c>
      <c r="D131" s="11">
        <v>47.2</v>
      </c>
      <c r="E131" s="16" t="s">
        <v>328</v>
      </c>
      <c r="F131" s="30">
        <v>23.1</v>
      </c>
      <c r="G131" s="30">
        <v>23.2</v>
      </c>
      <c r="H131" s="21">
        <f t="shared" si="4"/>
        <v>9.9999999999997868E-2</v>
      </c>
      <c r="I131" s="557"/>
      <c r="J131" s="557"/>
      <c r="K131" s="29">
        <f t="shared" si="5"/>
        <v>1.3833767899719757E-2</v>
      </c>
      <c r="L131" s="26">
        <f t="shared" si="3"/>
        <v>0.11383376789971762</v>
      </c>
      <c r="M131" s="4" t="s">
        <v>702</v>
      </c>
    </row>
    <row r="132" spans="1:13" x14ac:dyDescent="0.25">
      <c r="A132" s="7">
        <v>118</v>
      </c>
      <c r="B132" s="17" t="s">
        <v>380</v>
      </c>
      <c r="C132" s="17" t="s">
        <v>790</v>
      </c>
      <c r="D132" s="11">
        <v>72.8</v>
      </c>
      <c r="E132" s="16" t="s">
        <v>328</v>
      </c>
      <c r="F132" s="30">
        <v>22</v>
      </c>
      <c r="G132" s="30">
        <v>22</v>
      </c>
      <c r="H132" s="21">
        <f t="shared" si="4"/>
        <v>0</v>
      </c>
      <c r="I132" s="557"/>
      <c r="J132" s="557"/>
      <c r="K132" s="29">
        <f t="shared" si="5"/>
        <v>2.1336828455499963E-2</v>
      </c>
      <c r="L132" s="26">
        <f t="shared" si="3"/>
        <v>2.1336828455499963E-2</v>
      </c>
      <c r="M132" s="4" t="s">
        <v>702</v>
      </c>
    </row>
    <row r="133" spans="1:13" x14ac:dyDescent="0.25">
      <c r="A133" s="7">
        <v>119</v>
      </c>
      <c r="B133" s="17" t="s">
        <v>381</v>
      </c>
      <c r="C133" s="17" t="s">
        <v>792</v>
      </c>
      <c r="D133" s="11">
        <v>54.2</v>
      </c>
      <c r="E133" s="16" t="s">
        <v>328</v>
      </c>
      <c r="F133" s="30">
        <v>25.9</v>
      </c>
      <c r="G133" s="30">
        <v>25.9</v>
      </c>
      <c r="H133" s="21">
        <f t="shared" si="4"/>
        <v>0</v>
      </c>
      <c r="I133" s="557"/>
      <c r="J133" s="557"/>
      <c r="K133" s="29">
        <f t="shared" si="5"/>
        <v>1.5885386020440907E-2</v>
      </c>
      <c r="L133" s="26">
        <f t="shared" si="3"/>
        <v>1.5885386020440907E-2</v>
      </c>
      <c r="M133" s="4" t="s">
        <v>702</v>
      </c>
    </row>
    <row r="134" spans="1:13" x14ac:dyDescent="0.25">
      <c r="A134" s="7">
        <v>120</v>
      </c>
      <c r="B134" s="17" t="s">
        <v>382</v>
      </c>
      <c r="C134" s="17"/>
      <c r="D134" s="11">
        <v>51.9</v>
      </c>
      <c r="E134" s="16" t="s">
        <v>328</v>
      </c>
      <c r="F134" s="30">
        <v>5.0999999999999996</v>
      </c>
      <c r="G134" s="30">
        <v>5.0999999999999996</v>
      </c>
      <c r="H134" s="21">
        <f t="shared" si="4"/>
        <v>0</v>
      </c>
      <c r="I134" s="557"/>
      <c r="J134" s="557"/>
      <c r="K134" s="29">
        <f t="shared" si="5"/>
        <v>1.5211282923632528E-2</v>
      </c>
      <c r="L134" s="26">
        <f t="shared" si="3"/>
        <v>1.5211282923632528E-2</v>
      </c>
      <c r="M134" s="4" t="s">
        <v>702</v>
      </c>
    </row>
    <row r="135" spans="1:13" x14ac:dyDescent="0.25">
      <c r="A135" s="7">
        <v>121</v>
      </c>
      <c r="B135" s="17" t="s">
        <v>383</v>
      </c>
      <c r="C135" s="17" t="s">
        <v>793</v>
      </c>
      <c r="D135" s="11">
        <v>47.2</v>
      </c>
      <c r="E135" s="16" t="s">
        <v>328</v>
      </c>
      <c r="F135" s="30">
        <v>7.1</v>
      </c>
      <c r="G135" s="30">
        <v>7.1</v>
      </c>
      <c r="H135" s="21">
        <f t="shared" si="4"/>
        <v>0</v>
      </c>
      <c r="I135" s="557"/>
      <c r="J135" s="557"/>
      <c r="K135" s="29">
        <f t="shared" si="5"/>
        <v>1.3833767899719757E-2</v>
      </c>
      <c r="L135" s="26">
        <f t="shared" si="3"/>
        <v>1.3833767899719757E-2</v>
      </c>
      <c r="M135" s="4" t="s">
        <v>702</v>
      </c>
    </row>
    <row r="136" spans="1:13" x14ac:dyDescent="0.25">
      <c r="A136" s="7">
        <v>122</v>
      </c>
      <c r="B136" s="17" t="s">
        <v>384</v>
      </c>
      <c r="C136" s="17"/>
      <c r="D136" s="11">
        <v>72.7</v>
      </c>
      <c r="E136" s="16" t="s">
        <v>328</v>
      </c>
      <c r="F136" s="30">
        <v>5.4</v>
      </c>
      <c r="G136" s="30">
        <v>5.5</v>
      </c>
      <c r="H136" s="21">
        <f t="shared" si="4"/>
        <v>9.9999999999999645E-2</v>
      </c>
      <c r="I136" s="557"/>
      <c r="J136" s="557"/>
      <c r="K136" s="29">
        <f t="shared" si="5"/>
        <v>2.1307519625203948E-2</v>
      </c>
      <c r="L136" s="26">
        <f t="shared" si="3"/>
        <v>0.12130751962520359</v>
      </c>
      <c r="M136" s="4" t="s">
        <v>702</v>
      </c>
    </row>
    <row r="137" spans="1:13" x14ac:dyDescent="0.25">
      <c r="A137" s="7">
        <v>123</v>
      </c>
      <c r="B137" s="17" t="s">
        <v>385</v>
      </c>
      <c r="C137" s="17"/>
      <c r="D137" s="11">
        <v>54.3</v>
      </c>
      <c r="E137" s="16" t="s">
        <v>328</v>
      </c>
      <c r="F137" s="30">
        <v>5.9</v>
      </c>
      <c r="G137" s="30">
        <v>5.9</v>
      </c>
      <c r="H137" s="21">
        <f t="shared" si="4"/>
        <v>0</v>
      </c>
      <c r="I137" s="557"/>
      <c r="J137" s="557"/>
      <c r="K137" s="29">
        <f t="shared" si="5"/>
        <v>1.5914694850736922E-2</v>
      </c>
      <c r="L137" s="26">
        <f t="shared" si="3"/>
        <v>1.5914694850736922E-2</v>
      </c>
      <c r="M137" s="4" t="s">
        <v>702</v>
      </c>
    </row>
    <row r="138" spans="1:13" x14ac:dyDescent="0.25">
      <c r="A138" s="7">
        <v>124</v>
      </c>
      <c r="B138" s="17" t="s">
        <v>386</v>
      </c>
      <c r="C138" s="17"/>
      <c r="D138" s="11">
        <v>52.1</v>
      </c>
      <c r="E138" s="16" t="s">
        <v>328</v>
      </c>
      <c r="F138" s="30">
        <v>13.3</v>
      </c>
      <c r="G138" s="30">
        <v>13.3</v>
      </c>
      <c r="H138" s="21">
        <f>G138-F138</f>
        <v>0</v>
      </c>
      <c r="I138" s="557"/>
      <c r="J138" s="557"/>
      <c r="K138" s="29">
        <f t="shared" si="5"/>
        <v>1.5269900584224562E-2</v>
      </c>
      <c r="L138" s="26">
        <f t="shared" si="3"/>
        <v>1.5269900584224562E-2</v>
      </c>
      <c r="M138" s="4" t="s">
        <v>702</v>
      </c>
    </row>
    <row r="139" spans="1:13" x14ac:dyDescent="0.25">
      <c r="A139" s="7">
        <v>125</v>
      </c>
      <c r="B139" s="17" t="s">
        <v>387</v>
      </c>
      <c r="C139" s="17"/>
      <c r="D139" s="11">
        <v>47.2</v>
      </c>
      <c r="E139" s="16" t="s">
        <v>328</v>
      </c>
      <c r="F139" s="30">
        <v>20</v>
      </c>
      <c r="G139" s="30">
        <v>20</v>
      </c>
      <c r="H139" s="21">
        <f>G139-F139</f>
        <v>0</v>
      </c>
      <c r="I139" s="557"/>
      <c r="J139" s="557"/>
      <c r="K139" s="29">
        <f t="shared" si="5"/>
        <v>1.3833767899719757E-2</v>
      </c>
      <c r="L139" s="26">
        <f t="shared" si="3"/>
        <v>1.3833767899719757E-2</v>
      </c>
      <c r="M139" s="4" t="s">
        <v>702</v>
      </c>
    </row>
    <row r="140" spans="1:13" x14ac:dyDescent="0.25">
      <c r="A140" s="7">
        <v>126</v>
      </c>
      <c r="B140" s="17" t="s">
        <v>388</v>
      </c>
      <c r="C140" s="17" t="s">
        <v>794</v>
      </c>
      <c r="D140" s="11">
        <v>72.400000000000006</v>
      </c>
      <c r="E140" s="16" t="s">
        <v>328</v>
      </c>
      <c r="F140" s="30">
        <v>12</v>
      </c>
      <c r="G140" s="30">
        <v>12</v>
      </c>
      <c r="H140" s="21">
        <f>G140-F140</f>
        <v>0</v>
      </c>
      <c r="I140" s="557"/>
      <c r="J140" s="557"/>
      <c r="K140" s="29">
        <f t="shared" si="5"/>
        <v>2.1219593134315901E-2</v>
      </c>
      <c r="L140" s="26">
        <f t="shared" si="3"/>
        <v>2.1219593134315901E-2</v>
      </c>
      <c r="M140" s="4" t="s">
        <v>702</v>
      </c>
    </row>
    <row r="141" spans="1:13" x14ac:dyDescent="0.25">
      <c r="A141" s="7">
        <v>127</v>
      </c>
      <c r="B141" s="17" t="s">
        <v>389</v>
      </c>
      <c r="C141" s="17" t="s">
        <v>795</v>
      </c>
      <c r="D141" s="11">
        <v>54.3</v>
      </c>
      <c r="E141" s="16" t="s">
        <v>328</v>
      </c>
      <c r="F141" s="30">
        <v>14.5</v>
      </c>
      <c r="G141" s="30">
        <v>14.5</v>
      </c>
      <c r="H141" s="21">
        <f>G141-F141</f>
        <v>0</v>
      </c>
      <c r="I141" s="557"/>
      <c r="J141" s="557"/>
      <c r="K141" s="29">
        <f t="shared" si="5"/>
        <v>1.5914694850736922E-2</v>
      </c>
      <c r="L141" s="26">
        <f t="shared" si="3"/>
        <v>1.5914694850736922E-2</v>
      </c>
      <c r="M141" s="4" t="s">
        <v>702</v>
      </c>
    </row>
    <row r="142" spans="1:13" x14ac:dyDescent="0.25">
      <c r="A142" s="7">
        <v>128</v>
      </c>
      <c r="B142" s="17" t="s">
        <v>390</v>
      </c>
      <c r="C142" s="17"/>
      <c r="D142" s="11">
        <v>51.8</v>
      </c>
      <c r="E142" s="16" t="s">
        <v>328</v>
      </c>
      <c r="F142" s="30">
        <v>3.95</v>
      </c>
      <c r="G142" s="30">
        <v>3.95</v>
      </c>
      <c r="H142" s="21">
        <f t="shared" si="4"/>
        <v>0</v>
      </c>
      <c r="I142" s="557"/>
      <c r="J142" s="557"/>
      <c r="K142" s="29">
        <f t="shared" si="5"/>
        <v>1.5181974093336511E-2</v>
      </c>
      <c r="L142" s="26">
        <f t="shared" si="3"/>
        <v>1.5181974093336511E-2</v>
      </c>
      <c r="M142" s="4" t="s">
        <v>702</v>
      </c>
    </row>
    <row r="143" spans="1:13" x14ac:dyDescent="0.25">
      <c r="A143" s="7">
        <v>129</v>
      </c>
      <c r="B143" s="17" t="s">
        <v>391</v>
      </c>
      <c r="C143" s="17" t="s">
        <v>791</v>
      </c>
      <c r="D143" s="11">
        <v>48</v>
      </c>
      <c r="E143" s="16" t="s">
        <v>328</v>
      </c>
      <c r="F143" s="30">
        <v>8.1</v>
      </c>
      <c r="G143" s="30">
        <v>8.1</v>
      </c>
      <c r="H143" s="21">
        <f>G143-F143</f>
        <v>0</v>
      </c>
      <c r="I143" s="557"/>
      <c r="J143" s="557"/>
      <c r="K143" s="29">
        <f t="shared" si="5"/>
        <v>1.4068238542087889E-2</v>
      </c>
      <c r="L143" s="26">
        <f t="shared" si="3"/>
        <v>1.4068238542087889E-2</v>
      </c>
      <c r="M143" s="4" t="s">
        <v>702</v>
      </c>
    </row>
    <row r="144" spans="1:13" x14ac:dyDescent="0.25">
      <c r="A144" s="7">
        <v>130</v>
      </c>
      <c r="B144" s="17" t="s">
        <v>392</v>
      </c>
      <c r="C144" s="17"/>
      <c r="D144" s="11">
        <v>73</v>
      </c>
      <c r="E144" s="16" t="s">
        <v>328</v>
      </c>
      <c r="F144" s="30">
        <v>19.8</v>
      </c>
      <c r="G144" s="30">
        <v>19.8</v>
      </c>
      <c r="H144" s="21">
        <f>G144-F144</f>
        <v>0</v>
      </c>
      <c r="I144" s="557"/>
      <c r="J144" s="557"/>
      <c r="K144" s="29">
        <f t="shared" si="5"/>
        <v>2.1395446116091996E-2</v>
      </c>
      <c r="L144" s="26">
        <f t="shared" ref="L144:L207" si="6">H144+K144+I144+J144</f>
        <v>2.1395446116091996E-2</v>
      </c>
      <c r="M144" s="4" t="s">
        <v>702</v>
      </c>
    </row>
    <row r="145" spans="1:13" x14ac:dyDescent="0.25">
      <c r="A145" s="7">
        <v>131</v>
      </c>
      <c r="B145" s="17" t="s">
        <v>393</v>
      </c>
      <c r="C145" s="17" t="s">
        <v>796</v>
      </c>
      <c r="D145" s="11">
        <v>54.8</v>
      </c>
      <c r="E145" s="16" t="s">
        <v>328</v>
      </c>
      <c r="F145" s="30">
        <v>12.8</v>
      </c>
      <c r="G145" s="30">
        <v>12.8</v>
      </c>
      <c r="H145" s="21">
        <f>G145-F145</f>
        <v>0</v>
      </c>
      <c r="I145" s="557"/>
      <c r="J145" s="557"/>
      <c r="K145" s="29">
        <f t="shared" ref="K145:K208" si="7">$H$10/$F$11*D145</f>
        <v>1.6061239002217006E-2</v>
      </c>
      <c r="L145" s="26">
        <f t="shared" si="6"/>
        <v>1.6061239002217006E-2</v>
      </c>
      <c r="M145" s="4" t="s">
        <v>702</v>
      </c>
    </row>
    <row r="146" spans="1:13" x14ac:dyDescent="0.25">
      <c r="A146" s="7">
        <v>132</v>
      </c>
      <c r="B146" s="17" t="s">
        <v>394</v>
      </c>
      <c r="C146" s="17"/>
      <c r="D146" s="11">
        <v>52.6</v>
      </c>
      <c r="E146" s="16" t="s">
        <v>328</v>
      </c>
      <c r="F146" s="30">
        <v>2.1</v>
      </c>
      <c r="G146" s="30">
        <v>2.1</v>
      </c>
      <c r="H146" s="21">
        <f t="shared" ref="H146:H207" si="8">G146-F146</f>
        <v>0</v>
      </c>
      <c r="I146" s="557"/>
      <c r="J146" s="557"/>
      <c r="K146" s="29">
        <f t="shared" si="7"/>
        <v>1.5416444735704644E-2</v>
      </c>
      <c r="L146" s="26">
        <f t="shared" si="6"/>
        <v>1.5416444735704644E-2</v>
      </c>
      <c r="M146" s="4" t="s">
        <v>702</v>
      </c>
    </row>
    <row r="147" spans="1:13" x14ac:dyDescent="0.25">
      <c r="A147" s="7">
        <v>133</v>
      </c>
      <c r="B147" s="17" t="s">
        <v>395</v>
      </c>
      <c r="C147" s="17" t="s">
        <v>781</v>
      </c>
      <c r="D147" s="11">
        <v>47.6</v>
      </c>
      <c r="E147" s="16" t="s">
        <v>328</v>
      </c>
      <c r="F147" s="30">
        <v>13.2</v>
      </c>
      <c r="G147" s="30">
        <v>13.2</v>
      </c>
      <c r="H147" s="21">
        <f>G147-F147</f>
        <v>0</v>
      </c>
      <c r="I147" s="557"/>
      <c r="J147" s="557"/>
      <c r="K147" s="29">
        <f t="shared" si="7"/>
        <v>1.3951003220903823E-2</v>
      </c>
      <c r="L147" s="26">
        <f t="shared" si="6"/>
        <v>1.3951003220903823E-2</v>
      </c>
      <c r="M147" s="57" t="s">
        <v>702</v>
      </c>
    </row>
    <row r="148" spans="1:13" x14ac:dyDescent="0.25">
      <c r="A148" s="7">
        <v>134</v>
      </c>
      <c r="B148" s="17" t="s">
        <v>396</v>
      </c>
      <c r="C148" s="17"/>
      <c r="D148" s="11">
        <v>73</v>
      </c>
      <c r="E148" s="16" t="s">
        <v>328</v>
      </c>
      <c r="F148" s="30">
        <v>15.3</v>
      </c>
      <c r="G148" s="30">
        <v>15.3</v>
      </c>
      <c r="H148" s="21">
        <f>G148-F148</f>
        <v>0</v>
      </c>
      <c r="I148" s="557"/>
      <c r="J148" s="557"/>
      <c r="K148" s="29">
        <f t="shared" si="7"/>
        <v>2.1395446116091996E-2</v>
      </c>
      <c r="L148" s="26">
        <f t="shared" si="6"/>
        <v>2.1395446116091996E-2</v>
      </c>
      <c r="M148" s="57" t="s">
        <v>702</v>
      </c>
    </row>
    <row r="149" spans="1:13" x14ac:dyDescent="0.25">
      <c r="A149" s="7">
        <v>135</v>
      </c>
      <c r="B149" s="17" t="s">
        <v>397</v>
      </c>
      <c r="C149" s="17"/>
      <c r="D149" s="11">
        <v>54.9</v>
      </c>
      <c r="E149" s="16" t="s">
        <v>328</v>
      </c>
      <c r="F149" s="30">
        <v>16.8</v>
      </c>
      <c r="G149" s="30">
        <v>16.8</v>
      </c>
      <c r="H149" s="21">
        <f t="shared" si="8"/>
        <v>0</v>
      </c>
      <c r="I149" s="557"/>
      <c r="J149" s="557"/>
      <c r="K149" s="29">
        <f t="shared" si="7"/>
        <v>1.6090547832513021E-2</v>
      </c>
      <c r="L149" s="26">
        <f t="shared" si="6"/>
        <v>1.6090547832513021E-2</v>
      </c>
      <c r="M149" s="57" t="s">
        <v>702</v>
      </c>
    </row>
    <row r="150" spans="1:13" x14ac:dyDescent="0.25">
      <c r="A150" s="7">
        <v>136</v>
      </c>
      <c r="B150" s="17" t="s">
        <v>398</v>
      </c>
      <c r="C150" s="17" t="s">
        <v>797</v>
      </c>
      <c r="D150" s="11">
        <v>52.3</v>
      </c>
      <c r="E150" s="16" t="s">
        <v>328</v>
      </c>
      <c r="F150" s="30">
        <v>10</v>
      </c>
      <c r="G150" s="30">
        <v>10</v>
      </c>
      <c r="H150" s="21">
        <f t="shared" si="8"/>
        <v>0</v>
      </c>
      <c r="I150" s="557"/>
      <c r="J150" s="557"/>
      <c r="K150" s="29">
        <f t="shared" si="7"/>
        <v>1.5328518244816593E-2</v>
      </c>
      <c r="L150" s="26">
        <f t="shared" si="6"/>
        <v>1.5328518244816593E-2</v>
      </c>
      <c r="M150" s="57" t="s">
        <v>702</v>
      </c>
    </row>
    <row r="151" spans="1:13" x14ac:dyDescent="0.25">
      <c r="A151" s="7">
        <v>137</v>
      </c>
      <c r="B151" s="17" t="s">
        <v>399</v>
      </c>
      <c r="C151" s="17"/>
      <c r="D151" s="11">
        <v>47.6</v>
      </c>
      <c r="E151" s="16" t="s">
        <v>328</v>
      </c>
      <c r="F151" s="30">
        <v>23.3</v>
      </c>
      <c r="G151" s="30">
        <v>23.4</v>
      </c>
      <c r="H151" s="21">
        <f t="shared" si="8"/>
        <v>9.9999999999997868E-2</v>
      </c>
      <c r="I151" s="557"/>
      <c r="J151" s="557"/>
      <c r="K151" s="29">
        <f t="shared" si="7"/>
        <v>1.3951003220903823E-2</v>
      </c>
      <c r="L151" s="26">
        <f t="shared" si="6"/>
        <v>0.11395100322090169</v>
      </c>
      <c r="M151" s="57" t="s">
        <v>702</v>
      </c>
    </row>
    <row r="152" spans="1:13" x14ac:dyDescent="0.25">
      <c r="A152" s="7">
        <v>138</v>
      </c>
      <c r="B152" s="17" t="s">
        <v>400</v>
      </c>
      <c r="C152" s="17"/>
      <c r="D152" s="11">
        <v>72.8</v>
      </c>
      <c r="E152" s="16" t="s">
        <v>328</v>
      </c>
      <c r="F152" s="30">
        <v>21.3</v>
      </c>
      <c r="G152" s="30">
        <v>21.4</v>
      </c>
      <c r="H152" s="21">
        <f t="shared" si="8"/>
        <v>9.9999999999997868E-2</v>
      </c>
      <c r="I152" s="557"/>
      <c r="J152" s="557"/>
      <c r="K152" s="29">
        <f t="shared" si="7"/>
        <v>2.1336828455499963E-2</v>
      </c>
      <c r="L152" s="26">
        <f t="shared" si="6"/>
        <v>0.12133682845549783</v>
      </c>
      <c r="M152" s="57" t="s">
        <v>702</v>
      </c>
    </row>
    <row r="153" spans="1:13" x14ac:dyDescent="0.25">
      <c r="A153" s="7">
        <v>139</v>
      </c>
      <c r="B153" s="17" t="s">
        <v>401</v>
      </c>
      <c r="C153" s="17"/>
      <c r="D153" s="11">
        <v>54.9</v>
      </c>
      <c r="E153" s="16" t="s">
        <v>328</v>
      </c>
      <c r="F153" s="30">
        <v>12.7</v>
      </c>
      <c r="G153" s="30">
        <v>12.7</v>
      </c>
      <c r="H153" s="21">
        <f t="shared" si="8"/>
        <v>0</v>
      </c>
      <c r="I153" s="557"/>
      <c r="J153" s="557"/>
      <c r="K153" s="29">
        <f t="shared" si="7"/>
        <v>1.6090547832513021E-2</v>
      </c>
      <c r="L153" s="26">
        <f t="shared" si="6"/>
        <v>1.6090547832513021E-2</v>
      </c>
      <c r="M153" s="4" t="s">
        <v>702</v>
      </c>
    </row>
    <row r="154" spans="1:13" x14ac:dyDescent="0.25">
      <c r="A154" s="7">
        <v>140</v>
      </c>
      <c r="B154" s="17" t="s">
        <v>402</v>
      </c>
      <c r="C154" s="17"/>
      <c r="D154" s="11">
        <v>52.4</v>
      </c>
      <c r="E154" s="16" t="s">
        <v>328</v>
      </c>
      <c r="F154" s="30">
        <v>9.5</v>
      </c>
      <c r="G154" s="30">
        <v>9.5</v>
      </c>
      <c r="H154" s="21">
        <f t="shared" si="8"/>
        <v>0</v>
      </c>
      <c r="I154" s="557"/>
      <c r="J154" s="557"/>
      <c r="K154" s="29">
        <f t="shared" si="7"/>
        <v>1.535782707511261E-2</v>
      </c>
      <c r="L154" s="26">
        <f t="shared" si="6"/>
        <v>1.535782707511261E-2</v>
      </c>
      <c r="M154" s="4" t="s">
        <v>702</v>
      </c>
    </row>
    <row r="155" spans="1:13" x14ac:dyDescent="0.25">
      <c r="A155" s="7">
        <v>141</v>
      </c>
      <c r="B155" s="17" t="s">
        <v>403</v>
      </c>
      <c r="C155" s="17"/>
      <c r="D155" s="11">
        <v>47.2</v>
      </c>
      <c r="E155" s="16" t="s">
        <v>328</v>
      </c>
      <c r="F155" s="30">
        <v>12</v>
      </c>
      <c r="G155" s="30">
        <v>12</v>
      </c>
      <c r="H155" s="21">
        <f t="shared" si="8"/>
        <v>0</v>
      </c>
      <c r="I155" s="557"/>
      <c r="J155" s="557"/>
      <c r="K155" s="29">
        <f t="shared" si="7"/>
        <v>1.3833767899719757E-2</v>
      </c>
      <c r="L155" s="26">
        <f t="shared" si="6"/>
        <v>1.3833767899719757E-2</v>
      </c>
      <c r="M155" s="4" t="s">
        <v>702</v>
      </c>
    </row>
    <row r="156" spans="1:13" x14ac:dyDescent="0.25">
      <c r="A156" s="7">
        <v>142</v>
      </c>
      <c r="B156" s="17" t="s">
        <v>404</v>
      </c>
      <c r="C156" s="17"/>
      <c r="D156" s="11">
        <v>72.5</v>
      </c>
      <c r="E156" s="16" t="s">
        <v>328</v>
      </c>
      <c r="F156" s="30">
        <v>14.4</v>
      </c>
      <c r="G156" s="30">
        <v>14.4</v>
      </c>
      <c r="H156" s="21">
        <f t="shared" si="8"/>
        <v>0</v>
      </c>
      <c r="I156" s="557"/>
      <c r="J156" s="557"/>
      <c r="K156" s="29">
        <f t="shared" si="7"/>
        <v>2.1248901964611915E-2</v>
      </c>
      <c r="L156" s="26">
        <f t="shared" si="6"/>
        <v>2.1248901964611915E-2</v>
      </c>
      <c r="M156" s="4" t="s">
        <v>702</v>
      </c>
    </row>
    <row r="157" spans="1:13" x14ac:dyDescent="0.25">
      <c r="A157" s="7">
        <v>143</v>
      </c>
      <c r="B157" s="17" t="s">
        <v>405</v>
      </c>
      <c r="C157" s="17"/>
      <c r="D157" s="11">
        <v>54.8</v>
      </c>
      <c r="E157" s="16" t="s">
        <v>328</v>
      </c>
      <c r="F157" s="30">
        <v>12.5</v>
      </c>
      <c r="G157" s="30">
        <v>12.5</v>
      </c>
      <c r="H157" s="21">
        <f t="shared" si="8"/>
        <v>0</v>
      </c>
      <c r="I157" s="557"/>
      <c r="J157" s="557"/>
      <c r="K157" s="29">
        <f t="shared" si="7"/>
        <v>1.6061239002217006E-2</v>
      </c>
      <c r="L157" s="26">
        <f t="shared" si="6"/>
        <v>1.6061239002217006E-2</v>
      </c>
      <c r="M157" s="4" t="s">
        <v>702</v>
      </c>
    </row>
    <row r="158" spans="1:13" x14ac:dyDescent="0.25">
      <c r="A158" s="7">
        <v>144</v>
      </c>
      <c r="B158" s="17" t="s">
        <v>406</v>
      </c>
      <c r="C158" s="17"/>
      <c r="D158" s="11">
        <v>51.9</v>
      </c>
      <c r="E158" s="16" t="s">
        <v>328</v>
      </c>
      <c r="F158" s="30">
        <v>9.9</v>
      </c>
      <c r="G158" s="30">
        <v>9.9</v>
      </c>
      <c r="H158" s="21">
        <f t="shared" si="8"/>
        <v>0</v>
      </c>
      <c r="I158" s="557"/>
      <c r="J158" s="557"/>
      <c r="K158" s="29">
        <f t="shared" si="7"/>
        <v>1.5211282923632528E-2</v>
      </c>
      <c r="L158" s="26">
        <f t="shared" si="6"/>
        <v>1.5211282923632528E-2</v>
      </c>
      <c r="M158" s="4" t="s">
        <v>702</v>
      </c>
    </row>
    <row r="159" spans="1:13" x14ac:dyDescent="0.25">
      <c r="A159" s="7">
        <v>145</v>
      </c>
      <c r="B159" s="17" t="s">
        <v>407</v>
      </c>
      <c r="C159" s="17"/>
      <c r="D159" s="11">
        <v>47</v>
      </c>
      <c r="E159" s="16" t="s">
        <v>328</v>
      </c>
      <c r="F159" s="30">
        <v>15.7</v>
      </c>
      <c r="G159" s="30">
        <v>15.7</v>
      </c>
      <c r="H159" s="21">
        <f t="shared" si="8"/>
        <v>0</v>
      </c>
      <c r="I159" s="557"/>
      <c r="J159" s="557"/>
      <c r="K159" s="29">
        <f t="shared" si="7"/>
        <v>1.3775150239127723E-2</v>
      </c>
      <c r="L159" s="26">
        <f t="shared" si="6"/>
        <v>1.3775150239127723E-2</v>
      </c>
      <c r="M159" s="4" t="s">
        <v>702</v>
      </c>
    </row>
    <row r="160" spans="1:13" x14ac:dyDescent="0.25">
      <c r="A160" s="39">
        <v>146</v>
      </c>
      <c r="B160" s="17" t="s">
        <v>408</v>
      </c>
      <c r="C160" s="17"/>
      <c r="D160" s="11">
        <v>73.2</v>
      </c>
      <c r="E160" s="16" t="s">
        <v>328</v>
      </c>
      <c r="F160" s="30">
        <v>3.5</v>
      </c>
      <c r="G160" s="30">
        <v>3.5</v>
      </c>
      <c r="H160" s="21">
        <f t="shared" si="8"/>
        <v>0</v>
      </c>
      <c r="I160" s="557"/>
      <c r="J160" s="557"/>
      <c r="K160" s="29">
        <f t="shared" si="7"/>
        <v>2.1454063776684029E-2</v>
      </c>
      <c r="L160" s="26">
        <f t="shared" si="6"/>
        <v>2.1454063776684029E-2</v>
      </c>
      <c r="M160" s="4" t="s">
        <v>702</v>
      </c>
    </row>
    <row r="161" spans="1:13" x14ac:dyDescent="0.25">
      <c r="A161" s="7">
        <v>147</v>
      </c>
      <c r="B161" s="17" t="s">
        <v>409</v>
      </c>
      <c r="C161" s="17"/>
      <c r="D161" s="11">
        <v>54.7</v>
      </c>
      <c r="E161" s="16" t="s">
        <v>328</v>
      </c>
      <c r="F161" s="30">
        <v>22.6</v>
      </c>
      <c r="G161" s="30">
        <v>22.6</v>
      </c>
      <c r="H161" s="21">
        <f t="shared" si="8"/>
        <v>0</v>
      </c>
      <c r="I161" s="557"/>
      <c r="J161" s="557"/>
      <c r="K161" s="29">
        <f t="shared" si="7"/>
        <v>1.6031930171920991E-2</v>
      </c>
      <c r="L161" s="26">
        <f t="shared" si="6"/>
        <v>1.6031930171920991E-2</v>
      </c>
      <c r="M161" s="4" t="s">
        <v>702</v>
      </c>
    </row>
    <row r="162" spans="1:13" x14ac:dyDescent="0.25">
      <c r="A162" s="7">
        <v>148</v>
      </c>
      <c r="B162" s="17" t="s">
        <v>410</v>
      </c>
      <c r="C162" s="17" t="s">
        <v>783</v>
      </c>
      <c r="D162" s="11">
        <v>52.4</v>
      </c>
      <c r="E162" s="16" t="s">
        <v>328</v>
      </c>
      <c r="F162" s="30">
        <v>9.9</v>
      </c>
      <c r="G162" s="30">
        <v>9.9</v>
      </c>
      <c r="H162" s="21">
        <f t="shared" si="8"/>
        <v>0</v>
      </c>
      <c r="I162" s="557"/>
      <c r="J162" s="557"/>
      <c r="K162" s="29">
        <f t="shared" si="7"/>
        <v>1.535782707511261E-2</v>
      </c>
      <c r="L162" s="26">
        <f t="shared" si="6"/>
        <v>1.535782707511261E-2</v>
      </c>
      <c r="M162" s="4" t="s">
        <v>702</v>
      </c>
    </row>
    <row r="163" spans="1:13" x14ac:dyDescent="0.25">
      <c r="A163" s="7">
        <v>149</v>
      </c>
      <c r="B163" s="17" t="s">
        <v>411</v>
      </c>
      <c r="C163" s="17"/>
      <c r="D163" s="11">
        <v>47.4</v>
      </c>
      <c r="E163" s="16" t="s">
        <v>328</v>
      </c>
      <c r="F163" s="30">
        <v>14.8</v>
      </c>
      <c r="G163" s="30">
        <v>14.9</v>
      </c>
      <c r="H163" s="21">
        <f t="shared" si="8"/>
        <v>9.9999999999999645E-2</v>
      </c>
      <c r="I163" s="557"/>
      <c r="J163" s="557"/>
      <c r="K163" s="29">
        <f t="shared" si="7"/>
        <v>1.3892385560311788E-2</v>
      </c>
      <c r="L163" s="26">
        <f t="shared" si="6"/>
        <v>0.11389238556031143</v>
      </c>
      <c r="M163" s="4" t="s">
        <v>702</v>
      </c>
    </row>
    <row r="164" spans="1:13" x14ac:dyDescent="0.25">
      <c r="A164" s="7">
        <v>150</v>
      </c>
      <c r="B164" s="17" t="s">
        <v>412</v>
      </c>
      <c r="C164" s="17"/>
      <c r="D164" s="11">
        <v>73.2</v>
      </c>
      <c r="E164" s="16" t="s">
        <v>328</v>
      </c>
      <c r="F164" s="30">
        <v>26.4</v>
      </c>
      <c r="G164" s="30">
        <v>27.3</v>
      </c>
      <c r="H164" s="21">
        <f t="shared" si="8"/>
        <v>0.90000000000000213</v>
      </c>
      <c r="I164" s="557"/>
      <c r="J164" s="557"/>
      <c r="K164" s="29">
        <f t="shared" si="7"/>
        <v>2.1454063776684029E-2</v>
      </c>
      <c r="L164" s="26">
        <f t="shared" si="6"/>
        <v>0.92145406377668615</v>
      </c>
      <c r="M164" s="4" t="s">
        <v>702</v>
      </c>
    </row>
    <row r="165" spans="1:13" x14ac:dyDescent="0.25">
      <c r="A165" s="7">
        <v>151</v>
      </c>
      <c r="B165" s="17" t="s">
        <v>526</v>
      </c>
      <c r="C165" s="17"/>
      <c r="D165" s="11">
        <v>39.299999999999997</v>
      </c>
      <c r="E165" s="16" t="s">
        <v>328</v>
      </c>
      <c r="F165" s="30">
        <v>17.3</v>
      </c>
      <c r="G165" s="30">
        <v>17.3</v>
      </c>
      <c r="H165" s="21">
        <f t="shared" si="8"/>
        <v>0</v>
      </c>
      <c r="I165" s="557"/>
      <c r="J165" s="557"/>
      <c r="K165" s="29">
        <f t="shared" si="7"/>
        <v>1.1518370306334458E-2</v>
      </c>
      <c r="L165" s="26">
        <f t="shared" si="6"/>
        <v>1.1518370306334458E-2</v>
      </c>
      <c r="M165" s="4" t="s">
        <v>702</v>
      </c>
    </row>
    <row r="166" spans="1:13" x14ac:dyDescent="0.25">
      <c r="A166" s="7">
        <v>152</v>
      </c>
      <c r="B166" s="17" t="s">
        <v>527</v>
      </c>
      <c r="C166" s="17"/>
      <c r="D166" s="11">
        <v>67.099999999999994</v>
      </c>
      <c r="E166" s="16" t="s">
        <v>328</v>
      </c>
      <c r="F166" s="30">
        <v>14</v>
      </c>
      <c r="G166" s="30">
        <v>14</v>
      </c>
      <c r="H166" s="21">
        <f t="shared" si="8"/>
        <v>0</v>
      </c>
      <c r="I166" s="557"/>
      <c r="J166" s="557"/>
      <c r="K166" s="29">
        <f t="shared" si="7"/>
        <v>1.9666225128627025E-2</v>
      </c>
      <c r="L166" s="26">
        <f t="shared" si="6"/>
        <v>1.9666225128627025E-2</v>
      </c>
      <c r="M166" s="4" t="s">
        <v>702</v>
      </c>
    </row>
    <row r="167" spans="1:13" x14ac:dyDescent="0.25">
      <c r="A167" s="7">
        <v>153</v>
      </c>
      <c r="B167" s="17" t="s">
        <v>528</v>
      </c>
      <c r="C167" s="17"/>
      <c r="D167" s="11">
        <v>99.4</v>
      </c>
      <c r="E167" s="16" t="s">
        <v>328</v>
      </c>
      <c r="F167" s="30">
        <v>42</v>
      </c>
      <c r="G167" s="30">
        <v>42.1</v>
      </c>
      <c r="H167" s="21">
        <f t="shared" si="8"/>
        <v>0.10000000000000142</v>
      </c>
      <c r="I167" s="557"/>
      <c r="J167" s="557"/>
      <c r="K167" s="29">
        <f t="shared" si="7"/>
        <v>2.9132977314240336E-2</v>
      </c>
      <c r="L167" s="26">
        <f t="shared" si="6"/>
        <v>0.12913297731424175</v>
      </c>
      <c r="M167" s="4" t="s">
        <v>702</v>
      </c>
    </row>
    <row r="168" spans="1:13" x14ac:dyDescent="0.25">
      <c r="A168" s="7">
        <v>154</v>
      </c>
      <c r="B168" s="17" t="s">
        <v>529</v>
      </c>
      <c r="C168" s="17"/>
      <c r="D168" s="11">
        <v>39.6</v>
      </c>
      <c r="E168" s="16" t="s">
        <v>328</v>
      </c>
      <c r="F168" s="30">
        <v>4.3</v>
      </c>
      <c r="G168" s="30">
        <v>4.3</v>
      </c>
      <c r="H168" s="21">
        <f t="shared" si="8"/>
        <v>0</v>
      </c>
      <c r="I168" s="557"/>
      <c r="J168" s="557"/>
      <c r="K168" s="29">
        <f t="shared" si="7"/>
        <v>1.1606296797222507E-2</v>
      </c>
      <c r="L168" s="26">
        <f t="shared" si="6"/>
        <v>1.1606296797222507E-2</v>
      </c>
      <c r="M168" s="4" t="s">
        <v>702</v>
      </c>
    </row>
    <row r="169" spans="1:13" x14ac:dyDescent="0.25">
      <c r="A169" s="7">
        <v>155</v>
      </c>
      <c r="B169" s="17" t="s">
        <v>530</v>
      </c>
      <c r="C169" s="17"/>
      <c r="D169" s="11">
        <v>67</v>
      </c>
      <c r="E169" s="16" t="s">
        <v>328</v>
      </c>
      <c r="F169" s="30">
        <v>22.3</v>
      </c>
      <c r="G169" s="30">
        <v>22.3</v>
      </c>
      <c r="H169" s="21">
        <f t="shared" si="8"/>
        <v>0</v>
      </c>
      <c r="I169" s="557"/>
      <c r="J169" s="557"/>
      <c r="K169" s="29">
        <f t="shared" si="7"/>
        <v>1.963691629833101E-2</v>
      </c>
      <c r="L169" s="26">
        <f t="shared" si="6"/>
        <v>1.963691629833101E-2</v>
      </c>
      <c r="M169" s="4" t="s">
        <v>702</v>
      </c>
    </row>
    <row r="170" spans="1:13" x14ac:dyDescent="0.25">
      <c r="A170" s="7">
        <v>156</v>
      </c>
      <c r="B170" s="17" t="s">
        <v>531</v>
      </c>
      <c r="C170" s="17"/>
      <c r="D170" s="11">
        <v>98.8</v>
      </c>
      <c r="E170" s="16" t="s">
        <v>328</v>
      </c>
      <c r="F170" s="30">
        <v>18</v>
      </c>
      <c r="G170" s="30">
        <v>18</v>
      </c>
      <c r="H170" s="21">
        <f>G170-F170</f>
        <v>0</v>
      </c>
      <c r="I170" s="557"/>
      <c r="J170" s="557"/>
      <c r="K170" s="29">
        <f t="shared" si="7"/>
        <v>2.8957124332464234E-2</v>
      </c>
      <c r="L170" s="26">
        <f t="shared" si="6"/>
        <v>2.8957124332464234E-2</v>
      </c>
      <c r="M170" s="4" t="s">
        <v>702</v>
      </c>
    </row>
    <row r="171" spans="1:13" x14ac:dyDescent="0.25">
      <c r="A171" s="7">
        <v>157</v>
      </c>
      <c r="B171" s="17" t="s">
        <v>532</v>
      </c>
      <c r="C171" s="17" t="s">
        <v>798</v>
      </c>
      <c r="D171" s="11">
        <v>39.4</v>
      </c>
      <c r="E171" s="16" t="s">
        <v>328</v>
      </c>
      <c r="F171" s="30">
        <v>9.6</v>
      </c>
      <c r="G171" s="30">
        <v>9.6</v>
      </c>
      <c r="H171" s="21">
        <f>G171-F171</f>
        <v>0</v>
      </c>
      <c r="I171" s="557"/>
      <c r="J171" s="557"/>
      <c r="K171" s="29">
        <f t="shared" si="7"/>
        <v>1.1547679136630474E-2</v>
      </c>
      <c r="L171" s="26">
        <f t="shared" si="6"/>
        <v>1.1547679136630474E-2</v>
      </c>
      <c r="M171" s="4" t="s">
        <v>702</v>
      </c>
    </row>
    <row r="172" spans="1:13" x14ac:dyDescent="0.25">
      <c r="A172" s="7">
        <v>158</v>
      </c>
      <c r="B172" s="17" t="s">
        <v>533</v>
      </c>
      <c r="C172" s="17" t="s">
        <v>798</v>
      </c>
      <c r="D172" s="11">
        <v>67.5</v>
      </c>
      <c r="E172" s="16" t="s">
        <v>328</v>
      </c>
      <c r="F172" s="30">
        <v>10.1</v>
      </c>
      <c r="G172" s="30">
        <v>10.199999999999999</v>
      </c>
      <c r="H172" s="21">
        <f>G172-F172</f>
        <v>9.9999999999999645E-2</v>
      </c>
      <c r="I172" s="557"/>
      <c r="J172" s="557"/>
      <c r="K172" s="29">
        <f t="shared" si="7"/>
        <v>1.9783460449811094E-2</v>
      </c>
      <c r="L172" s="26">
        <f t="shared" si="6"/>
        <v>0.11978346044981074</v>
      </c>
      <c r="M172" s="4" t="s">
        <v>702</v>
      </c>
    </row>
    <row r="173" spans="1:13" x14ac:dyDescent="0.25">
      <c r="A173" s="7">
        <v>159</v>
      </c>
      <c r="B173" s="17" t="s">
        <v>534</v>
      </c>
      <c r="C173" s="17" t="s">
        <v>798</v>
      </c>
      <c r="D173" s="11">
        <v>99.1</v>
      </c>
      <c r="E173" s="16" t="s">
        <v>328</v>
      </c>
      <c r="F173" s="30">
        <v>17.7</v>
      </c>
      <c r="G173" s="30">
        <v>17.7</v>
      </c>
      <c r="H173" s="21">
        <f>G173-F173</f>
        <v>0</v>
      </c>
      <c r="I173" s="557"/>
      <c r="J173" s="557"/>
      <c r="K173" s="29">
        <f t="shared" si="7"/>
        <v>2.9045050823352285E-2</v>
      </c>
      <c r="L173" s="26">
        <f t="shared" si="6"/>
        <v>2.9045050823352285E-2</v>
      </c>
      <c r="M173" s="4" t="s">
        <v>702</v>
      </c>
    </row>
    <row r="174" spans="1:13" x14ac:dyDescent="0.25">
      <c r="A174" s="7">
        <v>160</v>
      </c>
      <c r="B174" s="17" t="s">
        <v>535</v>
      </c>
      <c r="C174" s="17"/>
      <c r="D174" s="11">
        <v>40.1</v>
      </c>
      <c r="E174" s="16" t="s">
        <v>328</v>
      </c>
      <c r="F174" s="30">
        <v>12.3</v>
      </c>
      <c r="G174" s="30">
        <v>12.3</v>
      </c>
      <c r="H174" s="21">
        <f t="shared" si="8"/>
        <v>0</v>
      </c>
      <c r="I174" s="557"/>
      <c r="J174" s="557"/>
      <c r="K174" s="29">
        <f t="shared" si="7"/>
        <v>1.1752840948702589E-2</v>
      </c>
      <c r="L174" s="26">
        <f t="shared" si="6"/>
        <v>1.1752840948702589E-2</v>
      </c>
      <c r="M174" s="4" t="s">
        <v>702</v>
      </c>
    </row>
    <row r="175" spans="1:13" x14ac:dyDescent="0.25">
      <c r="A175" s="7">
        <v>161</v>
      </c>
      <c r="B175" s="17" t="s">
        <v>536</v>
      </c>
      <c r="C175" s="17"/>
      <c r="D175" s="11">
        <v>67.099999999999994</v>
      </c>
      <c r="E175" s="16" t="s">
        <v>328</v>
      </c>
      <c r="F175" s="30">
        <v>13.4</v>
      </c>
      <c r="G175" s="30">
        <v>13.5</v>
      </c>
      <c r="H175" s="21">
        <f t="shared" si="8"/>
        <v>9.9999999999999645E-2</v>
      </c>
      <c r="I175" s="557"/>
      <c r="J175" s="557"/>
      <c r="K175" s="29">
        <f t="shared" si="7"/>
        <v>1.9666225128627025E-2</v>
      </c>
      <c r="L175" s="26">
        <f t="shared" si="6"/>
        <v>0.11966622512862667</v>
      </c>
      <c r="M175" s="4" t="s">
        <v>702</v>
      </c>
    </row>
    <row r="176" spans="1:13" x14ac:dyDescent="0.25">
      <c r="A176" s="7">
        <v>162</v>
      </c>
      <c r="B176" s="17" t="s">
        <v>537</v>
      </c>
      <c r="C176" s="17"/>
      <c r="D176" s="11">
        <v>99.1</v>
      </c>
      <c r="E176" s="16" t="s">
        <v>328</v>
      </c>
      <c r="F176" s="30">
        <v>32.4</v>
      </c>
      <c r="G176" s="30">
        <v>32.5</v>
      </c>
      <c r="H176" s="21">
        <f t="shared" si="8"/>
        <v>0.10000000000000142</v>
      </c>
      <c r="I176" s="557"/>
      <c r="J176" s="557"/>
      <c r="K176" s="29">
        <f t="shared" si="7"/>
        <v>2.9045050823352285E-2</v>
      </c>
      <c r="L176" s="26">
        <f t="shared" si="6"/>
        <v>0.12904505082335371</v>
      </c>
      <c r="M176" s="4" t="s">
        <v>702</v>
      </c>
    </row>
    <row r="177" spans="1:13" x14ac:dyDescent="0.25">
      <c r="A177" s="7">
        <v>163</v>
      </c>
      <c r="B177" s="17" t="s">
        <v>538</v>
      </c>
      <c r="C177" s="17"/>
      <c r="D177" s="11">
        <v>39.4</v>
      </c>
      <c r="E177" s="16" t="s">
        <v>328</v>
      </c>
      <c r="F177" s="30">
        <v>10.3</v>
      </c>
      <c r="G177" s="30">
        <v>10.3</v>
      </c>
      <c r="H177" s="21">
        <f t="shared" si="8"/>
        <v>0</v>
      </c>
      <c r="I177" s="557"/>
      <c r="J177" s="557"/>
      <c r="K177" s="29">
        <f t="shared" si="7"/>
        <v>1.1547679136630474E-2</v>
      </c>
      <c r="L177" s="26">
        <f t="shared" si="6"/>
        <v>1.1547679136630474E-2</v>
      </c>
      <c r="M177" s="4" t="s">
        <v>702</v>
      </c>
    </row>
    <row r="178" spans="1:13" x14ac:dyDescent="0.25">
      <c r="A178" s="7">
        <v>164</v>
      </c>
      <c r="B178" s="17" t="s">
        <v>539</v>
      </c>
      <c r="C178" s="17"/>
      <c r="D178" s="11">
        <v>67.2</v>
      </c>
      <c r="E178" s="16" t="s">
        <v>328</v>
      </c>
      <c r="F178" s="30">
        <v>0.7</v>
      </c>
      <c r="G178" s="30">
        <v>0.7</v>
      </c>
      <c r="H178" s="21">
        <f t="shared" si="8"/>
        <v>0</v>
      </c>
      <c r="I178" s="557"/>
      <c r="J178" s="557"/>
      <c r="K178" s="29">
        <f t="shared" si="7"/>
        <v>1.9695533958923043E-2</v>
      </c>
      <c r="L178" s="26">
        <f t="shared" si="6"/>
        <v>1.9695533958923043E-2</v>
      </c>
      <c r="M178" s="4" t="s">
        <v>703</v>
      </c>
    </row>
    <row r="179" spans="1:13" x14ac:dyDescent="0.25">
      <c r="A179" s="7">
        <v>165</v>
      </c>
      <c r="B179" s="17" t="s">
        <v>540</v>
      </c>
      <c r="C179" s="17"/>
      <c r="D179" s="11">
        <v>99.5</v>
      </c>
      <c r="E179" s="16" t="s">
        <v>328</v>
      </c>
      <c r="F179" s="30">
        <v>33.4</v>
      </c>
      <c r="G179" s="30">
        <v>33.4</v>
      </c>
      <c r="H179" s="21">
        <f t="shared" si="8"/>
        <v>0</v>
      </c>
      <c r="I179" s="557"/>
      <c r="J179" s="557"/>
      <c r="K179" s="29">
        <f t="shared" si="7"/>
        <v>2.9162286144536351E-2</v>
      </c>
      <c r="L179" s="26">
        <f t="shared" si="6"/>
        <v>2.9162286144536351E-2</v>
      </c>
      <c r="M179" s="4" t="s">
        <v>702</v>
      </c>
    </row>
    <row r="180" spans="1:13" x14ac:dyDescent="0.25">
      <c r="A180" s="7">
        <v>166</v>
      </c>
      <c r="B180" s="17" t="s">
        <v>541</v>
      </c>
      <c r="C180" s="17" t="s">
        <v>783</v>
      </c>
      <c r="D180" s="11">
        <v>39.4</v>
      </c>
      <c r="E180" s="16" t="s">
        <v>328</v>
      </c>
      <c r="F180" s="30">
        <v>12.8</v>
      </c>
      <c r="G180" s="30">
        <v>12.8</v>
      </c>
      <c r="H180" s="21">
        <f t="shared" si="8"/>
        <v>0</v>
      </c>
      <c r="I180" s="557"/>
      <c r="J180" s="557"/>
      <c r="K180" s="29">
        <f t="shared" si="7"/>
        <v>1.1547679136630474E-2</v>
      </c>
      <c r="L180" s="26">
        <f t="shared" si="6"/>
        <v>1.1547679136630474E-2</v>
      </c>
      <c r="M180" s="4" t="s">
        <v>702</v>
      </c>
    </row>
    <row r="181" spans="1:13" x14ac:dyDescent="0.25">
      <c r="A181" s="7">
        <v>167</v>
      </c>
      <c r="B181" s="17" t="s">
        <v>542</v>
      </c>
      <c r="C181" s="17"/>
      <c r="D181" s="11">
        <v>67.3</v>
      </c>
      <c r="E181" s="16" t="s">
        <v>328</v>
      </c>
      <c r="F181" s="30">
        <v>19.7</v>
      </c>
      <c r="G181" s="30">
        <v>19.7</v>
      </c>
      <c r="H181" s="21">
        <f t="shared" si="8"/>
        <v>0</v>
      </c>
      <c r="I181" s="557"/>
      <c r="J181" s="557"/>
      <c r="K181" s="29">
        <f t="shared" si="7"/>
        <v>1.9724842789219058E-2</v>
      </c>
      <c r="L181" s="26">
        <f t="shared" si="6"/>
        <v>1.9724842789219058E-2</v>
      </c>
      <c r="M181" s="4" t="s">
        <v>702</v>
      </c>
    </row>
    <row r="182" spans="1:13" x14ac:dyDescent="0.25">
      <c r="A182" s="7">
        <v>168</v>
      </c>
      <c r="B182" s="17" t="s">
        <v>543</v>
      </c>
      <c r="C182" s="17" t="s">
        <v>799</v>
      </c>
      <c r="D182" s="11">
        <v>99.4</v>
      </c>
      <c r="E182" s="16" t="s">
        <v>328</v>
      </c>
      <c r="F182" s="30">
        <v>14.7</v>
      </c>
      <c r="G182" s="30">
        <v>14.7</v>
      </c>
      <c r="H182" s="21">
        <f t="shared" si="8"/>
        <v>0</v>
      </c>
      <c r="I182" s="557"/>
      <c r="J182" s="557"/>
      <c r="K182" s="29">
        <f t="shared" si="7"/>
        <v>2.9132977314240336E-2</v>
      </c>
      <c r="L182" s="26">
        <f t="shared" si="6"/>
        <v>2.9132977314240336E-2</v>
      </c>
      <c r="M182" s="4" t="s">
        <v>702</v>
      </c>
    </row>
    <row r="183" spans="1:13" x14ac:dyDescent="0.25">
      <c r="A183" s="7">
        <v>169</v>
      </c>
      <c r="B183" s="17" t="s">
        <v>544</v>
      </c>
      <c r="C183" s="17"/>
      <c r="D183" s="11">
        <v>39.5</v>
      </c>
      <c r="E183" s="16" t="s">
        <v>328</v>
      </c>
      <c r="F183" s="30">
        <v>4.9000000000000004</v>
      </c>
      <c r="G183" s="30">
        <v>4.9000000000000004</v>
      </c>
      <c r="H183" s="21">
        <f t="shared" si="8"/>
        <v>0</v>
      </c>
      <c r="I183" s="557"/>
      <c r="J183" s="557"/>
      <c r="K183" s="29">
        <f t="shared" si="7"/>
        <v>1.1576987966926491E-2</v>
      </c>
      <c r="L183" s="26">
        <f t="shared" si="6"/>
        <v>1.1576987966926491E-2</v>
      </c>
      <c r="M183" s="4" t="s">
        <v>702</v>
      </c>
    </row>
    <row r="184" spans="1:13" x14ac:dyDescent="0.25">
      <c r="A184" s="7">
        <v>170</v>
      </c>
      <c r="B184" s="17" t="s">
        <v>545</v>
      </c>
      <c r="C184" s="17"/>
      <c r="D184" s="11">
        <v>67.400000000000006</v>
      </c>
      <c r="E184" s="16" t="s">
        <v>328</v>
      </c>
      <c r="F184" s="30">
        <v>9.1999999999999993</v>
      </c>
      <c r="G184" s="30">
        <v>9.1999999999999993</v>
      </c>
      <c r="H184" s="21">
        <f t="shared" si="8"/>
        <v>0</v>
      </c>
      <c r="I184" s="557"/>
      <c r="J184" s="557"/>
      <c r="K184" s="29">
        <f t="shared" si="7"/>
        <v>1.9754151619515079E-2</v>
      </c>
      <c r="L184" s="26">
        <f t="shared" si="6"/>
        <v>1.9754151619515079E-2</v>
      </c>
      <c r="M184" s="4" t="s">
        <v>702</v>
      </c>
    </row>
    <row r="185" spans="1:13" x14ac:dyDescent="0.25">
      <c r="A185" s="7">
        <v>171</v>
      </c>
      <c r="B185" s="17" t="s">
        <v>546</v>
      </c>
      <c r="C185" s="17" t="s">
        <v>800</v>
      </c>
      <c r="D185" s="11">
        <v>99.5</v>
      </c>
      <c r="E185" s="16" t="s">
        <v>328</v>
      </c>
      <c r="F185" s="30">
        <v>31.6</v>
      </c>
      <c r="G185" s="30">
        <v>31.7</v>
      </c>
      <c r="H185" s="21">
        <f t="shared" si="8"/>
        <v>9.9999999999997868E-2</v>
      </c>
      <c r="I185" s="557"/>
      <c r="J185" s="557"/>
      <c r="K185" s="29">
        <f t="shared" si="7"/>
        <v>2.9162286144536351E-2</v>
      </c>
      <c r="L185" s="26">
        <f t="shared" si="6"/>
        <v>0.12916228614453423</v>
      </c>
      <c r="M185" s="4" t="s">
        <v>702</v>
      </c>
    </row>
    <row r="186" spans="1:13" x14ac:dyDescent="0.25">
      <c r="A186" s="7">
        <v>172</v>
      </c>
      <c r="B186" s="17" t="s">
        <v>547</v>
      </c>
      <c r="C186" s="17"/>
      <c r="D186" s="11">
        <v>39.5</v>
      </c>
      <c r="E186" s="16" t="s">
        <v>328</v>
      </c>
      <c r="F186" s="30">
        <v>14</v>
      </c>
      <c r="G186" s="30">
        <v>14</v>
      </c>
      <c r="H186" s="21">
        <f t="shared" si="8"/>
        <v>0</v>
      </c>
      <c r="I186" s="557"/>
      <c r="J186" s="557"/>
      <c r="K186" s="29">
        <f t="shared" si="7"/>
        <v>1.1576987966926491E-2</v>
      </c>
      <c r="L186" s="26">
        <f t="shared" si="6"/>
        <v>1.1576987966926491E-2</v>
      </c>
      <c r="M186" s="4" t="s">
        <v>702</v>
      </c>
    </row>
    <row r="187" spans="1:13" x14ac:dyDescent="0.25">
      <c r="A187" s="7">
        <v>173</v>
      </c>
      <c r="B187" s="17" t="s">
        <v>548</v>
      </c>
      <c r="C187" s="17" t="s">
        <v>753</v>
      </c>
      <c r="D187" s="11">
        <v>67.8</v>
      </c>
      <c r="E187" s="16" t="s">
        <v>328</v>
      </c>
      <c r="F187" s="30">
        <v>23.7</v>
      </c>
      <c r="G187" s="30">
        <v>23.7</v>
      </c>
      <c r="H187" s="21">
        <f t="shared" si="8"/>
        <v>0</v>
      </c>
      <c r="I187" s="557"/>
      <c r="J187" s="557"/>
      <c r="K187" s="29">
        <f t="shared" si="7"/>
        <v>1.9871386940699141E-2</v>
      </c>
      <c r="L187" s="26">
        <f t="shared" si="6"/>
        <v>1.9871386940699141E-2</v>
      </c>
      <c r="M187" s="4" t="s">
        <v>702</v>
      </c>
    </row>
    <row r="188" spans="1:13" x14ac:dyDescent="0.25">
      <c r="A188" s="7">
        <v>174</v>
      </c>
      <c r="B188" s="17" t="s">
        <v>549</v>
      </c>
      <c r="C188" s="17" t="s">
        <v>783</v>
      </c>
      <c r="D188" s="11">
        <v>99.3</v>
      </c>
      <c r="E188" s="16" t="s">
        <v>328</v>
      </c>
      <c r="F188" s="30">
        <v>34.9</v>
      </c>
      <c r="G188" s="30">
        <v>34.9</v>
      </c>
      <c r="H188" s="21">
        <f t="shared" si="8"/>
        <v>0</v>
      </c>
      <c r="I188" s="557"/>
      <c r="J188" s="557"/>
      <c r="K188" s="29">
        <f t="shared" si="7"/>
        <v>2.9103668483944318E-2</v>
      </c>
      <c r="L188" s="26">
        <f t="shared" si="6"/>
        <v>2.9103668483944318E-2</v>
      </c>
      <c r="M188" s="4" t="s">
        <v>702</v>
      </c>
    </row>
    <row r="189" spans="1:13" x14ac:dyDescent="0.25">
      <c r="A189" s="7">
        <v>175</v>
      </c>
      <c r="B189" s="17" t="s">
        <v>550</v>
      </c>
      <c r="C189" s="17"/>
      <c r="D189" s="11">
        <v>39.6</v>
      </c>
      <c r="E189" s="16" t="s">
        <v>328</v>
      </c>
      <c r="F189" s="30">
        <v>14</v>
      </c>
      <c r="G189" s="30">
        <v>14.07</v>
      </c>
      <c r="H189" s="21">
        <f t="shared" si="8"/>
        <v>7.0000000000000284E-2</v>
      </c>
      <c r="I189" s="557"/>
      <c r="J189" s="557"/>
      <c r="K189" s="29">
        <f t="shared" si="7"/>
        <v>1.1606296797222507E-2</v>
      </c>
      <c r="L189" s="26">
        <f t="shared" si="6"/>
        <v>8.1606296797222797E-2</v>
      </c>
      <c r="M189" s="4" t="s">
        <v>702</v>
      </c>
    </row>
    <row r="190" spans="1:13" x14ac:dyDescent="0.25">
      <c r="A190" s="7">
        <v>176</v>
      </c>
      <c r="B190" s="17" t="s">
        <v>615</v>
      </c>
      <c r="C190" s="17"/>
      <c r="D190" s="11">
        <v>68.099999999999994</v>
      </c>
      <c r="E190" s="16" t="s">
        <v>328</v>
      </c>
      <c r="F190" s="30">
        <v>15</v>
      </c>
      <c r="G190" s="30">
        <v>15.1</v>
      </c>
      <c r="H190" s="21">
        <f t="shared" si="8"/>
        <v>9.9999999999999645E-2</v>
      </c>
      <c r="I190" s="557"/>
      <c r="J190" s="557"/>
      <c r="K190" s="29">
        <f t="shared" si="7"/>
        <v>1.9959313431587189E-2</v>
      </c>
      <c r="L190" s="26">
        <f t="shared" si="6"/>
        <v>0.11995931343158683</v>
      </c>
      <c r="M190" s="4" t="s">
        <v>702</v>
      </c>
    </row>
    <row r="191" spans="1:13" x14ac:dyDescent="0.25">
      <c r="A191" s="7">
        <v>177</v>
      </c>
      <c r="B191" s="17" t="s">
        <v>551</v>
      </c>
      <c r="C191" s="17" t="s">
        <v>755</v>
      </c>
      <c r="D191" s="11">
        <v>99.4</v>
      </c>
      <c r="E191" s="16" t="s">
        <v>328</v>
      </c>
      <c r="F191" s="30">
        <v>15.5</v>
      </c>
      <c r="G191" s="30">
        <v>15.5</v>
      </c>
      <c r="H191" s="21">
        <f t="shared" si="8"/>
        <v>0</v>
      </c>
      <c r="I191" s="557"/>
      <c r="J191" s="557"/>
      <c r="K191" s="29">
        <f t="shared" si="7"/>
        <v>2.9132977314240336E-2</v>
      </c>
      <c r="L191" s="26">
        <f t="shared" si="6"/>
        <v>2.9132977314240336E-2</v>
      </c>
      <c r="M191" s="4" t="s">
        <v>702</v>
      </c>
    </row>
    <row r="192" spans="1:13" x14ac:dyDescent="0.25">
      <c r="A192" s="7">
        <v>178</v>
      </c>
      <c r="B192" s="17" t="s">
        <v>413</v>
      </c>
      <c r="C192" s="17"/>
      <c r="D192" s="11">
        <v>42.3</v>
      </c>
      <c r="E192" s="16" t="s">
        <v>328</v>
      </c>
      <c r="F192" s="30">
        <v>1.6</v>
      </c>
      <c r="G192" s="30">
        <v>1.6</v>
      </c>
      <c r="H192" s="21">
        <f t="shared" si="8"/>
        <v>0</v>
      </c>
      <c r="I192" s="557"/>
      <c r="J192" s="557"/>
      <c r="K192" s="29">
        <f t="shared" si="7"/>
        <v>1.2397635215214951E-2</v>
      </c>
      <c r="L192" s="26">
        <f t="shared" si="6"/>
        <v>1.2397635215214951E-2</v>
      </c>
      <c r="M192" s="4" t="s">
        <v>702</v>
      </c>
    </row>
    <row r="193" spans="1:13" x14ac:dyDescent="0.25">
      <c r="A193" s="7">
        <v>179</v>
      </c>
      <c r="B193" s="17" t="s">
        <v>414</v>
      </c>
      <c r="C193" s="17"/>
      <c r="D193" s="11">
        <v>68.900000000000006</v>
      </c>
      <c r="E193" s="16" t="s">
        <v>328</v>
      </c>
      <c r="F193" s="30">
        <v>9</v>
      </c>
      <c r="G193" s="30">
        <v>9</v>
      </c>
      <c r="H193" s="21">
        <f t="shared" si="8"/>
        <v>0</v>
      </c>
      <c r="I193" s="557"/>
      <c r="J193" s="557"/>
      <c r="K193" s="29">
        <f t="shared" si="7"/>
        <v>2.0193784073955324E-2</v>
      </c>
      <c r="L193" s="26">
        <f t="shared" si="6"/>
        <v>2.0193784073955324E-2</v>
      </c>
      <c r="M193" s="4" t="s">
        <v>702</v>
      </c>
    </row>
    <row r="194" spans="1:13" x14ac:dyDescent="0.25">
      <c r="A194" s="7">
        <v>180</v>
      </c>
      <c r="B194" s="17" t="s">
        <v>415</v>
      </c>
      <c r="C194" s="17"/>
      <c r="D194" s="11">
        <v>99.3</v>
      </c>
      <c r="E194" s="16" t="s">
        <v>328</v>
      </c>
      <c r="F194" s="30">
        <v>39.200000000000003</v>
      </c>
      <c r="G194" s="30">
        <v>39.299999999999997</v>
      </c>
      <c r="H194" s="21">
        <f t="shared" si="8"/>
        <v>9.9999999999994316E-2</v>
      </c>
      <c r="I194" s="557"/>
      <c r="J194" s="557"/>
      <c r="K194" s="29">
        <f t="shared" si="7"/>
        <v>2.9103668483944318E-2</v>
      </c>
      <c r="L194" s="26">
        <f t="shared" si="6"/>
        <v>0.12910366848393864</v>
      </c>
      <c r="M194" s="57" t="s">
        <v>702</v>
      </c>
    </row>
    <row r="195" spans="1:13" x14ac:dyDescent="0.25">
      <c r="A195" s="7">
        <v>181</v>
      </c>
      <c r="B195" s="17" t="s">
        <v>416</v>
      </c>
      <c r="C195" s="17"/>
      <c r="D195" s="11">
        <v>42.4</v>
      </c>
      <c r="E195" s="16" t="s">
        <v>328</v>
      </c>
      <c r="F195" s="30">
        <v>15.7</v>
      </c>
      <c r="G195" s="30">
        <v>15.7</v>
      </c>
      <c r="H195" s="21">
        <f t="shared" si="8"/>
        <v>0</v>
      </c>
      <c r="I195" s="557"/>
      <c r="J195" s="557"/>
      <c r="K195" s="29">
        <f t="shared" si="7"/>
        <v>1.2426944045510967E-2</v>
      </c>
      <c r="L195" s="26">
        <f t="shared" si="6"/>
        <v>1.2426944045510967E-2</v>
      </c>
      <c r="M195" s="57" t="s">
        <v>702</v>
      </c>
    </row>
    <row r="196" spans="1:13" x14ac:dyDescent="0.25">
      <c r="A196" s="7">
        <v>182</v>
      </c>
      <c r="B196" s="17" t="s">
        <v>417</v>
      </c>
      <c r="C196" s="17"/>
      <c r="D196" s="11">
        <v>69.3</v>
      </c>
      <c r="E196" s="16" t="s">
        <v>328</v>
      </c>
      <c r="F196" s="30">
        <v>6.99</v>
      </c>
      <c r="G196" s="30">
        <v>6.99</v>
      </c>
      <c r="H196" s="21">
        <f t="shared" si="8"/>
        <v>0</v>
      </c>
      <c r="I196" s="557"/>
      <c r="J196" s="557"/>
      <c r="K196" s="29">
        <f t="shared" si="7"/>
        <v>2.0311019395139386E-2</v>
      </c>
      <c r="L196" s="26">
        <f t="shared" si="6"/>
        <v>2.0311019395139386E-2</v>
      </c>
      <c r="M196" s="57" t="s">
        <v>702</v>
      </c>
    </row>
    <row r="197" spans="1:13" x14ac:dyDescent="0.25">
      <c r="A197" s="7">
        <v>183</v>
      </c>
      <c r="B197" s="17" t="s">
        <v>418</v>
      </c>
      <c r="C197" s="17" t="s">
        <v>790</v>
      </c>
      <c r="D197" s="11">
        <v>99.3</v>
      </c>
      <c r="E197" s="16" t="s">
        <v>328</v>
      </c>
      <c r="F197" s="30">
        <v>24.4</v>
      </c>
      <c r="G197" s="30">
        <v>24.5</v>
      </c>
      <c r="H197" s="21">
        <f t="shared" si="8"/>
        <v>0.10000000000000142</v>
      </c>
      <c r="I197" s="557"/>
      <c r="J197" s="557"/>
      <c r="K197" s="29">
        <f t="shared" si="7"/>
        <v>2.9103668483944318E-2</v>
      </c>
      <c r="L197" s="26">
        <f t="shared" si="6"/>
        <v>0.12910366848394575</v>
      </c>
      <c r="M197" s="57" t="s">
        <v>702</v>
      </c>
    </row>
    <row r="198" spans="1:13" x14ac:dyDescent="0.25">
      <c r="A198" s="7">
        <v>184</v>
      </c>
      <c r="B198" s="17" t="s">
        <v>419</v>
      </c>
      <c r="C198" s="17"/>
      <c r="D198" s="11">
        <v>42.3</v>
      </c>
      <c r="E198" s="16" t="s">
        <v>328</v>
      </c>
      <c r="F198" s="30">
        <v>7.1</v>
      </c>
      <c r="G198" s="30">
        <v>7.1</v>
      </c>
      <c r="H198" s="21">
        <f t="shared" si="8"/>
        <v>0</v>
      </c>
      <c r="I198" s="557"/>
      <c r="J198" s="557"/>
      <c r="K198" s="29">
        <f t="shared" si="7"/>
        <v>1.2397635215214951E-2</v>
      </c>
      <c r="L198" s="26">
        <f t="shared" si="6"/>
        <v>1.2397635215214951E-2</v>
      </c>
      <c r="M198" s="57" t="s">
        <v>702</v>
      </c>
    </row>
    <row r="199" spans="1:13" x14ac:dyDescent="0.25">
      <c r="A199" s="7">
        <v>185</v>
      </c>
      <c r="B199" s="17" t="s">
        <v>420</v>
      </c>
      <c r="C199" s="17" t="s">
        <v>801</v>
      </c>
      <c r="D199" s="11">
        <v>68.599999999999994</v>
      </c>
      <c r="E199" s="16" t="s">
        <v>328</v>
      </c>
      <c r="F199" s="30">
        <v>10.6</v>
      </c>
      <c r="G199" s="30">
        <v>10.6</v>
      </c>
      <c r="H199" s="21">
        <f t="shared" si="8"/>
        <v>0</v>
      </c>
      <c r="I199" s="557"/>
      <c r="J199" s="557"/>
      <c r="K199" s="29">
        <f t="shared" si="7"/>
        <v>2.0105857583067273E-2</v>
      </c>
      <c r="L199" s="26">
        <f t="shared" si="6"/>
        <v>2.0105857583067273E-2</v>
      </c>
      <c r="M199" s="57" t="s">
        <v>702</v>
      </c>
    </row>
    <row r="200" spans="1:13" x14ac:dyDescent="0.25">
      <c r="A200" s="7">
        <v>186</v>
      </c>
      <c r="B200" s="17" t="s">
        <v>421</v>
      </c>
      <c r="C200" s="17"/>
      <c r="D200" s="11">
        <v>99.4</v>
      </c>
      <c r="E200" s="16" t="s">
        <v>328</v>
      </c>
      <c r="F200" s="30">
        <v>34.299999999999997</v>
      </c>
      <c r="G200" s="30">
        <v>34.4</v>
      </c>
      <c r="H200" s="21">
        <f t="shared" si="8"/>
        <v>0.10000000000000142</v>
      </c>
      <c r="I200" s="557"/>
      <c r="J200" s="557"/>
      <c r="K200" s="29">
        <f t="shared" si="7"/>
        <v>2.9132977314240336E-2</v>
      </c>
      <c r="L200" s="26">
        <f t="shared" si="6"/>
        <v>0.12913297731424175</v>
      </c>
      <c r="M200" s="57" t="s">
        <v>702</v>
      </c>
    </row>
    <row r="201" spans="1:13" x14ac:dyDescent="0.25">
      <c r="A201" s="7">
        <v>187</v>
      </c>
      <c r="B201" s="17" t="s">
        <v>422</v>
      </c>
      <c r="C201" s="17"/>
      <c r="D201" s="11">
        <v>42.4</v>
      </c>
      <c r="E201" s="16" t="s">
        <v>328</v>
      </c>
      <c r="F201" s="30">
        <v>14</v>
      </c>
      <c r="G201" s="30">
        <v>14.1</v>
      </c>
      <c r="H201" s="21">
        <f t="shared" si="8"/>
        <v>9.9999999999999645E-2</v>
      </c>
      <c r="I201" s="557"/>
      <c r="J201" s="557"/>
      <c r="K201" s="29">
        <f t="shared" si="7"/>
        <v>1.2426944045510967E-2</v>
      </c>
      <c r="L201" s="26">
        <f t="shared" si="6"/>
        <v>0.11242694404551061</v>
      </c>
      <c r="M201" s="57" t="s">
        <v>702</v>
      </c>
    </row>
    <row r="202" spans="1:13" x14ac:dyDescent="0.25">
      <c r="A202" s="7">
        <v>188</v>
      </c>
      <c r="B202" s="17" t="s">
        <v>423</v>
      </c>
      <c r="C202" s="17"/>
      <c r="D202" s="11">
        <v>69.3</v>
      </c>
      <c r="E202" s="16" t="s">
        <v>328</v>
      </c>
      <c r="F202" s="30">
        <v>18.7</v>
      </c>
      <c r="G202" s="30">
        <v>18.7</v>
      </c>
      <c r="H202" s="21">
        <f t="shared" si="8"/>
        <v>0</v>
      </c>
      <c r="I202" s="557"/>
      <c r="J202" s="557"/>
      <c r="K202" s="29">
        <f t="shared" si="7"/>
        <v>2.0311019395139386E-2</v>
      </c>
      <c r="L202" s="26">
        <f t="shared" si="6"/>
        <v>2.0311019395139386E-2</v>
      </c>
      <c r="M202" s="57" t="s">
        <v>702</v>
      </c>
    </row>
    <row r="203" spans="1:13" x14ac:dyDescent="0.25">
      <c r="A203" s="7">
        <v>189</v>
      </c>
      <c r="B203" s="17" t="s">
        <v>424</v>
      </c>
      <c r="C203" s="17"/>
      <c r="D203" s="11">
        <v>99.1</v>
      </c>
      <c r="E203" s="16" t="s">
        <v>328</v>
      </c>
      <c r="F203" s="30">
        <v>5.5</v>
      </c>
      <c r="G203" s="30">
        <v>5.5</v>
      </c>
      <c r="H203" s="21">
        <f t="shared" si="8"/>
        <v>0</v>
      </c>
      <c r="I203" s="557"/>
      <c r="J203" s="557"/>
      <c r="K203" s="29">
        <f t="shared" si="7"/>
        <v>2.9045050823352285E-2</v>
      </c>
      <c r="L203" s="26">
        <f t="shared" si="6"/>
        <v>2.9045050823352285E-2</v>
      </c>
      <c r="M203" s="4" t="s">
        <v>702</v>
      </c>
    </row>
    <row r="204" spans="1:13" x14ac:dyDescent="0.25">
      <c r="A204" s="7">
        <v>190</v>
      </c>
      <c r="B204" s="17" t="s">
        <v>425</v>
      </c>
      <c r="C204" s="17"/>
      <c r="D204" s="11">
        <v>42.6</v>
      </c>
      <c r="E204" s="16" t="s">
        <v>328</v>
      </c>
      <c r="F204" s="30">
        <v>9.6</v>
      </c>
      <c r="G204" s="30">
        <v>9.6</v>
      </c>
      <c r="H204" s="21">
        <f t="shared" si="8"/>
        <v>0</v>
      </c>
      <c r="I204" s="557"/>
      <c r="J204" s="557"/>
      <c r="K204" s="29">
        <f t="shared" si="7"/>
        <v>1.2485561706103002E-2</v>
      </c>
      <c r="L204" s="26">
        <f t="shared" si="6"/>
        <v>1.2485561706103002E-2</v>
      </c>
      <c r="M204" s="57" t="s">
        <v>702</v>
      </c>
    </row>
    <row r="205" spans="1:13" x14ac:dyDescent="0.25">
      <c r="A205" s="7">
        <v>191</v>
      </c>
      <c r="B205" s="17" t="s">
        <v>426</v>
      </c>
      <c r="C205" s="17" t="s">
        <v>790</v>
      </c>
      <c r="D205" s="11">
        <v>69.2</v>
      </c>
      <c r="E205" s="16" t="s">
        <v>328</v>
      </c>
      <c r="F205" s="30">
        <v>21.7</v>
      </c>
      <c r="G205" s="30">
        <v>21.8</v>
      </c>
      <c r="H205" s="21">
        <f t="shared" si="8"/>
        <v>0.10000000000000142</v>
      </c>
      <c r="I205" s="557"/>
      <c r="J205" s="557"/>
      <c r="K205" s="29">
        <f t="shared" si="7"/>
        <v>2.0281710564843371E-2</v>
      </c>
      <c r="L205" s="26">
        <f t="shared" si="6"/>
        <v>0.1202817105648448</v>
      </c>
      <c r="M205" s="57" t="s">
        <v>702</v>
      </c>
    </row>
    <row r="206" spans="1:13" x14ac:dyDescent="0.25">
      <c r="A206" s="7">
        <v>192</v>
      </c>
      <c r="B206" s="17" t="s">
        <v>427</v>
      </c>
      <c r="C206" s="17"/>
      <c r="D206" s="11">
        <v>99</v>
      </c>
      <c r="E206" s="16" t="s">
        <v>328</v>
      </c>
      <c r="F206" s="30">
        <v>8.3000000000000007</v>
      </c>
      <c r="G206" s="30">
        <v>8.3000000000000007</v>
      </c>
      <c r="H206" s="21">
        <f t="shared" si="8"/>
        <v>0</v>
      </c>
      <c r="I206" s="557"/>
      <c r="J206" s="557"/>
      <c r="K206" s="29">
        <f t="shared" si="7"/>
        <v>2.901574199305627E-2</v>
      </c>
      <c r="L206" s="26">
        <f t="shared" si="6"/>
        <v>2.901574199305627E-2</v>
      </c>
      <c r="M206" s="57" t="s">
        <v>702</v>
      </c>
    </row>
    <row r="207" spans="1:13" x14ac:dyDescent="0.25">
      <c r="A207" s="7">
        <v>193</v>
      </c>
      <c r="B207" s="17" t="s">
        <v>592</v>
      </c>
      <c r="C207" s="17"/>
      <c r="D207" s="11">
        <v>42.4</v>
      </c>
      <c r="E207" s="16" t="s">
        <v>328</v>
      </c>
      <c r="F207" s="30">
        <v>1.7</v>
      </c>
      <c r="G207" s="30">
        <v>1.8</v>
      </c>
      <c r="H207" s="21">
        <f t="shared" si="8"/>
        <v>0.10000000000000009</v>
      </c>
      <c r="I207" s="557"/>
      <c r="J207" s="557"/>
      <c r="K207" s="29">
        <f t="shared" si="7"/>
        <v>1.2426944045510967E-2</v>
      </c>
      <c r="L207" s="26">
        <f t="shared" si="6"/>
        <v>0.11242694404551105</v>
      </c>
      <c r="M207" s="4" t="s">
        <v>702</v>
      </c>
    </row>
    <row r="208" spans="1:13" x14ac:dyDescent="0.25">
      <c r="A208" s="7">
        <v>194</v>
      </c>
      <c r="B208" s="17" t="s">
        <v>593</v>
      </c>
      <c r="C208" s="17"/>
      <c r="D208" s="11">
        <v>68.8</v>
      </c>
      <c r="E208" s="16" t="s">
        <v>328</v>
      </c>
      <c r="F208" s="30">
        <v>13.9</v>
      </c>
      <c r="G208" s="30">
        <v>13.9</v>
      </c>
      <c r="H208" s="21">
        <f>G208-F208</f>
        <v>0</v>
      </c>
      <c r="I208" s="557"/>
      <c r="J208" s="557"/>
      <c r="K208" s="29">
        <f t="shared" si="7"/>
        <v>2.0164475243659306E-2</v>
      </c>
      <c r="L208" s="26">
        <f t="shared" ref="L208:L243" si="9">H208+K208+I208+J208</f>
        <v>2.0164475243659306E-2</v>
      </c>
      <c r="M208" s="4" t="s">
        <v>702</v>
      </c>
    </row>
    <row r="209" spans="1:13" x14ac:dyDescent="0.25">
      <c r="A209" s="7">
        <v>195</v>
      </c>
      <c r="B209" s="17" t="s">
        <v>594</v>
      </c>
      <c r="C209" s="17"/>
      <c r="D209" s="11">
        <v>100.7</v>
      </c>
      <c r="E209" s="16" t="s">
        <v>328</v>
      </c>
      <c r="F209" s="30">
        <v>29.4</v>
      </c>
      <c r="G209" s="30">
        <v>29.5</v>
      </c>
      <c r="H209" s="21">
        <f>G209-F209</f>
        <v>0.10000000000000142</v>
      </c>
      <c r="I209" s="557"/>
      <c r="J209" s="557"/>
      <c r="K209" s="29">
        <f t="shared" ref="K209:K243" si="10">$H$10/$F$11*D209</f>
        <v>2.9513992108088548E-2</v>
      </c>
      <c r="L209" s="26">
        <f t="shared" si="9"/>
        <v>0.12951399210808998</v>
      </c>
      <c r="M209" s="4" t="s">
        <v>702</v>
      </c>
    </row>
    <row r="210" spans="1:13" x14ac:dyDescent="0.25">
      <c r="A210" s="7">
        <v>196</v>
      </c>
      <c r="B210" s="17" t="s">
        <v>428</v>
      </c>
      <c r="C210" s="17"/>
      <c r="D210" s="11">
        <v>42.6</v>
      </c>
      <c r="E210" s="16" t="s">
        <v>328</v>
      </c>
      <c r="F210" s="30">
        <v>19.399999999999999</v>
      </c>
      <c r="G210" s="30">
        <v>19.5</v>
      </c>
      <c r="H210" s="21">
        <f t="shared" ref="H210:H243" si="11">G210-F210</f>
        <v>0.10000000000000142</v>
      </c>
      <c r="I210" s="557"/>
      <c r="J210" s="557"/>
      <c r="K210" s="29">
        <f t="shared" si="10"/>
        <v>1.2485561706103002E-2</v>
      </c>
      <c r="L210" s="26">
        <f t="shared" si="9"/>
        <v>0.11248556170610442</v>
      </c>
      <c r="M210" s="57" t="s">
        <v>702</v>
      </c>
    </row>
    <row r="211" spans="1:13" x14ac:dyDescent="0.25">
      <c r="A211" s="7">
        <v>197</v>
      </c>
      <c r="B211" s="17" t="s">
        <v>429</v>
      </c>
      <c r="C211" s="17"/>
      <c r="D211" s="11">
        <v>69.2</v>
      </c>
      <c r="E211" s="16" t="s">
        <v>328</v>
      </c>
      <c r="F211" s="30">
        <v>20.399999999999999</v>
      </c>
      <c r="G211" s="30">
        <v>20.5</v>
      </c>
      <c r="H211" s="21">
        <f t="shared" si="11"/>
        <v>0.10000000000000142</v>
      </c>
      <c r="I211" s="557"/>
      <c r="J211" s="557"/>
      <c r="K211" s="29">
        <f t="shared" si="10"/>
        <v>2.0281710564843371E-2</v>
      </c>
      <c r="L211" s="26">
        <f t="shared" si="9"/>
        <v>0.1202817105648448</v>
      </c>
      <c r="M211" s="57" t="s">
        <v>702</v>
      </c>
    </row>
    <row r="212" spans="1:13" x14ac:dyDescent="0.25">
      <c r="A212" s="7">
        <v>198</v>
      </c>
      <c r="B212" s="17" t="s">
        <v>430</v>
      </c>
      <c r="C212" s="17" t="s">
        <v>783</v>
      </c>
      <c r="D212" s="11">
        <v>99.5</v>
      </c>
      <c r="E212" s="16" t="s">
        <v>328</v>
      </c>
      <c r="F212" s="30">
        <v>24.5</v>
      </c>
      <c r="G212" s="30">
        <v>24.5</v>
      </c>
      <c r="H212" s="21">
        <f t="shared" si="11"/>
        <v>0</v>
      </c>
      <c r="I212" s="557"/>
      <c r="J212" s="557"/>
      <c r="K212" s="29">
        <f t="shared" si="10"/>
        <v>2.9162286144536351E-2</v>
      </c>
      <c r="L212" s="26">
        <f t="shared" si="9"/>
        <v>2.9162286144536351E-2</v>
      </c>
      <c r="M212" s="57" t="s">
        <v>702</v>
      </c>
    </row>
    <row r="213" spans="1:13" x14ac:dyDescent="0.25">
      <c r="A213" s="7">
        <v>199</v>
      </c>
      <c r="B213" s="17" t="s">
        <v>802</v>
      </c>
      <c r="C213" s="17" t="s">
        <v>803</v>
      </c>
      <c r="D213" s="11">
        <v>42.6</v>
      </c>
      <c r="E213" s="16" t="s">
        <v>328</v>
      </c>
      <c r="F213" s="30">
        <v>0</v>
      </c>
      <c r="G213" s="30">
        <v>2.3E-2</v>
      </c>
      <c r="H213" s="21">
        <f t="shared" si="11"/>
        <v>2.3E-2</v>
      </c>
      <c r="I213" s="557"/>
      <c r="J213" s="557"/>
      <c r="K213" s="29">
        <f t="shared" si="10"/>
        <v>1.2485561706103002E-2</v>
      </c>
      <c r="L213" s="26">
        <f t="shared" si="9"/>
        <v>3.5485561706103001E-2</v>
      </c>
      <c r="M213" s="57" t="s">
        <v>702</v>
      </c>
    </row>
    <row r="214" spans="1:13" x14ac:dyDescent="0.25">
      <c r="A214" s="7">
        <v>200</v>
      </c>
      <c r="B214" s="17" t="s">
        <v>432</v>
      </c>
      <c r="C214" s="17"/>
      <c r="D214" s="11">
        <v>68.8</v>
      </c>
      <c r="E214" s="16" t="s">
        <v>328</v>
      </c>
      <c r="F214" s="30">
        <v>15.4</v>
      </c>
      <c r="G214" s="30">
        <v>15.4</v>
      </c>
      <c r="H214" s="21">
        <f t="shared" si="11"/>
        <v>0</v>
      </c>
      <c r="I214" s="557"/>
      <c r="J214" s="557"/>
      <c r="K214" s="29">
        <f t="shared" si="10"/>
        <v>2.0164475243659306E-2</v>
      </c>
      <c r="L214" s="26">
        <f t="shared" si="9"/>
        <v>2.0164475243659306E-2</v>
      </c>
      <c r="M214" s="57" t="s">
        <v>702</v>
      </c>
    </row>
    <row r="215" spans="1:13" x14ac:dyDescent="0.25">
      <c r="A215" s="7">
        <v>201</v>
      </c>
      <c r="B215" s="17" t="s">
        <v>433</v>
      </c>
      <c r="C215" s="17"/>
      <c r="D215" s="11">
        <v>99.3</v>
      </c>
      <c r="E215" s="16" t="s">
        <v>328</v>
      </c>
      <c r="F215" s="30">
        <v>24.1</v>
      </c>
      <c r="G215" s="30">
        <v>24.2</v>
      </c>
      <c r="H215" s="21">
        <f t="shared" si="11"/>
        <v>9.9999999999997868E-2</v>
      </c>
      <c r="I215" s="557"/>
      <c r="J215" s="557"/>
      <c r="K215" s="29">
        <f t="shared" si="10"/>
        <v>2.9103668483944318E-2</v>
      </c>
      <c r="L215" s="26">
        <f t="shared" si="9"/>
        <v>0.1291036684839422</v>
      </c>
      <c r="M215" s="57" t="s">
        <v>702</v>
      </c>
    </row>
    <row r="216" spans="1:13" x14ac:dyDescent="0.25">
      <c r="A216" s="7">
        <v>202</v>
      </c>
      <c r="B216" s="17" t="s">
        <v>558</v>
      </c>
      <c r="C216" s="17"/>
      <c r="D216" s="11">
        <v>72.8</v>
      </c>
      <c r="E216" s="16" t="s">
        <v>328</v>
      </c>
      <c r="F216" s="30">
        <v>15.6</v>
      </c>
      <c r="G216" s="30">
        <v>15.6</v>
      </c>
      <c r="H216" s="21">
        <f t="shared" si="11"/>
        <v>0</v>
      </c>
      <c r="I216" s="557"/>
      <c r="J216" s="557"/>
      <c r="K216" s="29">
        <f t="shared" si="10"/>
        <v>2.1336828455499963E-2</v>
      </c>
      <c r="L216" s="26">
        <f t="shared" si="9"/>
        <v>2.1336828455499963E-2</v>
      </c>
      <c r="M216" s="57" t="s">
        <v>702</v>
      </c>
    </row>
    <row r="217" spans="1:13" x14ac:dyDescent="0.25">
      <c r="A217" s="7">
        <v>203</v>
      </c>
      <c r="B217" s="17" t="s">
        <v>559</v>
      </c>
      <c r="C217" s="17"/>
      <c r="D217" s="11">
        <v>72.2</v>
      </c>
      <c r="E217" s="16" t="s">
        <v>328</v>
      </c>
      <c r="F217" s="30">
        <v>9.4</v>
      </c>
      <c r="G217" s="30">
        <v>9.4</v>
      </c>
      <c r="H217" s="21">
        <f t="shared" si="11"/>
        <v>0</v>
      </c>
      <c r="I217" s="557"/>
      <c r="J217" s="557"/>
      <c r="K217" s="29">
        <f t="shared" si="10"/>
        <v>2.1160975473723864E-2</v>
      </c>
      <c r="L217" s="26">
        <f t="shared" si="9"/>
        <v>2.1160975473723864E-2</v>
      </c>
      <c r="M217" s="57" t="s">
        <v>702</v>
      </c>
    </row>
    <row r="218" spans="1:13" x14ac:dyDescent="0.25">
      <c r="A218" s="7">
        <v>204</v>
      </c>
      <c r="B218" s="17" t="s">
        <v>560</v>
      </c>
      <c r="C218" s="17" t="s">
        <v>784</v>
      </c>
      <c r="D218" s="11">
        <v>45.9</v>
      </c>
      <c r="E218" s="16" t="s">
        <v>328</v>
      </c>
      <c r="F218" s="30">
        <v>9.6</v>
      </c>
      <c r="G218" s="30">
        <v>9.6</v>
      </c>
      <c r="H218" s="21">
        <f t="shared" si="11"/>
        <v>0</v>
      </c>
      <c r="I218" s="557"/>
      <c r="J218" s="557"/>
      <c r="K218" s="29">
        <f t="shared" si="10"/>
        <v>1.3452753105871542E-2</v>
      </c>
      <c r="L218" s="26">
        <f t="shared" si="9"/>
        <v>1.3452753105871542E-2</v>
      </c>
      <c r="M218" s="57" t="s">
        <v>702</v>
      </c>
    </row>
    <row r="219" spans="1:13" x14ac:dyDescent="0.25">
      <c r="A219" s="7">
        <v>205</v>
      </c>
      <c r="B219" s="17" t="s">
        <v>561</v>
      </c>
      <c r="C219" s="17" t="s">
        <v>774</v>
      </c>
      <c r="D219" s="11">
        <v>45.2</v>
      </c>
      <c r="E219" s="16" t="s">
        <v>328</v>
      </c>
      <c r="F219" s="30">
        <v>18.8</v>
      </c>
      <c r="G219" s="30">
        <v>18.8</v>
      </c>
      <c r="H219" s="21">
        <f t="shared" si="11"/>
        <v>0</v>
      </c>
      <c r="I219" s="557"/>
      <c r="J219" s="557"/>
      <c r="K219" s="29">
        <f t="shared" si="10"/>
        <v>1.3247591293799429E-2</v>
      </c>
      <c r="L219" s="26">
        <f t="shared" si="9"/>
        <v>1.3247591293799429E-2</v>
      </c>
      <c r="M219" s="57" t="s">
        <v>702</v>
      </c>
    </row>
    <row r="220" spans="1:13" x14ac:dyDescent="0.25">
      <c r="A220" s="7">
        <v>206</v>
      </c>
      <c r="B220" s="17" t="s">
        <v>562</v>
      </c>
      <c r="C220" s="17" t="s">
        <v>764</v>
      </c>
      <c r="D220" s="11">
        <v>72.400000000000006</v>
      </c>
      <c r="E220" s="16" t="s">
        <v>328</v>
      </c>
      <c r="F220" s="30">
        <v>3.7</v>
      </c>
      <c r="G220" s="30">
        <v>3.7</v>
      </c>
      <c r="H220" s="21">
        <f t="shared" si="11"/>
        <v>0</v>
      </c>
      <c r="I220" s="557"/>
      <c r="J220" s="557"/>
      <c r="K220" s="29">
        <f t="shared" si="10"/>
        <v>2.1219593134315901E-2</v>
      </c>
      <c r="L220" s="26">
        <f t="shared" si="9"/>
        <v>2.1219593134315901E-2</v>
      </c>
      <c r="M220" s="57" t="s">
        <v>702</v>
      </c>
    </row>
    <row r="221" spans="1:13" x14ac:dyDescent="0.25">
      <c r="A221" s="7">
        <v>207</v>
      </c>
      <c r="B221" s="17" t="s">
        <v>563</v>
      </c>
      <c r="C221" s="17"/>
      <c r="D221" s="11">
        <v>72.3</v>
      </c>
      <c r="E221" s="16" t="s">
        <v>328</v>
      </c>
      <c r="F221" s="30">
        <v>25.2</v>
      </c>
      <c r="G221" s="30">
        <v>25.2</v>
      </c>
      <c r="H221" s="21">
        <f t="shared" si="11"/>
        <v>0</v>
      </c>
      <c r="I221" s="557"/>
      <c r="J221" s="557"/>
      <c r="K221" s="29">
        <f t="shared" si="10"/>
        <v>2.1190284304019879E-2</v>
      </c>
      <c r="L221" s="26">
        <f t="shared" si="9"/>
        <v>2.1190284304019879E-2</v>
      </c>
      <c r="M221" s="57" t="s">
        <v>702</v>
      </c>
    </row>
    <row r="222" spans="1:13" x14ac:dyDescent="0.25">
      <c r="A222" s="7">
        <v>208</v>
      </c>
      <c r="B222" s="17" t="s">
        <v>564</v>
      </c>
      <c r="C222" s="17"/>
      <c r="D222" s="11">
        <v>45.5</v>
      </c>
      <c r="E222" s="16" t="s">
        <v>328</v>
      </c>
      <c r="F222" s="30">
        <v>13.6</v>
      </c>
      <c r="G222" s="30">
        <v>13.6</v>
      </c>
      <c r="H222" s="21">
        <f t="shared" si="11"/>
        <v>0</v>
      </c>
      <c r="I222" s="557"/>
      <c r="J222" s="557"/>
      <c r="K222" s="29">
        <f t="shared" si="10"/>
        <v>1.3335517784687476E-2</v>
      </c>
      <c r="L222" s="26">
        <f t="shared" si="9"/>
        <v>1.3335517784687476E-2</v>
      </c>
      <c r="M222" s="57" t="s">
        <v>702</v>
      </c>
    </row>
    <row r="223" spans="1:13" x14ac:dyDescent="0.25">
      <c r="A223" s="7">
        <v>209</v>
      </c>
      <c r="B223" s="17" t="s">
        <v>565</v>
      </c>
      <c r="C223" s="17"/>
      <c r="D223" s="11">
        <v>45.2</v>
      </c>
      <c r="E223" s="16" t="s">
        <v>328</v>
      </c>
      <c r="F223" s="30">
        <v>13.9</v>
      </c>
      <c r="G223" s="30">
        <v>14</v>
      </c>
      <c r="H223" s="21">
        <f t="shared" si="11"/>
        <v>9.9999999999999645E-2</v>
      </c>
      <c r="I223" s="557"/>
      <c r="J223" s="557"/>
      <c r="K223" s="29">
        <f t="shared" si="10"/>
        <v>1.3247591293799429E-2</v>
      </c>
      <c r="L223" s="26">
        <f t="shared" si="9"/>
        <v>0.11324759129379908</v>
      </c>
      <c r="M223" s="57" t="s">
        <v>702</v>
      </c>
    </row>
    <row r="224" spans="1:13" x14ac:dyDescent="0.25">
      <c r="A224" s="7">
        <v>210</v>
      </c>
      <c r="B224" s="17" t="s">
        <v>566</v>
      </c>
      <c r="C224" s="17"/>
      <c r="D224" s="11">
        <v>72.5</v>
      </c>
      <c r="E224" s="16" t="s">
        <v>328</v>
      </c>
      <c r="F224" s="30">
        <v>7.8</v>
      </c>
      <c r="G224" s="30">
        <v>7.8</v>
      </c>
      <c r="H224" s="21">
        <f t="shared" si="11"/>
        <v>0</v>
      </c>
      <c r="I224" s="557"/>
      <c r="J224" s="557"/>
      <c r="K224" s="29">
        <f t="shared" si="10"/>
        <v>2.1248901964611915E-2</v>
      </c>
      <c r="L224" s="26">
        <f t="shared" si="9"/>
        <v>2.1248901964611915E-2</v>
      </c>
      <c r="M224" s="4" t="s">
        <v>702</v>
      </c>
    </row>
    <row r="225" spans="1:13" x14ac:dyDescent="0.25">
      <c r="A225" s="7">
        <v>211</v>
      </c>
      <c r="B225" s="17" t="s">
        <v>567</v>
      </c>
      <c r="C225" s="17"/>
      <c r="D225" s="11">
        <v>72.2</v>
      </c>
      <c r="E225" s="16" t="s">
        <v>328</v>
      </c>
      <c r="F225" s="30">
        <v>12.8</v>
      </c>
      <c r="G225" s="30">
        <v>12.8</v>
      </c>
      <c r="H225" s="21">
        <f t="shared" si="11"/>
        <v>0</v>
      </c>
      <c r="I225" s="557"/>
      <c r="J225" s="557"/>
      <c r="K225" s="29">
        <f t="shared" si="10"/>
        <v>2.1160975473723864E-2</v>
      </c>
      <c r="L225" s="26">
        <f t="shared" si="9"/>
        <v>2.1160975473723864E-2</v>
      </c>
      <c r="M225" s="4" t="s">
        <v>702</v>
      </c>
    </row>
    <row r="226" spans="1:13" x14ac:dyDescent="0.25">
      <c r="A226" s="7">
        <v>212</v>
      </c>
      <c r="B226" s="17" t="s">
        <v>568</v>
      </c>
      <c r="C226" s="17"/>
      <c r="D226" s="11">
        <v>46</v>
      </c>
      <c r="E226" s="16" t="s">
        <v>328</v>
      </c>
      <c r="F226" s="30">
        <v>4.8</v>
      </c>
      <c r="G226" s="30">
        <v>4.8</v>
      </c>
      <c r="H226" s="21">
        <f t="shared" si="11"/>
        <v>0</v>
      </c>
      <c r="I226" s="557"/>
      <c r="J226" s="557"/>
      <c r="K226" s="29">
        <f t="shared" si="10"/>
        <v>1.3482061936167558E-2</v>
      </c>
      <c r="L226" s="26">
        <f t="shared" si="9"/>
        <v>1.3482061936167558E-2</v>
      </c>
      <c r="M226" s="4" t="s">
        <v>702</v>
      </c>
    </row>
    <row r="227" spans="1:13" x14ac:dyDescent="0.25">
      <c r="A227" s="7">
        <v>213</v>
      </c>
      <c r="B227" s="17" t="s">
        <v>569</v>
      </c>
      <c r="C227" s="17" t="s">
        <v>753</v>
      </c>
      <c r="D227" s="11">
        <v>44.8</v>
      </c>
      <c r="E227" s="16" t="s">
        <v>328</v>
      </c>
      <c r="F227" s="30">
        <v>9</v>
      </c>
      <c r="G227" s="30">
        <v>9</v>
      </c>
      <c r="H227" s="21">
        <f t="shared" si="11"/>
        <v>0</v>
      </c>
      <c r="I227" s="557"/>
      <c r="J227" s="557"/>
      <c r="K227" s="29">
        <f t="shared" si="10"/>
        <v>1.3130355972615361E-2</v>
      </c>
      <c r="L227" s="26">
        <f t="shared" si="9"/>
        <v>1.3130355972615361E-2</v>
      </c>
      <c r="M227" s="4" t="s">
        <v>702</v>
      </c>
    </row>
    <row r="228" spans="1:13" x14ac:dyDescent="0.25">
      <c r="A228" s="7">
        <v>214</v>
      </c>
      <c r="B228" s="17" t="s">
        <v>570</v>
      </c>
      <c r="C228" s="17"/>
      <c r="D228" s="11">
        <v>73.099999999999994</v>
      </c>
      <c r="E228" s="16" t="s">
        <v>328</v>
      </c>
      <c r="F228" s="30">
        <v>17.3</v>
      </c>
      <c r="G228" s="30">
        <v>17.3</v>
      </c>
      <c r="H228" s="21">
        <f t="shared" si="11"/>
        <v>0</v>
      </c>
      <c r="I228" s="557"/>
      <c r="J228" s="557"/>
      <c r="K228" s="29">
        <f t="shared" si="10"/>
        <v>2.142475494638801E-2</v>
      </c>
      <c r="L228" s="26">
        <f t="shared" si="9"/>
        <v>2.142475494638801E-2</v>
      </c>
      <c r="M228" s="4" t="s">
        <v>702</v>
      </c>
    </row>
    <row r="229" spans="1:13" x14ac:dyDescent="0.25">
      <c r="A229" s="7">
        <v>215</v>
      </c>
      <c r="B229" s="17" t="s">
        <v>571</v>
      </c>
      <c r="C229" s="17" t="s">
        <v>787</v>
      </c>
      <c r="D229" s="11">
        <v>72.400000000000006</v>
      </c>
      <c r="E229" s="16" t="s">
        <v>328</v>
      </c>
      <c r="F229" s="30">
        <v>6.6</v>
      </c>
      <c r="G229" s="30">
        <v>6.6</v>
      </c>
      <c r="H229" s="21">
        <f t="shared" si="11"/>
        <v>0</v>
      </c>
      <c r="I229" s="557"/>
      <c r="J229" s="557"/>
      <c r="K229" s="29">
        <f t="shared" si="10"/>
        <v>2.1219593134315901E-2</v>
      </c>
      <c r="L229" s="26">
        <f t="shared" si="9"/>
        <v>2.1219593134315901E-2</v>
      </c>
      <c r="M229" s="4" t="s">
        <v>702</v>
      </c>
    </row>
    <row r="230" spans="1:13" x14ac:dyDescent="0.25">
      <c r="A230" s="7">
        <v>216</v>
      </c>
      <c r="B230" s="17" t="s">
        <v>572</v>
      </c>
      <c r="C230" s="17"/>
      <c r="D230" s="11">
        <v>46</v>
      </c>
      <c r="E230" s="16" t="s">
        <v>328</v>
      </c>
      <c r="F230" s="30">
        <v>16.8</v>
      </c>
      <c r="G230" s="30">
        <v>16.8</v>
      </c>
      <c r="H230" s="21">
        <f t="shared" si="11"/>
        <v>0</v>
      </c>
      <c r="I230" s="557"/>
      <c r="J230" s="557"/>
      <c r="K230" s="29">
        <f t="shared" si="10"/>
        <v>1.3482061936167558E-2</v>
      </c>
      <c r="L230" s="26">
        <f t="shared" si="9"/>
        <v>1.3482061936167558E-2</v>
      </c>
      <c r="M230" s="4" t="s">
        <v>702</v>
      </c>
    </row>
    <row r="231" spans="1:13" x14ac:dyDescent="0.25">
      <c r="A231" s="7">
        <v>217</v>
      </c>
      <c r="B231" s="17" t="s">
        <v>573</v>
      </c>
      <c r="C231" s="17"/>
      <c r="D231" s="11">
        <v>45.4</v>
      </c>
      <c r="E231" s="16" t="s">
        <v>328</v>
      </c>
      <c r="F231" s="30">
        <v>8.9</v>
      </c>
      <c r="G231" s="30">
        <v>9</v>
      </c>
      <c r="H231" s="21">
        <f t="shared" si="11"/>
        <v>9.9999999999999645E-2</v>
      </c>
      <c r="I231" s="557"/>
      <c r="J231" s="557"/>
      <c r="K231" s="29">
        <f t="shared" si="10"/>
        <v>1.330620895439146E-2</v>
      </c>
      <c r="L231" s="26">
        <f t="shared" si="9"/>
        <v>0.1133062089543911</v>
      </c>
      <c r="M231" s="4" t="s">
        <v>702</v>
      </c>
    </row>
    <row r="232" spans="1:13" x14ac:dyDescent="0.25">
      <c r="A232" s="7">
        <v>218</v>
      </c>
      <c r="B232" s="17" t="s">
        <v>574</v>
      </c>
      <c r="C232" s="17" t="s">
        <v>791</v>
      </c>
      <c r="D232" s="11">
        <v>73</v>
      </c>
      <c r="E232" s="16" t="s">
        <v>328</v>
      </c>
      <c r="F232" s="30">
        <v>8.6999999999999993</v>
      </c>
      <c r="G232" s="30">
        <v>8.6999999999999993</v>
      </c>
      <c r="H232" s="21">
        <f t="shared" si="11"/>
        <v>0</v>
      </c>
      <c r="I232" s="557"/>
      <c r="J232" s="557"/>
      <c r="K232" s="29">
        <f t="shared" si="10"/>
        <v>2.1395446116091996E-2</v>
      </c>
      <c r="L232" s="26">
        <f t="shared" si="9"/>
        <v>2.1395446116091996E-2</v>
      </c>
      <c r="M232" s="4" t="s">
        <v>702</v>
      </c>
    </row>
    <row r="233" spans="1:13" x14ac:dyDescent="0.25">
      <c r="A233" s="7">
        <v>219</v>
      </c>
      <c r="B233" s="17" t="s">
        <v>575</v>
      </c>
      <c r="C233" s="17"/>
      <c r="D233" s="11">
        <v>72.2</v>
      </c>
      <c r="E233" s="16" t="s">
        <v>328</v>
      </c>
      <c r="F233" s="30">
        <v>15.2</v>
      </c>
      <c r="G233" s="30">
        <v>15.3</v>
      </c>
      <c r="H233" s="21">
        <f t="shared" si="11"/>
        <v>0.10000000000000142</v>
      </c>
      <c r="I233" s="557"/>
      <c r="J233" s="557"/>
      <c r="K233" s="29">
        <f t="shared" si="10"/>
        <v>2.1160975473723864E-2</v>
      </c>
      <c r="L233" s="26">
        <f t="shared" si="9"/>
        <v>0.12116097547372529</v>
      </c>
      <c r="M233" s="4" t="s">
        <v>702</v>
      </c>
    </row>
    <row r="234" spans="1:13" x14ac:dyDescent="0.25">
      <c r="A234" s="7">
        <v>220</v>
      </c>
      <c r="B234" s="17" t="s">
        <v>576</v>
      </c>
      <c r="C234" s="17"/>
      <c r="D234" s="11">
        <v>46.2</v>
      </c>
      <c r="E234" s="16" t="s">
        <v>328</v>
      </c>
      <c r="F234" s="30">
        <v>1.9</v>
      </c>
      <c r="G234" s="30">
        <v>1.9</v>
      </c>
      <c r="H234" s="21">
        <f t="shared" si="11"/>
        <v>0</v>
      </c>
      <c r="I234" s="557"/>
      <c r="J234" s="557"/>
      <c r="K234" s="29">
        <f t="shared" si="10"/>
        <v>1.3540679596759593E-2</v>
      </c>
      <c r="L234" s="26">
        <f t="shared" si="9"/>
        <v>1.3540679596759593E-2</v>
      </c>
      <c r="M234" s="4" t="s">
        <v>702</v>
      </c>
    </row>
    <row r="235" spans="1:13" x14ac:dyDescent="0.25">
      <c r="A235" s="7">
        <v>221</v>
      </c>
      <c r="B235" s="17" t="s">
        <v>577</v>
      </c>
      <c r="C235" s="17"/>
      <c r="D235" s="11">
        <v>45.4</v>
      </c>
      <c r="E235" s="16" t="s">
        <v>328</v>
      </c>
      <c r="F235" s="30">
        <v>13.7</v>
      </c>
      <c r="G235" s="30">
        <v>13.7</v>
      </c>
      <c r="H235" s="21">
        <f t="shared" si="11"/>
        <v>0</v>
      </c>
      <c r="I235" s="557"/>
      <c r="J235" s="557"/>
      <c r="K235" s="29">
        <f t="shared" si="10"/>
        <v>1.330620895439146E-2</v>
      </c>
      <c r="L235" s="26">
        <f t="shared" si="9"/>
        <v>1.330620895439146E-2</v>
      </c>
      <c r="M235" s="4" t="s">
        <v>702</v>
      </c>
    </row>
    <row r="236" spans="1:13" x14ac:dyDescent="0.25">
      <c r="A236" s="7">
        <v>222</v>
      </c>
      <c r="B236" s="17" t="s">
        <v>578</v>
      </c>
      <c r="C236" s="17" t="s">
        <v>787</v>
      </c>
      <c r="D236" s="11">
        <v>72.900000000000006</v>
      </c>
      <c r="E236" s="16" t="s">
        <v>328</v>
      </c>
      <c r="F236" s="30">
        <v>18.5</v>
      </c>
      <c r="G236" s="30">
        <v>18.600000000000001</v>
      </c>
      <c r="H236" s="21">
        <f t="shared" si="11"/>
        <v>0.10000000000000142</v>
      </c>
      <c r="I236" s="557"/>
      <c r="J236" s="557"/>
      <c r="K236" s="29">
        <f t="shared" si="10"/>
        <v>2.1366137285795981E-2</v>
      </c>
      <c r="L236" s="26">
        <f t="shared" si="9"/>
        <v>0.1213661372857974</v>
      </c>
      <c r="M236" s="4" t="s">
        <v>702</v>
      </c>
    </row>
    <row r="237" spans="1:13" x14ac:dyDescent="0.25">
      <c r="A237" s="7">
        <v>223</v>
      </c>
      <c r="B237" s="17" t="s">
        <v>579</v>
      </c>
      <c r="C237" s="17" t="s">
        <v>783</v>
      </c>
      <c r="D237" s="11">
        <v>72.400000000000006</v>
      </c>
      <c r="E237" s="16" t="s">
        <v>328</v>
      </c>
      <c r="F237" s="30">
        <v>29</v>
      </c>
      <c r="G237" s="30">
        <v>29</v>
      </c>
      <c r="H237" s="21">
        <f t="shared" si="11"/>
        <v>0</v>
      </c>
      <c r="I237" s="557"/>
      <c r="J237" s="557"/>
      <c r="K237" s="29">
        <f t="shared" si="10"/>
        <v>2.1219593134315901E-2</v>
      </c>
      <c r="L237" s="26">
        <f t="shared" si="9"/>
        <v>2.1219593134315901E-2</v>
      </c>
      <c r="M237" s="4" t="s">
        <v>702</v>
      </c>
    </row>
    <row r="238" spans="1:13" x14ac:dyDescent="0.25">
      <c r="A238" s="7">
        <v>224</v>
      </c>
      <c r="B238" s="17" t="s">
        <v>580</v>
      </c>
      <c r="C238" s="17"/>
      <c r="D238" s="11">
        <v>46.1</v>
      </c>
      <c r="E238" s="16" t="s">
        <v>328</v>
      </c>
      <c r="F238" s="30">
        <v>8.8000000000000007</v>
      </c>
      <c r="G238" s="30">
        <v>8.8000000000000007</v>
      </c>
      <c r="H238" s="21">
        <f t="shared" si="11"/>
        <v>0</v>
      </c>
      <c r="I238" s="557"/>
      <c r="J238" s="557"/>
      <c r="K238" s="29">
        <f t="shared" si="10"/>
        <v>1.3511370766463577E-2</v>
      </c>
      <c r="L238" s="26">
        <f t="shared" si="9"/>
        <v>1.3511370766463577E-2</v>
      </c>
      <c r="M238" s="4" t="s">
        <v>702</v>
      </c>
    </row>
    <row r="239" spans="1:13" x14ac:dyDescent="0.25">
      <c r="A239" s="7">
        <v>225</v>
      </c>
      <c r="B239" s="17" t="s">
        <v>581</v>
      </c>
      <c r="C239" s="17"/>
      <c r="D239" s="11">
        <v>45.6</v>
      </c>
      <c r="E239" s="16" t="s">
        <v>328</v>
      </c>
      <c r="F239" s="30">
        <v>14.3</v>
      </c>
      <c r="G239" s="30">
        <v>14.3</v>
      </c>
      <c r="H239" s="21">
        <f t="shared" si="11"/>
        <v>0</v>
      </c>
      <c r="I239" s="557"/>
      <c r="J239" s="557"/>
      <c r="K239" s="29">
        <f t="shared" si="10"/>
        <v>1.3364826614983494E-2</v>
      </c>
      <c r="L239" s="26">
        <f t="shared" si="9"/>
        <v>1.3364826614983494E-2</v>
      </c>
      <c r="M239" s="4" t="s">
        <v>702</v>
      </c>
    </row>
    <row r="240" spans="1:13" x14ac:dyDescent="0.25">
      <c r="A240" s="7">
        <v>226</v>
      </c>
      <c r="B240" s="17" t="s">
        <v>582</v>
      </c>
      <c r="C240" s="17" t="s">
        <v>804</v>
      </c>
      <c r="D240" s="11">
        <v>73.2</v>
      </c>
      <c r="E240" s="16" t="s">
        <v>328</v>
      </c>
      <c r="F240" s="30">
        <v>25.5</v>
      </c>
      <c r="G240" s="30">
        <v>25.6</v>
      </c>
      <c r="H240" s="21">
        <f t="shared" si="11"/>
        <v>0.10000000000000142</v>
      </c>
      <c r="I240" s="557"/>
      <c r="J240" s="557"/>
      <c r="K240" s="29">
        <f t="shared" si="10"/>
        <v>2.1454063776684029E-2</v>
      </c>
      <c r="L240" s="26">
        <f t="shared" si="9"/>
        <v>0.12145406377668545</v>
      </c>
      <c r="M240" s="4" t="s">
        <v>702</v>
      </c>
    </row>
    <row r="241" spans="1:13" x14ac:dyDescent="0.25">
      <c r="A241" s="7">
        <v>227</v>
      </c>
      <c r="B241" s="17" t="s">
        <v>583</v>
      </c>
      <c r="C241" s="17" t="s">
        <v>805</v>
      </c>
      <c r="D241" s="11">
        <v>72.400000000000006</v>
      </c>
      <c r="E241" s="16" t="s">
        <v>328</v>
      </c>
      <c r="F241" s="30">
        <v>7.8</v>
      </c>
      <c r="G241" s="30">
        <v>7.8</v>
      </c>
      <c r="H241" s="21">
        <f t="shared" si="11"/>
        <v>0</v>
      </c>
      <c r="I241" s="557"/>
      <c r="J241" s="557"/>
      <c r="K241" s="29">
        <f t="shared" si="10"/>
        <v>2.1219593134315901E-2</v>
      </c>
      <c r="L241" s="26">
        <f t="shared" si="9"/>
        <v>2.1219593134315901E-2</v>
      </c>
      <c r="M241" s="4" t="s">
        <v>702</v>
      </c>
    </row>
    <row r="242" spans="1:13" x14ac:dyDescent="0.25">
      <c r="A242" s="7">
        <v>228</v>
      </c>
      <c r="B242" s="17" t="s">
        <v>584</v>
      </c>
      <c r="C242" s="17"/>
      <c r="D242" s="11">
        <v>46.4</v>
      </c>
      <c r="E242" s="16" t="s">
        <v>328</v>
      </c>
      <c r="F242" s="30">
        <v>6.3</v>
      </c>
      <c r="G242" s="30">
        <v>6.3</v>
      </c>
      <c r="H242" s="21">
        <f t="shared" si="11"/>
        <v>0</v>
      </c>
      <c r="I242" s="557"/>
      <c r="J242" s="557"/>
      <c r="K242" s="29">
        <f t="shared" si="10"/>
        <v>1.3599297257351624E-2</v>
      </c>
      <c r="L242" s="26">
        <f t="shared" si="9"/>
        <v>1.3599297257351624E-2</v>
      </c>
      <c r="M242" s="4" t="s">
        <v>702</v>
      </c>
    </row>
    <row r="243" spans="1:13" x14ac:dyDescent="0.25">
      <c r="A243" s="7">
        <v>229</v>
      </c>
      <c r="B243" s="17" t="s">
        <v>585</v>
      </c>
      <c r="C243" s="17"/>
      <c r="D243" s="11">
        <v>45.5</v>
      </c>
      <c r="E243" s="16" t="s">
        <v>328</v>
      </c>
      <c r="F243" s="30">
        <v>19.899999999999999</v>
      </c>
      <c r="G243" s="30">
        <v>19.899999999999999</v>
      </c>
      <c r="H243" s="21">
        <f t="shared" si="11"/>
        <v>0</v>
      </c>
      <c r="I243" s="557"/>
      <c r="J243" s="557"/>
      <c r="K243" s="29">
        <f t="shared" si="10"/>
        <v>1.3335517784687476E-2</v>
      </c>
      <c r="L243" s="26">
        <f t="shared" si="9"/>
        <v>1.3335517784687476E-2</v>
      </c>
      <c r="M243" s="4" t="s">
        <v>702</v>
      </c>
    </row>
    <row r="244" spans="1:13" x14ac:dyDescent="0.25">
      <c r="A244" s="732" t="s">
        <v>3</v>
      </c>
      <c r="B244" s="733"/>
      <c r="C244" s="608"/>
      <c r="D244" s="498">
        <f>SUM(D15:D243)</f>
        <v>14343.799999999996</v>
      </c>
      <c r="E244" s="499"/>
      <c r="F244" s="500"/>
      <c r="G244" s="500"/>
      <c r="H244" s="500">
        <f>SUM(H15:H243)</f>
        <v>6.6739999999999959</v>
      </c>
      <c r="I244" s="500">
        <f>SUM(I15:I243)</f>
        <v>0</v>
      </c>
      <c r="J244" s="500">
        <f>SUM(J15:J243)</f>
        <v>0</v>
      </c>
      <c r="K244" s="607">
        <f>SUM(K15:K243)</f>
        <v>4.2040000000000042</v>
      </c>
      <c r="L244" s="607">
        <f>SUM(L15:L243)</f>
        <v>10.877999999999997</v>
      </c>
      <c r="M244" s="4"/>
    </row>
  </sheetData>
  <mergeCells count="20">
    <mergeCell ref="A244:B244"/>
    <mergeCell ref="A7:E10"/>
    <mergeCell ref="F7:G7"/>
    <mergeCell ref="F8:G8"/>
    <mergeCell ref="F9:G9"/>
    <mergeCell ref="F10:G10"/>
    <mergeCell ref="A11:B13"/>
    <mergeCell ref="D11:E11"/>
    <mergeCell ref="D12:E12"/>
    <mergeCell ref="D13:E13"/>
    <mergeCell ref="A1:M1"/>
    <mergeCell ref="A2:M2"/>
    <mergeCell ref="A3:H3"/>
    <mergeCell ref="L3:M6"/>
    <mergeCell ref="A4:E4"/>
    <mergeCell ref="F4:G4"/>
    <mergeCell ref="A5:E5"/>
    <mergeCell ref="F5:G5"/>
    <mergeCell ref="A6:E6"/>
    <mergeCell ref="F6:G6"/>
  </mergeCells>
  <pageMargins left="0.7" right="0.7" top="0.75" bottom="0.75" header="0.3" footer="0.3"/>
  <pageSetup paperSize="9"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41"/>
  <sheetViews>
    <sheetView workbookViewId="0">
      <selection activeCell="A4" sqref="A4:E4"/>
    </sheetView>
  </sheetViews>
  <sheetFormatPr defaultRowHeight="15" x14ac:dyDescent="0.25"/>
  <cols>
    <col min="1" max="1" width="9.140625" style="44"/>
    <col min="2" max="2" width="13.140625" style="44" customWidth="1"/>
    <col min="3" max="3" width="11.42578125" style="44" customWidth="1"/>
    <col min="4" max="4" width="9.5703125" style="44" customWidth="1"/>
    <col min="5" max="5" width="10.42578125" style="44" customWidth="1"/>
    <col min="6" max="6" width="12.85546875" style="44" customWidth="1"/>
    <col min="7" max="7" width="12.42578125" style="44" customWidth="1"/>
    <col min="8" max="8" width="11.28515625" style="44" customWidth="1"/>
    <col min="9" max="9" width="12.28515625" style="44" customWidth="1"/>
    <col min="10" max="10" width="14.140625" style="44" customWidth="1"/>
    <col min="11" max="12" width="11.7109375" style="44" customWidth="1"/>
    <col min="13" max="13" width="21" style="44" customWidth="1"/>
    <col min="14" max="16384" width="9.140625" style="44"/>
  </cols>
  <sheetData>
    <row r="1" spans="1:13" ht="20.25" x14ac:dyDescent="0.3">
      <c r="A1" s="684" t="s">
        <v>9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</row>
    <row r="2" spans="1:13" ht="31.5" customHeight="1" x14ac:dyDescent="0.25">
      <c r="A2" s="685" t="s">
        <v>816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</row>
    <row r="3" spans="1:13" x14ac:dyDescent="0.25">
      <c r="A3" s="686" t="s">
        <v>10</v>
      </c>
      <c r="B3" s="687"/>
      <c r="C3" s="687"/>
      <c r="D3" s="687"/>
      <c r="E3" s="687"/>
      <c r="F3" s="687"/>
      <c r="G3" s="687"/>
      <c r="H3" s="687"/>
      <c r="I3" s="533"/>
      <c r="J3" s="612"/>
      <c r="K3" s="613"/>
      <c r="L3" s="689" t="s">
        <v>12</v>
      </c>
      <c r="M3" s="690"/>
    </row>
    <row r="4" spans="1:13" ht="45" customHeight="1" thickBot="1" x14ac:dyDescent="0.3">
      <c r="A4" s="695" t="s">
        <v>4</v>
      </c>
      <c r="B4" s="695"/>
      <c r="C4" s="695"/>
      <c r="D4" s="695"/>
      <c r="E4" s="695"/>
      <c r="F4" s="695" t="s">
        <v>5</v>
      </c>
      <c r="G4" s="695"/>
      <c r="H4" s="535" t="s">
        <v>806</v>
      </c>
      <c r="I4" s="536"/>
      <c r="J4" s="592"/>
      <c r="K4" s="537"/>
      <c r="L4" s="691"/>
      <c r="M4" s="692"/>
    </row>
    <row r="5" spans="1:13" x14ac:dyDescent="0.25">
      <c r="A5" s="763" t="s">
        <v>631</v>
      </c>
      <c r="B5" s="764"/>
      <c r="C5" s="764"/>
      <c r="D5" s="764"/>
      <c r="E5" s="765"/>
      <c r="F5" s="780" t="s">
        <v>611</v>
      </c>
      <c r="G5" s="780"/>
      <c r="H5" s="562">
        <f>41.824+35.324</f>
        <v>77.147999999999996</v>
      </c>
      <c r="I5" s="539"/>
      <c r="J5" s="593"/>
      <c r="K5" s="540"/>
      <c r="L5" s="693"/>
      <c r="M5" s="694"/>
    </row>
    <row r="6" spans="1:13" x14ac:dyDescent="0.25">
      <c r="A6" s="752" t="s">
        <v>632</v>
      </c>
      <c r="B6" s="723"/>
      <c r="C6" s="723"/>
      <c r="D6" s="723"/>
      <c r="E6" s="724"/>
      <c r="F6" s="734" t="s">
        <v>691</v>
      </c>
      <c r="G6" s="736"/>
      <c r="H6" s="542">
        <f>H241</f>
        <v>21.718699999999995</v>
      </c>
      <c r="I6" s="543"/>
      <c r="J6" s="594"/>
      <c r="K6" s="540"/>
      <c r="L6" s="4"/>
      <c r="M6" s="6"/>
    </row>
    <row r="7" spans="1:13" ht="20.25" customHeight="1" x14ac:dyDescent="0.25">
      <c r="A7" s="753"/>
      <c r="B7" s="754"/>
      <c r="C7" s="754"/>
      <c r="D7" s="754"/>
      <c r="E7" s="755"/>
      <c r="F7" s="734" t="s">
        <v>724</v>
      </c>
      <c r="G7" s="736"/>
      <c r="H7" s="544">
        <f>J241</f>
        <v>77.822216666666662</v>
      </c>
      <c r="I7" s="543"/>
      <c r="J7" s="594"/>
      <c r="K7" s="540"/>
      <c r="L7" s="76" t="s">
        <v>599</v>
      </c>
      <c r="M7" s="75"/>
    </row>
    <row r="8" spans="1:13" ht="33.75" customHeight="1" x14ac:dyDescent="0.25">
      <c r="A8" s="753"/>
      <c r="B8" s="754"/>
      <c r="C8" s="754"/>
      <c r="D8" s="754"/>
      <c r="E8" s="755"/>
      <c r="F8" s="825" t="s">
        <v>749</v>
      </c>
      <c r="G8" s="826"/>
      <c r="H8" s="544">
        <f>I241</f>
        <v>10.089</v>
      </c>
      <c r="I8" s="543"/>
      <c r="J8" s="594"/>
      <c r="K8" s="540"/>
      <c r="L8" s="76" t="s">
        <v>600</v>
      </c>
      <c r="M8" s="75"/>
    </row>
    <row r="9" spans="1:13" ht="15.75" thickBot="1" x14ac:dyDescent="0.3">
      <c r="A9" s="756"/>
      <c r="B9" s="757"/>
      <c r="C9" s="757"/>
      <c r="D9" s="757"/>
      <c r="E9" s="758"/>
      <c r="F9" s="759" t="s">
        <v>612</v>
      </c>
      <c r="G9" s="760"/>
      <c r="H9" s="545">
        <f>H5-H6-H8-H7</f>
        <v>-32.481916666666663</v>
      </c>
      <c r="I9" s="546"/>
      <c r="J9" s="589"/>
      <c r="K9" s="540"/>
      <c r="L9" s="76" t="s">
        <v>807</v>
      </c>
      <c r="M9" s="76"/>
    </row>
    <row r="10" spans="1:13" ht="29.25" customHeight="1" x14ac:dyDescent="0.25">
      <c r="A10" s="771" t="s">
        <v>693</v>
      </c>
      <c r="B10" s="771"/>
      <c r="C10" s="612"/>
      <c r="D10" s="781" t="s">
        <v>694</v>
      </c>
      <c r="E10" s="780"/>
      <c r="F10" s="549">
        <f>D241</f>
        <v>14343.799999999996</v>
      </c>
      <c r="G10" s="550"/>
      <c r="H10" s="551"/>
      <c r="I10" s="551"/>
      <c r="J10" s="551"/>
      <c r="K10" s="540"/>
      <c r="L10" s="76"/>
      <c r="M10" s="76"/>
    </row>
    <row r="11" spans="1:13" ht="36" x14ac:dyDescent="0.25">
      <c r="A11" s="1" t="s">
        <v>0</v>
      </c>
      <c r="B11" s="83" t="s">
        <v>1</v>
      </c>
      <c r="C11" s="83" t="s">
        <v>717</v>
      </c>
      <c r="D11" s="554" t="s">
        <v>2</v>
      </c>
      <c r="E11" s="554" t="s">
        <v>308</v>
      </c>
      <c r="F11" s="555" t="s">
        <v>752</v>
      </c>
      <c r="G11" s="3" t="s">
        <v>808</v>
      </c>
      <c r="H11" s="20" t="s">
        <v>16</v>
      </c>
      <c r="I11" s="556" t="s">
        <v>727</v>
      </c>
      <c r="J11" s="556" t="s">
        <v>726</v>
      </c>
      <c r="K11" s="84" t="s">
        <v>8</v>
      </c>
      <c r="L11" s="85" t="s">
        <v>17</v>
      </c>
      <c r="M11" s="4"/>
    </row>
    <row r="12" spans="1:13" x14ac:dyDescent="0.25">
      <c r="A12" s="7">
        <v>1</v>
      </c>
      <c r="B12" s="17" t="s">
        <v>332</v>
      </c>
      <c r="C12" s="17" t="s">
        <v>753</v>
      </c>
      <c r="D12" s="11">
        <v>94</v>
      </c>
      <c r="E12" s="16" t="s">
        <v>328</v>
      </c>
      <c r="F12" s="30">
        <v>38.200000000000003</v>
      </c>
      <c r="G12" s="30">
        <v>39.1</v>
      </c>
      <c r="H12" s="21">
        <v>0.89999999999999858</v>
      </c>
      <c r="I12" s="557"/>
      <c r="J12" s="557"/>
      <c r="K12" s="29">
        <v>-0.23486550054146513</v>
      </c>
      <c r="L12" s="26">
        <f>H12+K12+I12+J12</f>
        <v>0.66513449945853342</v>
      </c>
      <c r="M12" s="4" t="s">
        <v>702</v>
      </c>
    </row>
    <row r="13" spans="1:13" x14ac:dyDescent="0.25">
      <c r="A13" s="7">
        <v>2</v>
      </c>
      <c r="B13" s="17" t="s">
        <v>333</v>
      </c>
      <c r="C13" s="17"/>
      <c r="D13" s="13">
        <v>52.6</v>
      </c>
      <c r="E13" s="16" t="s">
        <v>328</v>
      </c>
      <c r="F13" s="30">
        <v>12.2</v>
      </c>
      <c r="G13" s="30">
        <v>12.4</v>
      </c>
      <c r="H13" s="21">
        <v>0</v>
      </c>
      <c r="I13" s="557"/>
      <c r="J13" s="557">
        <v>0.43333333333333329</v>
      </c>
      <c r="K13" s="29">
        <v>-0.11911409923916028</v>
      </c>
      <c r="L13" s="26">
        <f t="shared" ref="L13:L76" si="0">H13+K13+I13+J13</f>
        <v>0.31421923409417302</v>
      </c>
      <c r="M13" s="4" t="s">
        <v>702</v>
      </c>
    </row>
    <row r="14" spans="1:13" x14ac:dyDescent="0.25">
      <c r="A14" s="7">
        <v>3</v>
      </c>
      <c r="B14" s="17" t="s">
        <v>334</v>
      </c>
      <c r="C14" s="17" t="s">
        <v>754</v>
      </c>
      <c r="D14" s="13">
        <v>64.8</v>
      </c>
      <c r="E14" s="16" t="s">
        <v>328</v>
      </c>
      <c r="F14" s="30">
        <v>26.1</v>
      </c>
      <c r="G14" s="30">
        <v>26.7</v>
      </c>
      <c r="H14" s="21">
        <v>0.59999999999999787</v>
      </c>
      <c r="I14" s="557"/>
      <c r="J14" s="557"/>
      <c r="K14" s="29">
        <v>-0.29684132377752065</v>
      </c>
      <c r="L14" s="26">
        <f t="shared" si="0"/>
        <v>0.30315867622247722</v>
      </c>
      <c r="M14" s="4" t="s">
        <v>702</v>
      </c>
    </row>
    <row r="15" spans="1:13" x14ac:dyDescent="0.25">
      <c r="A15" s="7">
        <v>4</v>
      </c>
      <c r="B15" s="17" t="s">
        <v>335</v>
      </c>
      <c r="C15" s="17" t="s">
        <v>755</v>
      </c>
      <c r="D15" s="13">
        <v>94.3</v>
      </c>
      <c r="E15" s="16" t="s">
        <v>328</v>
      </c>
      <c r="F15" s="30">
        <v>29.9</v>
      </c>
      <c r="G15" s="30">
        <v>30.4</v>
      </c>
      <c r="H15" s="21">
        <v>0.5</v>
      </c>
      <c r="I15" s="557"/>
      <c r="J15" s="557"/>
      <c r="K15" s="29">
        <v>-0.32684485852191658</v>
      </c>
      <c r="L15" s="26">
        <f t="shared" si="0"/>
        <v>0.17315514147808342</v>
      </c>
      <c r="M15" s="4" t="s">
        <v>702</v>
      </c>
    </row>
    <row r="16" spans="1:13" x14ac:dyDescent="0.25">
      <c r="A16" s="7">
        <v>5</v>
      </c>
      <c r="B16" s="17" t="s">
        <v>336</v>
      </c>
      <c r="C16" s="17"/>
      <c r="D16" s="11">
        <v>52.8</v>
      </c>
      <c r="E16" s="16" t="s">
        <v>328</v>
      </c>
      <c r="F16" s="30">
        <v>0</v>
      </c>
      <c r="G16" s="30">
        <v>0</v>
      </c>
      <c r="H16" s="21">
        <v>0</v>
      </c>
      <c r="I16" s="557">
        <v>0.95039999999999991</v>
      </c>
      <c r="J16" s="557">
        <v>0</v>
      </c>
      <c r="K16" s="29">
        <v>-0.11956700455946125</v>
      </c>
      <c r="L16" s="26">
        <f t="shared" si="0"/>
        <v>0.83083299544053868</v>
      </c>
      <c r="M16" s="4" t="s">
        <v>703</v>
      </c>
    </row>
    <row r="17" spans="1:13" x14ac:dyDescent="0.25">
      <c r="A17" s="7">
        <v>6</v>
      </c>
      <c r="B17" s="17" t="s">
        <v>337</v>
      </c>
      <c r="C17" s="17" t="s">
        <v>756</v>
      </c>
      <c r="D17" s="11">
        <v>64.8</v>
      </c>
      <c r="E17" s="16" t="s">
        <v>328</v>
      </c>
      <c r="F17" s="30">
        <v>15</v>
      </c>
      <c r="G17" s="30">
        <v>15</v>
      </c>
      <c r="H17" s="21">
        <v>0</v>
      </c>
      <c r="I17" s="557"/>
      <c r="J17" s="557"/>
      <c r="K17" s="29">
        <v>3.5867622247936354E-4</v>
      </c>
      <c r="L17" s="26">
        <f t="shared" si="0"/>
        <v>3.5867622247936354E-4</v>
      </c>
      <c r="M17" s="4" t="s">
        <v>702</v>
      </c>
    </row>
    <row r="18" spans="1:13" x14ac:dyDescent="0.25">
      <c r="A18" s="7">
        <v>7</v>
      </c>
      <c r="B18" s="17" t="s">
        <v>757</v>
      </c>
      <c r="C18" s="17" t="s">
        <v>758</v>
      </c>
      <c r="D18" s="11">
        <v>94.1</v>
      </c>
      <c r="E18" s="16" t="s">
        <v>328</v>
      </c>
      <c r="F18" s="30">
        <v>0</v>
      </c>
      <c r="G18" s="30">
        <v>0.378</v>
      </c>
      <c r="H18" s="21">
        <v>0.378</v>
      </c>
      <c r="I18" s="557"/>
      <c r="J18" s="557"/>
      <c r="K18" s="29">
        <v>-0.22109195320161559</v>
      </c>
      <c r="L18" s="26">
        <f t="shared" si="0"/>
        <v>0.15690804679838441</v>
      </c>
      <c r="M18" s="4" t="s">
        <v>702</v>
      </c>
    </row>
    <row r="19" spans="1:13" x14ac:dyDescent="0.25">
      <c r="A19" s="7">
        <v>8</v>
      </c>
      <c r="B19" s="17" t="s">
        <v>339</v>
      </c>
      <c r="C19" s="17" t="s">
        <v>759</v>
      </c>
      <c r="D19" s="11">
        <v>52.9</v>
      </c>
      <c r="E19" s="16" t="s">
        <v>328</v>
      </c>
      <c r="F19" s="30">
        <v>11.6</v>
      </c>
      <c r="G19" s="30">
        <v>11.6</v>
      </c>
      <c r="H19" s="21">
        <v>0</v>
      </c>
      <c r="I19" s="557"/>
      <c r="J19" s="557"/>
      <c r="K19" s="29">
        <v>7.0654278038825239E-4</v>
      </c>
      <c r="L19" s="26">
        <f t="shared" si="0"/>
        <v>7.0654278038825239E-4</v>
      </c>
      <c r="M19" s="4" t="s">
        <v>702</v>
      </c>
    </row>
    <row r="20" spans="1:13" x14ac:dyDescent="0.25">
      <c r="A20" s="7">
        <v>9</v>
      </c>
      <c r="B20" s="17" t="s">
        <v>340</v>
      </c>
      <c r="C20" s="17" t="s">
        <v>760</v>
      </c>
      <c r="D20" s="11">
        <v>65.2</v>
      </c>
      <c r="E20" s="16" t="s">
        <v>328</v>
      </c>
      <c r="F20" s="30">
        <v>18.3</v>
      </c>
      <c r="G20" s="30">
        <v>18.3</v>
      </c>
      <c r="H20" s="21">
        <v>0</v>
      </c>
      <c r="I20" s="557"/>
      <c r="J20" s="557"/>
      <c r="K20" s="29">
        <v>2.5286558187736369E-4</v>
      </c>
      <c r="L20" s="26">
        <f t="shared" si="0"/>
        <v>2.5286558187736369E-4</v>
      </c>
      <c r="M20" s="4" t="s">
        <v>702</v>
      </c>
    </row>
    <row r="21" spans="1:13" x14ac:dyDescent="0.25">
      <c r="A21" s="7">
        <v>10</v>
      </c>
      <c r="B21" s="17" t="s">
        <v>761</v>
      </c>
      <c r="C21" s="17" t="s">
        <v>762</v>
      </c>
      <c r="D21" s="11">
        <v>94</v>
      </c>
      <c r="E21" s="16" t="s">
        <v>328</v>
      </c>
      <c r="F21" s="30">
        <v>3.5999999999999997E-2</v>
      </c>
      <c r="G21" s="30">
        <v>0.52</v>
      </c>
      <c r="H21" s="21">
        <v>0.48400000000000004</v>
      </c>
      <c r="I21" s="557"/>
      <c r="J21" s="557"/>
      <c r="K21" s="29">
        <v>-0.32636550054146513</v>
      </c>
      <c r="L21" s="26">
        <f t="shared" si="0"/>
        <v>0.15763449945853492</v>
      </c>
      <c r="M21" s="4" t="s">
        <v>702</v>
      </c>
    </row>
    <row r="22" spans="1:13" x14ac:dyDescent="0.25">
      <c r="A22" s="7">
        <v>11</v>
      </c>
      <c r="B22" s="17" t="s">
        <v>763</v>
      </c>
      <c r="C22" s="17" t="s">
        <v>762</v>
      </c>
      <c r="D22" s="11">
        <v>52.8</v>
      </c>
      <c r="E22" s="16" t="s">
        <v>328</v>
      </c>
      <c r="F22" s="30">
        <v>3.0000000000000001E-3</v>
      </c>
      <c r="G22" s="30">
        <v>3.0000000000000001E-3</v>
      </c>
      <c r="H22" s="21">
        <v>0</v>
      </c>
      <c r="I22" s="557"/>
      <c r="J22" s="557"/>
      <c r="K22" s="29">
        <v>7.3299544053875235E-4</v>
      </c>
      <c r="L22" s="26">
        <f t="shared" si="0"/>
        <v>7.3299544053875235E-4</v>
      </c>
      <c r="M22" s="4" t="s">
        <v>702</v>
      </c>
    </row>
    <row r="23" spans="1:13" x14ac:dyDescent="0.25">
      <c r="A23" s="7">
        <v>12</v>
      </c>
      <c r="B23" s="17" t="s">
        <v>343</v>
      </c>
      <c r="C23" s="17" t="s">
        <v>764</v>
      </c>
      <c r="D23" s="11">
        <v>65.3</v>
      </c>
      <c r="E23" s="16" t="s">
        <v>328</v>
      </c>
      <c r="F23" s="30">
        <v>17.899999999999999</v>
      </c>
      <c r="G23" s="30">
        <v>18</v>
      </c>
      <c r="H23" s="21">
        <v>0.10000000000000142</v>
      </c>
      <c r="I23" s="557"/>
      <c r="J23" s="557"/>
      <c r="K23" s="29">
        <v>-7.7735870782731087E-3</v>
      </c>
      <c r="L23" s="26">
        <f t="shared" si="0"/>
        <v>9.2226412921728312E-2</v>
      </c>
      <c r="M23" s="4" t="s">
        <v>702</v>
      </c>
    </row>
    <row r="24" spans="1:13" x14ac:dyDescent="0.25">
      <c r="A24" s="7">
        <v>13</v>
      </c>
      <c r="B24" s="17" t="s">
        <v>344</v>
      </c>
      <c r="C24" s="17" t="s">
        <v>754</v>
      </c>
      <c r="D24" s="11">
        <v>94.2</v>
      </c>
      <c r="E24" s="16" t="s">
        <v>328</v>
      </c>
      <c r="F24" s="30">
        <v>25.8</v>
      </c>
      <c r="G24" s="30">
        <v>25.9</v>
      </c>
      <c r="H24" s="21">
        <v>9.9999999999997868E-2</v>
      </c>
      <c r="I24" s="557"/>
      <c r="J24" s="557"/>
      <c r="K24" s="29">
        <v>-9.9318405861766129E-2</v>
      </c>
      <c r="L24" s="26">
        <f t="shared" si="0"/>
        <v>6.815941382317392E-4</v>
      </c>
      <c r="M24" s="4" t="s">
        <v>702</v>
      </c>
    </row>
    <row r="25" spans="1:13" x14ac:dyDescent="0.25">
      <c r="A25" s="7">
        <v>14</v>
      </c>
      <c r="B25" s="17" t="s">
        <v>345</v>
      </c>
      <c r="C25" s="17"/>
      <c r="D25" s="11">
        <v>52.9</v>
      </c>
      <c r="E25" s="16" t="s">
        <v>328</v>
      </c>
      <c r="F25" s="30">
        <v>4.2</v>
      </c>
      <c r="G25" s="30">
        <v>4.2</v>
      </c>
      <c r="H25" s="21">
        <v>0</v>
      </c>
      <c r="I25" s="557">
        <v>0.95220000000000005</v>
      </c>
      <c r="J25" s="557">
        <v>0</v>
      </c>
      <c r="K25" s="29">
        <v>-0.26769345721961174</v>
      </c>
      <c r="L25" s="26">
        <f t="shared" si="0"/>
        <v>0.68450654278038825</v>
      </c>
      <c r="M25" s="4" t="s">
        <v>703</v>
      </c>
    </row>
    <row r="26" spans="1:13" x14ac:dyDescent="0.25">
      <c r="A26" s="7">
        <v>15</v>
      </c>
      <c r="B26" s="17" t="s">
        <v>346</v>
      </c>
      <c r="C26" s="17" t="s">
        <v>809</v>
      </c>
      <c r="D26" s="11">
        <v>64.900000000000006</v>
      </c>
      <c r="E26" s="16" t="s">
        <v>328</v>
      </c>
      <c r="F26" s="30">
        <v>26.1</v>
      </c>
      <c r="G26" s="30">
        <v>26.1</v>
      </c>
      <c r="H26" s="21">
        <v>0</v>
      </c>
      <c r="I26" s="557"/>
      <c r="J26" s="557"/>
      <c r="K26" s="29">
        <v>3.3222356232886358E-4</v>
      </c>
      <c r="L26" s="26">
        <f t="shared" si="0"/>
        <v>3.3222356232886358E-4</v>
      </c>
      <c r="M26" s="4" t="s">
        <v>702</v>
      </c>
    </row>
    <row r="27" spans="1:13" x14ac:dyDescent="0.25">
      <c r="A27" s="7">
        <v>16</v>
      </c>
      <c r="B27" s="17" t="s">
        <v>347</v>
      </c>
      <c r="C27" s="17"/>
      <c r="D27" s="11">
        <v>93.9</v>
      </c>
      <c r="E27" s="16" t="s">
        <v>328</v>
      </c>
      <c r="F27" s="30">
        <v>20.9</v>
      </c>
      <c r="G27" s="30">
        <v>20.9</v>
      </c>
      <c r="H27" s="21">
        <v>0</v>
      </c>
      <c r="I27" s="557"/>
      <c r="J27" s="557">
        <v>0.64999999999999969</v>
      </c>
      <c r="K27" s="29">
        <v>-0.21263904788131463</v>
      </c>
      <c r="L27" s="26">
        <f t="shared" si="0"/>
        <v>0.43736095211868509</v>
      </c>
      <c r="M27" s="4" t="s">
        <v>702</v>
      </c>
    </row>
    <row r="28" spans="1:13" x14ac:dyDescent="0.25">
      <c r="A28" s="7">
        <v>17</v>
      </c>
      <c r="B28" s="17" t="s">
        <v>348</v>
      </c>
      <c r="C28" s="17"/>
      <c r="D28" s="11">
        <v>53</v>
      </c>
      <c r="E28" s="16" t="s">
        <v>328</v>
      </c>
      <c r="F28" s="30">
        <v>12.1</v>
      </c>
      <c r="G28" s="30">
        <v>12.1</v>
      </c>
      <c r="H28" s="21">
        <v>0</v>
      </c>
      <c r="I28" s="557"/>
      <c r="J28" s="557">
        <v>0.20666666666666655</v>
      </c>
      <c r="K28" s="29">
        <v>-0.12001990987976224</v>
      </c>
      <c r="L28" s="26">
        <f t="shared" si="0"/>
        <v>8.6646756786904311E-2</v>
      </c>
      <c r="M28" s="4" t="s">
        <v>702</v>
      </c>
    </row>
    <row r="29" spans="1:13" x14ac:dyDescent="0.25">
      <c r="A29" s="7">
        <v>18</v>
      </c>
      <c r="B29" s="17" t="s">
        <v>595</v>
      </c>
      <c r="C29" s="17"/>
      <c r="D29" s="11">
        <v>64.8</v>
      </c>
      <c r="E29" s="16" t="s">
        <v>328</v>
      </c>
      <c r="F29" s="30">
        <v>21</v>
      </c>
      <c r="G29" s="30">
        <v>21</v>
      </c>
      <c r="H29" s="21">
        <v>0</v>
      </c>
      <c r="I29" s="557"/>
      <c r="J29" s="557">
        <v>0.34000000000000008</v>
      </c>
      <c r="K29" s="29">
        <v>-0.14674132377752064</v>
      </c>
      <c r="L29" s="26">
        <f t="shared" si="0"/>
        <v>0.19325867622247944</v>
      </c>
      <c r="M29" s="4" t="s">
        <v>702</v>
      </c>
    </row>
    <row r="30" spans="1:13" x14ac:dyDescent="0.25">
      <c r="A30" s="7">
        <v>19</v>
      </c>
      <c r="B30" s="17" t="s">
        <v>349</v>
      </c>
      <c r="C30" s="17"/>
      <c r="D30" s="11">
        <v>93.9</v>
      </c>
      <c r="E30" s="16" t="s">
        <v>328</v>
      </c>
      <c r="F30" s="30">
        <v>27.3</v>
      </c>
      <c r="G30" s="30">
        <v>27.3</v>
      </c>
      <c r="H30" s="21">
        <v>0</v>
      </c>
      <c r="I30" s="557"/>
      <c r="J30" s="557">
        <v>1.4833333333333336</v>
      </c>
      <c r="K30" s="29">
        <v>-0.22463904788131464</v>
      </c>
      <c r="L30" s="26">
        <f t="shared" si="0"/>
        <v>1.2586942854520189</v>
      </c>
      <c r="M30" s="4" t="s">
        <v>702</v>
      </c>
    </row>
    <row r="31" spans="1:13" x14ac:dyDescent="0.25">
      <c r="A31" s="7">
        <v>20</v>
      </c>
      <c r="B31" s="17" t="s">
        <v>350</v>
      </c>
      <c r="C31" s="17"/>
      <c r="D31" s="11">
        <v>52.8</v>
      </c>
      <c r="E31" s="16" t="s">
        <v>328</v>
      </c>
      <c r="F31" s="30">
        <v>12.7</v>
      </c>
      <c r="G31" s="30">
        <v>13</v>
      </c>
      <c r="H31" s="21">
        <v>0</v>
      </c>
      <c r="I31" s="557"/>
      <c r="J31" s="557">
        <v>0.61666666666666659</v>
      </c>
      <c r="K31" s="29">
        <v>-0.11956700455946125</v>
      </c>
      <c r="L31" s="26">
        <f t="shared" si="0"/>
        <v>0.49709966210720535</v>
      </c>
      <c r="M31" s="4" t="s">
        <v>702</v>
      </c>
    </row>
    <row r="32" spans="1:13" x14ac:dyDescent="0.25">
      <c r="A32" s="7">
        <v>21</v>
      </c>
      <c r="B32" s="17" t="s">
        <v>351</v>
      </c>
      <c r="C32" s="17"/>
      <c r="D32" s="11">
        <v>65</v>
      </c>
      <c r="E32" s="16" t="s">
        <v>328</v>
      </c>
      <c r="F32" s="30">
        <v>9.4</v>
      </c>
      <c r="G32" s="30">
        <v>9.4</v>
      </c>
      <c r="H32" s="21">
        <v>0</v>
      </c>
      <c r="I32" s="557"/>
      <c r="J32" s="557">
        <v>0.15000000000000005</v>
      </c>
      <c r="K32" s="29">
        <v>-0.14719422909782162</v>
      </c>
      <c r="L32" s="26">
        <f t="shared" si="0"/>
        <v>2.8057709021784283E-3</v>
      </c>
      <c r="M32" s="4" t="s">
        <v>702</v>
      </c>
    </row>
    <row r="33" spans="1:13" x14ac:dyDescent="0.25">
      <c r="A33" s="7">
        <v>22</v>
      </c>
      <c r="B33" s="17" t="s">
        <v>352</v>
      </c>
      <c r="C33" s="17"/>
      <c r="D33" s="11">
        <v>94.3</v>
      </c>
      <c r="E33" s="16" t="s">
        <v>328</v>
      </c>
      <c r="F33" s="30">
        <v>37.799999999999997</v>
      </c>
      <c r="G33" s="30">
        <v>38.5</v>
      </c>
      <c r="H33" s="21">
        <v>0</v>
      </c>
      <c r="I33" s="557"/>
      <c r="J33" s="557">
        <v>1.5166666666666668</v>
      </c>
      <c r="K33" s="29">
        <v>-0.22504485852191661</v>
      </c>
      <c r="L33" s="26">
        <f t="shared" si="0"/>
        <v>1.2916218081447501</v>
      </c>
      <c r="M33" s="4" t="s">
        <v>702</v>
      </c>
    </row>
    <row r="34" spans="1:13" x14ac:dyDescent="0.25">
      <c r="A34" s="7">
        <v>23</v>
      </c>
      <c r="B34" s="17" t="s">
        <v>353</v>
      </c>
      <c r="C34" s="17" t="s">
        <v>765</v>
      </c>
      <c r="D34" s="11">
        <v>52.9</v>
      </c>
      <c r="E34" s="16" t="s">
        <v>328</v>
      </c>
      <c r="F34" s="30">
        <v>5.0999999999999996</v>
      </c>
      <c r="G34" s="30">
        <v>5.0999999999999996</v>
      </c>
      <c r="H34" s="21">
        <v>0</v>
      </c>
      <c r="I34" s="557"/>
      <c r="J34" s="557"/>
      <c r="K34" s="29">
        <v>2.0654278038825195E-4</v>
      </c>
      <c r="L34" s="26">
        <f t="shared" si="0"/>
        <v>2.0654278038825195E-4</v>
      </c>
      <c r="M34" s="4" t="s">
        <v>702</v>
      </c>
    </row>
    <row r="35" spans="1:13" x14ac:dyDescent="0.25">
      <c r="A35" s="7">
        <v>24</v>
      </c>
      <c r="B35" s="17" t="s">
        <v>354</v>
      </c>
      <c r="C35" s="17" t="s">
        <v>759</v>
      </c>
      <c r="D35" s="11">
        <v>65.3</v>
      </c>
      <c r="E35" s="16" t="s">
        <v>328</v>
      </c>
      <c r="F35" s="30">
        <v>7.7</v>
      </c>
      <c r="G35" s="30">
        <v>7.7</v>
      </c>
      <c r="H35" s="21">
        <v>0</v>
      </c>
      <c r="I35" s="557"/>
      <c r="J35" s="557"/>
      <c r="K35" s="29">
        <v>2.2641292172689148E-4</v>
      </c>
      <c r="L35" s="26">
        <f t="shared" si="0"/>
        <v>2.2641292172689148E-4</v>
      </c>
      <c r="M35" s="4" t="s">
        <v>702</v>
      </c>
    </row>
    <row r="36" spans="1:13" x14ac:dyDescent="0.25">
      <c r="A36" s="7">
        <v>25</v>
      </c>
      <c r="B36" s="17" t="s">
        <v>355</v>
      </c>
      <c r="C36" s="17"/>
      <c r="D36" s="11">
        <v>94.1</v>
      </c>
      <c r="E36" s="16" t="s">
        <v>328</v>
      </c>
      <c r="F36" s="30">
        <v>7.5</v>
      </c>
      <c r="G36" s="30">
        <v>7.5</v>
      </c>
      <c r="H36" s="21">
        <v>0</v>
      </c>
      <c r="I36" s="557"/>
      <c r="J36" s="557">
        <v>4.9999999999999968E-2</v>
      </c>
      <c r="K36" s="29">
        <v>-4.9091953201615593E-2</v>
      </c>
      <c r="L36" s="26">
        <f t="shared" si="0"/>
        <v>9.0804679838437513E-4</v>
      </c>
      <c r="M36" s="4" t="s">
        <v>702</v>
      </c>
    </row>
    <row r="37" spans="1:13" x14ac:dyDescent="0.25">
      <c r="A37" s="7">
        <v>26</v>
      </c>
      <c r="B37" s="17" t="s">
        <v>766</v>
      </c>
      <c r="C37" s="17" t="s">
        <v>767</v>
      </c>
      <c r="D37" s="11">
        <v>53</v>
      </c>
      <c r="E37" s="16" t="s">
        <v>328</v>
      </c>
      <c r="F37" s="30">
        <v>3.1E-2</v>
      </c>
      <c r="G37" s="30">
        <v>0.20699999999999999</v>
      </c>
      <c r="H37" s="21">
        <v>0.17599999999999999</v>
      </c>
      <c r="I37" s="557"/>
      <c r="J37" s="557"/>
      <c r="K37" s="29">
        <v>-0.17561990987976223</v>
      </c>
      <c r="L37" s="26">
        <f t="shared" si="0"/>
        <v>3.8009012023776378E-4</v>
      </c>
      <c r="M37" s="4" t="s">
        <v>702</v>
      </c>
    </row>
    <row r="38" spans="1:13" x14ac:dyDescent="0.25">
      <c r="A38" s="7">
        <v>27</v>
      </c>
      <c r="B38" s="17" t="s">
        <v>768</v>
      </c>
      <c r="C38" s="17" t="s">
        <v>769</v>
      </c>
      <c r="D38" s="11">
        <v>65.3</v>
      </c>
      <c r="E38" s="16" t="s">
        <v>328</v>
      </c>
      <c r="F38" s="30">
        <v>2E-3</v>
      </c>
      <c r="G38" s="30">
        <v>0.20799999999999999</v>
      </c>
      <c r="H38" s="21">
        <v>0.20599999999999999</v>
      </c>
      <c r="I38" s="557"/>
      <c r="J38" s="557"/>
      <c r="K38" s="29">
        <v>-0.20587358707827311</v>
      </c>
      <c r="L38" s="26">
        <f t="shared" si="0"/>
        <v>1.2641292172688168E-4</v>
      </c>
      <c r="M38" s="4" t="s">
        <v>702</v>
      </c>
    </row>
    <row r="39" spans="1:13" x14ac:dyDescent="0.25">
      <c r="A39" s="7">
        <v>28</v>
      </c>
      <c r="B39" s="17" t="s">
        <v>358</v>
      </c>
      <c r="C39" s="17" t="s">
        <v>759</v>
      </c>
      <c r="D39" s="11">
        <v>93.5</v>
      </c>
      <c r="E39" s="16" t="s">
        <v>328</v>
      </c>
      <c r="F39" s="30">
        <v>29.5</v>
      </c>
      <c r="G39" s="30">
        <v>29.8</v>
      </c>
      <c r="H39" s="21">
        <v>0.30000000000000071</v>
      </c>
      <c r="I39" s="557"/>
      <c r="J39" s="557"/>
      <c r="K39" s="29">
        <v>-0.21173323724071264</v>
      </c>
      <c r="L39" s="26">
        <f t="shared" si="0"/>
        <v>8.8266762759288075E-2</v>
      </c>
      <c r="M39" s="4" t="s">
        <v>702</v>
      </c>
    </row>
    <row r="40" spans="1:13" x14ac:dyDescent="0.25">
      <c r="A40" s="7">
        <v>29</v>
      </c>
      <c r="B40" s="17" t="s">
        <v>359</v>
      </c>
      <c r="C40" s="17"/>
      <c r="D40" s="11">
        <v>52.8</v>
      </c>
      <c r="E40" s="16" t="s">
        <v>328</v>
      </c>
      <c r="F40" s="30">
        <v>15.6</v>
      </c>
      <c r="G40" s="30">
        <v>16</v>
      </c>
      <c r="H40" s="21">
        <v>0</v>
      </c>
      <c r="I40" s="557"/>
      <c r="J40" s="557">
        <v>0.63333333333333319</v>
      </c>
      <c r="K40" s="29">
        <v>-0.19756700455946125</v>
      </c>
      <c r="L40" s="26">
        <f t="shared" si="0"/>
        <v>0.43576632877387195</v>
      </c>
      <c r="M40" s="4" t="s">
        <v>702</v>
      </c>
    </row>
    <row r="41" spans="1:13" x14ac:dyDescent="0.25">
      <c r="A41" s="7">
        <v>30</v>
      </c>
      <c r="B41" s="17" t="s">
        <v>360</v>
      </c>
      <c r="C41" s="17" t="s">
        <v>755</v>
      </c>
      <c r="D41" s="11">
        <v>65.400000000000006</v>
      </c>
      <c r="E41" s="16" t="s">
        <v>328</v>
      </c>
      <c r="F41" s="30">
        <v>5.9</v>
      </c>
      <c r="G41" s="30">
        <v>6.1</v>
      </c>
      <c r="H41" s="21">
        <v>0.19999999999999929</v>
      </c>
      <c r="I41" s="557"/>
      <c r="J41" s="557"/>
      <c r="K41" s="29">
        <v>-0.14810003973842362</v>
      </c>
      <c r="L41" s="26">
        <f t="shared" si="0"/>
        <v>5.1899960261575673E-2</v>
      </c>
      <c r="M41" s="4" t="s">
        <v>702</v>
      </c>
    </row>
    <row r="42" spans="1:13" x14ac:dyDescent="0.25">
      <c r="A42" s="7">
        <v>31</v>
      </c>
      <c r="B42" s="17" t="s">
        <v>361</v>
      </c>
      <c r="C42" s="17"/>
      <c r="D42" s="11">
        <v>93.9</v>
      </c>
      <c r="E42" s="16" t="s">
        <v>328</v>
      </c>
      <c r="F42" s="30">
        <v>9.1999999999999993</v>
      </c>
      <c r="G42" s="30">
        <v>9.1999999999999993</v>
      </c>
      <c r="H42" s="21">
        <v>0</v>
      </c>
      <c r="I42" s="557"/>
      <c r="J42" s="557">
        <v>0.26666666666666661</v>
      </c>
      <c r="K42" s="29">
        <v>-0.21263904788131463</v>
      </c>
      <c r="L42" s="26">
        <f t="shared" si="0"/>
        <v>5.4027618785351977E-2</v>
      </c>
      <c r="M42" s="4" t="s">
        <v>702</v>
      </c>
    </row>
    <row r="43" spans="1:13" x14ac:dyDescent="0.25">
      <c r="A43" s="7">
        <v>32</v>
      </c>
      <c r="B43" s="17" t="s">
        <v>363</v>
      </c>
      <c r="C43" s="17"/>
      <c r="D43" s="11">
        <v>53</v>
      </c>
      <c r="E43" s="16" t="s">
        <v>328</v>
      </c>
      <c r="F43" s="30">
        <v>17.100000000000001</v>
      </c>
      <c r="G43" s="30">
        <v>17.399999999999999</v>
      </c>
      <c r="H43" s="21">
        <v>0</v>
      </c>
      <c r="I43" s="557"/>
      <c r="J43" s="557">
        <v>0.65</v>
      </c>
      <c r="K43" s="29">
        <v>-0.12001990987976224</v>
      </c>
      <c r="L43" s="26">
        <f t="shared" si="0"/>
        <v>0.52998009012023783</v>
      </c>
      <c r="M43" s="4" t="s">
        <v>702</v>
      </c>
    </row>
    <row r="44" spans="1:13" x14ac:dyDescent="0.25">
      <c r="A44" s="7">
        <v>33</v>
      </c>
      <c r="B44" s="17" t="s">
        <v>364</v>
      </c>
      <c r="C44" s="17"/>
      <c r="D44" s="11">
        <v>65.3</v>
      </c>
      <c r="E44" s="16" t="s">
        <v>328</v>
      </c>
      <c r="F44" s="30">
        <v>22.3</v>
      </c>
      <c r="G44" s="30">
        <v>22.8</v>
      </c>
      <c r="H44" s="21">
        <v>0</v>
      </c>
      <c r="I44" s="557"/>
      <c r="J44" s="557">
        <v>0.94999999999999984</v>
      </c>
      <c r="K44" s="29">
        <v>-0.33987358707827309</v>
      </c>
      <c r="L44" s="26">
        <f t="shared" si="0"/>
        <v>0.61012641292172676</v>
      </c>
      <c r="M44" s="4" t="s">
        <v>702</v>
      </c>
    </row>
    <row r="45" spans="1:13" x14ac:dyDescent="0.25">
      <c r="A45" s="7">
        <v>34</v>
      </c>
      <c r="B45" s="17" t="s">
        <v>362</v>
      </c>
      <c r="C45" s="17"/>
      <c r="D45" s="11">
        <v>94</v>
      </c>
      <c r="E45" s="16" t="s">
        <v>328</v>
      </c>
      <c r="F45" s="30">
        <v>29.8</v>
      </c>
      <c r="G45" s="30">
        <v>30.3</v>
      </c>
      <c r="H45" s="21">
        <v>0</v>
      </c>
      <c r="I45" s="557"/>
      <c r="J45" s="557">
        <v>1.0833333333333333</v>
      </c>
      <c r="K45" s="29">
        <v>-0.41486550054146509</v>
      </c>
      <c r="L45" s="26">
        <f t="shared" si="0"/>
        <v>0.66846783279186817</v>
      </c>
      <c r="M45" s="4" t="s">
        <v>702</v>
      </c>
    </row>
    <row r="46" spans="1:13" x14ac:dyDescent="0.25">
      <c r="A46" s="7">
        <v>35</v>
      </c>
      <c r="B46" s="17" t="s">
        <v>365</v>
      </c>
      <c r="C46" s="17" t="s">
        <v>770</v>
      </c>
      <c r="D46" s="11">
        <v>52.8</v>
      </c>
      <c r="E46" s="16" t="s">
        <v>328</v>
      </c>
      <c r="F46" s="30">
        <v>13.2</v>
      </c>
      <c r="G46" s="30">
        <v>13.4</v>
      </c>
      <c r="H46" s="21">
        <v>0.20000000000000107</v>
      </c>
      <c r="I46" s="557"/>
      <c r="J46" s="557"/>
      <c r="K46" s="29">
        <v>-0.19886700455946127</v>
      </c>
      <c r="L46" s="26">
        <f t="shared" si="0"/>
        <v>1.1329954405397968E-3</v>
      </c>
      <c r="M46" s="4" t="s">
        <v>702</v>
      </c>
    </row>
    <row r="47" spans="1:13" x14ac:dyDescent="0.25">
      <c r="A47" s="7">
        <v>36</v>
      </c>
      <c r="B47" s="17" t="s">
        <v>366</v>
      </c>
      <c r="C47" s="17"/>
      <c r="D47" s="11">
        <v>64.900000000000006</v>
      </c>
      <c r="E47" s="16" t="s">
        <v>328</v>
      </c>
      <c r="F47" s="30">
        <v>14.1</v>
      </c>
      <c r="G47" s="30">
        <v>14.4</v>
      </c>
      <c r="H47" s="21">
        <v>0</v>
      </c>
      <c r="I47" s="557"/>
      <c r="J47" s="557">
        <v>0.80000000000000016</v>
      </c>
      <c r="K47" s="29">
        <v>-0.14696777643767114</v>
      </c>
      <c r="L47" s="26">
        <f t="shared" si="0"/>
        <v>0.65303222356232904</v>
      </c>
      <c r="M47" s="4" t="s">
        <v>702</v>
      </c>
    </row>
    <row r="48" spans="1:13" x14ac:dyDescent="0.25">
      <c r="A48" s="7">
        <v>37</v>
      </c>
      <c r="B48" s="17" t="s">
        <v>367</v>
      </c>
      <c r="C48" s="17"/>
      <c r="D48" s="11">
        <v>94.1</v>
      </c>
      <c r="E48" s="16" t="s">
        <v>328</v>
      </c>
      <c r="F48" s="30">
        <v>15.1</v>
      </c>
      <c r="G48" s="30">
        <v>16</v>
      </c>
      <c r="H48" s="21">
        <v>0</v>
      </c>
      <c r="I48" s="557"/>
      <c r="J48" s="557">
        <v>1.4666666666666668</v>
      </c>
      <c r="K48" s="29">
        <v>-0.27309195320161561</v>
      </c>
      <c r="L48" s="26">
        <f t="shared" si="0"/>
        <v>1.1935747134650512</v>
      </c>
      <c r="M48" s="4" t="s">
        <v>702</v>
      </c>
    </row>
    <row r="49" spans="1:13" x14ac:dyDescent="0.25">
      <c r="A49" s="7">
        <v>38</v>
      </c>
      <c r="B49" s="17" t="s">
        <v>368</v>
      </c>
      <c r="C49" s="17"/>
      <c r="D49" s="11">
        <v>52.7</v>
      </c>
      <c r="E49" s="16" t="s">
        <v>328</v>
      </c>
      <c r="F49" s="30">
        <v>10.5</v>
      </c>
      <c r="G49" s="30">
        <v>10.8</v>
      </c>
      <c r="H49" s="21">
        <v>0</v>
      </c>
      <c r="I49" s="557"/>
      <c r="J49" s="557">
        <v>0.48333333333333339</v>
      </c>
      <c r="K49" s="29">
        <v>-0.11934055189931077</v>
      </c>
      <c r="L49" s="26">
        <f t="shared" si="0"/>
        <v>0.36399278143402264</v>
      </c>
      <c r="M49" s="4" t="s">
        <v>702</v>
      </c>
    </row>
    <row r="50" spans="1:13" x14ac:dyDescent="0.25">
      <c r="A50" s="7">
        <v>39</v>
      </c>
      <c r="B50" s="17" t="s">
        <v>369</v>
      </c>
      <c r="C50" s="17"/>
      <c r="D50" s="11">
        <v>65.2</v>
      </c>
      <c r="E50" s="16" t="s">
        <v>328</v>
      </c>
      <c r="F50" s="30">
        <v>11.2</v>
      </c>
      <c r="G50" s="30">
        <v>11.4</v>
      </c>
      <c r="H50" s="21">
        <v>0</v>
      </c>
      <c r="I50" s="557"/>
      <c r="J50" s="557">
        <v>0.4499999999999999</v>
      </c>
      <c r="K50" s="29">
        <v>-0.14764713441812263</v>
      </c>
      <c r="L50" s="26">
        <f t="shared" si="0"/>
        <v>0.30235286558187724</v>
      </c>
      <c r="M50" s="4" t="s">
        <v>702</v>
      </c>
    </row>
    <row r="51" spans="1:13" x14ac:dyDescent="0.25">
      <c r="A51" s="7">
        <v>40</v>
      </c>
      <c r="B51" s="17" t="s">
        <v>370</v>
      </c>
      <c r="C51" s="17" t="s">
        <v>771</v>
      </c>
      <c r="D51" s="11">
        <v>94</v>
      </c>
      <c r="E51" s="16" t="s">
        <v>328</v>
      </c>
      <c r="F51" s="30">
        <v>25.1</v>
      </c>
      <c r="G51" s="30">
        <v>25.1</v>
      </c>
      <c r="H51" s="21">
        <v>0</v>
      </c>
      <c r="I51" s="557"/>
      <c r="J51" s="557"/>
      <c r="K51" s="29">
        <v>1.3449945853490422E-4</v>
      </c>
      <c r="L51" s="26">
        <f t="shared" si="0"/>
        <v>1.3449945853490422E-4</v>
      </c>
      <c r="M51" s="4" t="s">
        <v>702</v>
      </c>
    </row>
    <row r="52" spans="1:13" x14ac:dyDescent="0.25">
      <c r="A52" s="7">
        <v>41</v>
      </c>
      <c r="B52" s="17" t="s">
        <v>371</v>
      </c>
      <c r="C52" s="17"/>
      <c r="D52" s="11">
        <v>52.8</v>
      </c>
      <c r="E52" s="16" t="s">
        <v>328</v>
      </c>
      <c r="F52" s="30">
        <v>5.5</v>
      </c>
      <c r="G52" s="30">
        <v>5.5</v>
      </c>
      <c r="H52" s="21">
        <v>0</v>
      </c>
      <c r="I52" s="557"/>
      <c r="J52" s="557">
        <v>0.3</v>
      </c>
      <c r="K52" s="29">
        <v>-0.11956700455946125</v>
      </c>
      <c r="L52" s="26">
        <f t="shared" si="0"/>
        <v>0.18043299544053876</v>
      </c>
      <c r="M52" s="4" t="s">
        <v>702</v>
      </c>
    </row>
    <row r="53" spans="1:13" x14ac:dyDescent="0.25">
      <c r="A53" s="7">
        <v>42</v>
      </c>
      <c r="B53" s="17" t="s">
        <v>372</v>
      </c>
      <c r="C53" s="17" t="s">
        <v>772</v>
      </c>
      <c r="D53" s="11">
        <v>65.3</v>
      </c>
      <c r="E53" s="16" t="s">
        <v>328</v>
      </c>
      <c r="F53" s="30">
        <v>18.100000000000001</v>
      </c>
      <c r="G53" s="30">
        <v>18.2</v>
      </c>
      <c r="H53" s="21">
        <v>9.9999999999997868E-2</v>
      </c>
      <c r="I53" s="557"/>
      <c r="J53" s="557"/>
      <c r="K53" s="29">
        <v>-9.7873587078273108E-2</v>
      </c>
      <c r="L53" s="26">
        <f t="shared" si="0"/>
        <v>2.1264129217247602E-3</v>
      </c>
      <c r="M53" s="4" t="s">
        <v>702</v>
      </c>
    </row>
    <row r="54" spans="1:13" x14ac:dyDescent="0.25">
      <c r="A54" s="7">
        <v>43</v>
      </c>
      <c r="B54" s="17" t="s">
        <v>455</v>
      </c>
      <c r="C54" s="17"/>
      <c r="D54" s="11">
        <v>69.099999999999994</v>
      </c>
      <c r="E54" s="16" t="s">
        <v>328</v>
      </c>
      <c r="F54" s="30">
        <v>24.6</v>
      </c>
      <c r="G54" s="30">
        <v>25.2</v>
      </c>
      <c r="H54" s="21">
        <v>0</v>
      </c>
      <c r="I54" s="557"/>
      <c r="J54" s="557">
        <v>0.98333333333333373</v>
      </c>
      <c r="K54" s="29">
        <v>-0.16747878816399192</v>
      </c>
      <c r="L54" s="26">
        <f t="shared" si="0"/>
        <v>0.81585454516934175</v>
      </c>
      <c r="M54" s="4" t="s">
        <v>702</v>
      </c>
    </row>
    <row r="55" spans="1:13" x14ac:dyDescent="0.25">
      <c r="A55" s="7">
        <v>44</v>
      </c>
      <c r="B55" s="17" t="s">
        <v>456</v>
      </c>
      <c r="C55" s="17"/>
      <c r="D55" s="11">
        <v>42.6</v>
      </c>
      <c r="E55" s="16" t="s">
        <v>328</v>
      </c>
      <c r="F55" s="30">
        <v>19.8</v>
      </c>
      <c r="G55" s="30">
        <v>20.2</v>
      </c>
      <c r="H55" s="21">
        <v>0</v>
      </c>
      <c r="I55" s="557"/>
      <c r="J55" s="557">
        <v>0.78333333333333321</v>
      </c>
      <c r="K55" s="29">
        <v>-0.10246883322411079</v>
      </c>
      <c r="L55" s="26">
        <f t="shared" si="0"/>
        <v>0.68086450010922239</v>
      </c>
      <c r="M55" s="4" t="s">
        <v>702</v>
      </c>
    </row>
    <row r="56" spans="1:13" x14ac:dyDescent="0.25">
      <c r="A56" s="7">
        <v>45</v>
      </c>
      <c r="B56" s="17" t="s">
        <v>457</v>
      </c>
      <c r="C56" s="17"/>
      <c r="D56" s="11">
        <v>55.5</v>
      </c>
      <c r="E56" s="16" t="s">
        <v>328</v>
      </c>
      <c r="F56" s="30">
        <v>20.9</v>
      </c>
      <c r="G56" s="30">
        <v>20.9</v>
      </c>
      <c r="H56" s="21">
        <v>0</v>
      </c>
      <c r="I56" s="557"/>
      <c r="J56" s="557">
        <v>0.78333333333333321</v>
      </c>
      <c r="K56" s="29">
        <v>-0.13318122638352461</v>
      </c>
      <c r="L56" s="26">
        <f t="shared" si="0"/>
        <v>0.65015210694980863</v>
      </c>
      <c r="M56" s="4" t="s">
        <v>702</v>
      </c>
    </row>
    <row r="57" spans="1:13" x14ac:dyDescent="0.25">
      <c r="A57" s="7">
        <v>46</v>
      </c>
      <c r="B57" s="17" t="s">
        <v>458</v>
      </c>
      <c r="C57" s="17"/>
      <c r="D57" s="11">
        <v>58.9</v>
      </c>
      <c r="E57" s="16" t="s">
        <v>328</v>
      </c>
      <c r="F57" s="30">
        <v>26.8</v>
      </c>
      <c r="G57" s="30">
        <v>27.3</v>
      </c>
      <c r="H57" s="21">
        <v>0</v>
      </c>
      <c r="I57" s="557"/>
      <c r="J57" s="557">
        <v>0.81666666666666698</v>
      </c>
      <c r="K57" s="29">
        <v>-0.13888061682864145</v>
      </c>
      <c r="L57" s="26">
        <f t="shared" si="0"/>
        <v>0.67778604983802548</v>
      </c>
      <c r="M57" s="4" t="s">
        <v>702</v>
      </c>
    </row>
    <row r="58" spans="1:13" x14ac:dyDescent="0.25">
      <c r="A58" s="7">
        <v>47</v>
      </c>
      <c r="B58" s="17" t="s">
        <v>459</v>
      </c>
      <c r="C58" s="17"/>
      <c r="D58" s="11">
        <v>62.3</v>
      </c>
      <c r="E58" s="16" t="s">
        <v>328</v>
      </c>
      <c r="F58" s="30">
        <v>26.2</v>
      </c>
      <c r="G58" s="30">
        <v>26.6</v>
      </c>
      <c r="H58" s="21">
        <v>0</v>
      </c>
      <c r="I58" s="557"/>
      <c r="J58" s="557">
        <v>0.91666666666666663</v>
      </c>
      <c r="K58" s="29">
        <v>-0.14108000727375825</v>
      </c>
      <c r="L58" s="26">
        <f t="shared" si="0"/>
        <v>0.77558665939290838</v>
      </c>
      <c r="M58" s="4" t="s">
        <v>702</v>
      </c>
    </row>
    <row r="59" spans="1:13" x14ac:dyDescent="0.25">
      <c r="A59" s="7">
        <v>48</v>
      </c>
      <c r="B59" s="17" t="s">
        <v>460</v>
      </c>
      <c r="C59" s="17" t="s">
        <v>754</v>
      </c>
      <c r="D59" s="11">
        <v>68.7</v>
      </c>
      <c r="E59" s="16" t="s">
        <v>328</v>
      </c>
      <c r="F59" s="30">
        <v>20</v>
      </c>
      <c r="G59" s="30">
        <v>20</v>
      </c>
      <c r="H59" s="21">
        <v>0</v>
      </c>
      <c r="I59" s="557"/>
      <c r="J59" s="557"/>
      <c r="K59" s="29">
        <v>4.270224766100509E-4</v>
      </c>
      <c r="L59" s="26">
        <f t="shared" si="0"/>
        <v>4.270224766100509E-4</v>
      </c>
      <c r="M59" s="4" t="s">
        <v>702</v>
      </c>
    </row>
    <row r="60" spans="1:13" x14ac:dyDescent="0.25">
      <c r="A60" s="7">
        <v>49</v>
      </c>
      <c r="B60" s="17" t="s">
        <v>461</v>
      </c>
      <c r="C60" s="17"/>
      <c r="D60" s="11">
        <v>42.7</v>
      </c>
      <c r="E60" s="16" t="s">
        <v>328</v>
      </c>
      <c r="F60" s="30">
        <v>6.9</v>
      </c>
      <c r="G60" s="30">
        <v>6.9</v>
      </c>
      <c r="H60" s="21">
        <v>0</v>
      </c>
      <c r="I60" s="557"/>
      <c r="J60" s="557">
        <v>0.6166666666666667</v>
      </c>
      <c r="K60" s="29">
        <v>-0.24669528588426129</v>
      </c>
      <c r="L60" s="26">
        <f t="shared" si="0"/>
        <v>0.36997138078240543</v>
      </c>
      <c r="M60" s="4" t="s">
        <v>702</v>
      </c>
    </row>
    <row r="61" spans="1:13" x14ac:dyDescent="0.25">
      <c r="A61" s="7">
        <v>50</v>
      </c>
      <c r="B61" s="17" t="s">
        <v>462</v>
      </c>
      <c r="C61" s="17"/>
      <c r="D61" s="11">
        <v>55</v>
      </c>
      <c r="E61" s="16" t="s">
        <v>328</v>
      </c>
      <c r="F61" s="30">
        <v>20.100000000000001</v>
      </c>
      <c r="G61" s="30">
        <v>20.399999999999999</v>
      </c>
      <c r="H61" s="21">
        <v>0</v>
      </c>
      <c r="I61" s="557"/>
      <c r="J61" s="557">
        <v>0.91666666666666696</v>
      </c>
      <c r="K61" s="29">
        <v>-0.12804896308277214</v>
      </c>
      <c r="L61" s="26">
        <f t="shared" si="0"/>
        <v>0.78861770358389482</v>
      </c>
      <c r="M61" s="4" t="s">
        <v>702</v>
      </c>
    </row>
    <row r="62" spans="1:13" x14ac:dyDescent="0.25">
      <c r="A62" s="7">
        <v>51</v>
      </c>
      <c r="B62" s="17" t="s">
        <v>463</v>
      </c>
      <c r="C62" s="17" t="s">
        <v>773</v>
      </c>
      <c r="D62" s="11">
        <v>59</v>
      </c>
      <c r="E62" s="16" t="s">
        <v>328</v>
      </c>
      <c r="F62" s="30">
        <v>12.3</v>
      </c>
      <c r="G62" s="30">
        <v>12.6</v>
      </c>
      <c r="H62" s="21">
        <v>0.29999999999999893</v>
      </c>
      <c r="I62" s="557"/>
      <c r="J62" s="557"/>
      <c r="K62" s="29">
        <v>-0.24710706948879196</v>
      </c>
      <c r="L62" s="26">
        <f t="shared" si="0"/>
        <v>5.289293051120697E-2</v>
      </c>
      <c r="M62" s="4" t="s">
        <v>702</v>
      </c>
    </row>
    <row r="63" spans="1:13" x14ac:dyDescent="0.25">
      <c r="A63" s="7">
        <v>52</v>
      </c>
      <c r="B63" s="17" t="s">
        <v>464</v>
      </c>
      <c r="C63" s="17" t="s">
        <v>774</v>
      </c>
      <c r="D63" s="11">
        <v>62</v>
      </c>
      <c r="E63" s="16" t="s">
        <v>328</v>
      </c>
      <c r="F63" s="30">
        <v>24.5</v>
      </c>
      <c r="G63" s="30">
        <v>24.6</v>
      </c>
      <c r="H63" s="21">
        <v>0.10000000000000142</v>
      </c>
      <c r="I63" s="557"/>
      <c r="J63" s="557"/>
      <c r="K63" s="29">
        <v>-9.9900649293306776E-2</v>
      </c>
      <c r="L63" s="26">
        <f t="shared" si="0"/>
        <v>9.9350706694645297E-5</v>
      </c>
      <c r="M63" s="4" t="s">
        <v>702</v>
      </c>
    </row>
    <row r="64" spans="1:13" x14ac:dyDescent="0.25">
      <c r="A64" s="7">
        <v>53</v>
      </c>
      <c r="B64" s="17" t="s">
        <v>775</v>
      </c>
      <c r="C64" s="17" t="s">
        <v>776</v>
      </c>
      <c r="D64" s="11">
        <v>68.900000000000006</v>
      </c>
      <c r="E64" s="16" t="s">
        <v>328</v>
      </c>
      <c r="F64" s="30">
        <v>0</v>
      </c>
      <c r="G64" s="30">
        <v>6.9999999999999999E-4</v>
      </c>
      <c r="H64" s="21">
        <v>6.9999999999999999E-4</v>
      </c>
      <c r="I64" s="557"/>
      <c r="J64" s="557"/>
      <c r="K64" s="29">
        <v>-5.2588284369093491E-4</v>
      </c>
      <c r="L64" s="26">
        <f t="shared" si="0"/>
        <v>1.7411715630906508E-4</v>
      </c>
      <c r="M64" s="4" t="s">
        <v>702</v>
      </c>
    </row>
    <row r="65" spans="1:13" x14ac:dyDescent="0.25">
      <c r="A65" s="7">
        <v>54</v>
      </c>
      <c r="B65" s="17" t="s">
        <v>466</v>
      </c>
      <c r="C65" s="17"/>
      <c r="D65" s="11">
        <v>42.8</v>
      </c>
      <c r="E65" s="16" t="s">
        <v>328</v>
      </c>
      <c r="F65" s="30">
        <v>16.399999999999999</v>
      </c>
      <c r="G65" s="30">
        <v>16.8</v>
      </c>
      <c r="H65" s="21">
        <v>0</v>
      </c>
      <c r="I65" s="557"/>
      <c r="J65" s="557">
        <v>0.74999999999999967</v>
      </c>
      <c r="K65" s="29">
        <v>-0.13192173854441178</v>
      </c>
      <c r="L65" s="26">
        <f t="shared" si="0"/>
        <v>0.61807826145558786</v>
      </c>
      <c r="M65" s="4" t="s">
        <v>702</v>
      </c>
    </row>
    <row r="66" spans="1:13" x14ac:dyDescent="0.25">
      <c r="A66" s="7">
        <v>55</v>
      </c>
      <c r="B66" s="17" t="s">
        <v>467</v>
      </c>
      <c r="C66" s="17"/>
      <c r="D66" s="11">
        <v>55.2</v>
      </c>
      <c r="E66" s="16" t="s">
        <v>328</v>
      </c>
      <c r="F66" s="30">
        <v>3.9</v>
      </c>
      <c r="G66" s="30">
        <v>3.9</v>
      </c>
      <c r="H66" s="21">
        <v>0</v>
      </c>
      <c r="I66" s="557">
        <v>0.99360000000000004</v>
      </c>
      <c r="J66" s="557">
        <v>0</v>
      </c>
      <c r="K66" s="29">
        <v>-0.27300186840307317</v>
      </c>
      <c r="L66" s="26">
        <f t="shared" si="0"/>
        <v>0.72059813159692687</v>
      </c>
      <c r="M66" s="4" t="s">
        <v>703</v>
      </c>
    </row>
    <row r="67" spans="1:13" x14ac:dyDescent="0.25">
      <c r="A67" s="7">
        <v>56</v>
      </c>
      <c r="B67" s="17" t="s">
        <v>468</v>
      </c>
      <c r="C67" s="17"/>
      <c r="D67" s="11">
        <v>59.3</v>
      </c>
      <c r="E67" s="16" t="s">
        <v>328</v>
      </c>
      <c r="F67" s="30">
        <v>14.6</v>
      </c>
      <c r="G67" s="30">
        <v>14.7</v>
      </c>
      <c r="H67" s="21">
        <v>0</v>
      </c>
      <c r="I67" s="557"/>
      <c r="J67" s="557">
        <v>0.33333333333333331</v>
      </c>
      <c r="K67" s="29">
        <v>-0.13428642746924341</v>
      </c>
      <c r="L67" s="26">
        <f t="shared" si="0"/>
        <v>0.19904690586408991</v>
      </c>
      <c r="M67" s="4" t="s">
        <v>702</v>
      </c>
    </row>
    <row r="68" spans="1:13" x14ac:dyDescent="0.25">
      <c r="A68" s="7">
        <v>57</v>
      </c>
      <c r="B68" s="17" t="s">
        <v>777</v>
      </c>
      <c r="C68" s="17" t="s">
        <v>778</v>
      </c>
      <c r="D68" s="11">
        <v>62.2</v>
      </c>
      <c r="E68" s="16" t="s">
        <v>328</v>
      </c>
      <c r="F68" s="30">
        <v>4.3999999999999997E-2</v>
      </c>
      <c r="G68" s="30">
        <v>0.46100000000000002</v>
      </c>
      <c r="H68" s="21">
        <v>0.41700000000000004</v>
      </c>
      <c r="I68" s="557"/>
      <c r="J68" s="557"/>
      <c r="K68" s="29">
        <v>-0.20435355461360777</v>
      </c>
      <c r="L68" s="26">
        <f t="shared" si="0"/>
        <v>0.21264644538639227</v>
      </c>
      <c r="M68" s="4" t="s">
        <v>702</v>
      </c>
    </row>
    <row r="69" spans="1:13" x14ac:dyDescent="0.25">
      <c r="A69" s="7">
        <v>58</v>
      </c>
      <c r="B69" s="17" t="s">
        <v>470</v>
      </c>
      <c r="C69" s="17" t="s">
        <v>754</v>
      </c>
      <c r="D69" s="11">
        <v>69.099999999999994</v>
      </c>
      <c r="E69" s="16" t="s">
        <v>328</v>
      </c>
      <c r="F69" s="30">
        <v>11</v>
      </c>
      <c r="G69" s="30">
        <v>11.1</v>
      </c>
      <c r="H69" s="21">
        <v>9.9999999999999645E-2</v>
      </c>
      <c r="I69" s="557"/>
      <c r="J69" s="557"/>
      <c r="K69" s="29">
        <v>-9.9478788163991902E-2</v>
      </c>
      <c r="L69" s="26">
        <f t="shared" si="0"/>
        <v>5.2121183600774279E-4</v>
      </c>
      <c r="M69" s="4" t="s">
        <v>702</v>
      </c>
    </row>
    <row r="70" spans="1:13" x14ac:dyDescent="0.25">
      <c r="A70" s="7">
        <v>59</v>
      </c>
      <c r="B70" s="17" t="s">
        <v>471</v>
      </c>
      <c r="C70" s="17"/>
      <c r="D70" s="11">
        <v>42.5</v>
      </c>
      <c r="E70" s="16" t="s">
        <v>328</v>
      </c>
      <c r="F70" s="30">
        <v>19.2</v>
      </c>
      <c r="G70" s="30">
        <v>19.5</v>
      </c>
      <c r="H70" s="21">
        <v>0</v>
      </c>
      <c r="I70" s="557"/>
      <c r="J70" s="557">
        <v>0.83333333333333359</v>
      </c>
      <c r="K70" s="29">
        <v>-0.1462423805639603</v>
      </c>
      <c r="L70" s="26">
        <f t="shared" si="0"/>
        <v>0.68709095276937326</v>
      </c>
      <c r="M70" s="4" t="s">
        <v>702</v>
      </c>
    </row>
    <row r="71" spans="1:13" x14ac:dyDescent="0.25">
      <c r="A71" s="7">
        <v>60</v>
      </c>
      <c r="B71" s="17" t="s">
        <v>472</v>
      </c>
      <c r="C71" s="17"/>
      <c r="D71" s="11">
        <v>55.4</v>
      </c>
      <c r="E71" s="16" t="s">
        <v>328</v>
      </c>
      <c r="F71" s="30">
        <v>15.1</v>
      </c>
      <c r="G71" s="30">
        <v>15.5</v>
      </c>
      <c r="H71" s="21">
        <v>0</v>
      </c>
      <c r="I71" s="557"/>
      <c r="J71" s="557">
        <v>0.48333333333333339</v>
      </c>
      <c r="K71" s="29">
        <v>-0.13245477372337414</v>
      </c>
      <c r="L71" s="26">
        <f t="shared" si="0"/>
        <v>0.35087855960995928</v>
      </c>
      <c r="M71" s="4" t="s">
        <v>702</v>
      </c>
    </row>
    <row r="72" spans="1:13" x14ac:dyDescent="0.25">
      <c r="A72" s="7">
        <v>61</v>
      </c>
      <c r="B72" s="17" t="s">
        <v>473</v>
      </c>
      <c r="C72" s="17" t="s">
        <v>779</v>
      </c>
      <c r="D72" s="11">
        <v>58.8</v>
      </c>
      <c r="E72" s="16" t="s">
        <v>328</v>
      </c>
      <c r="F72" s="30">
        <v>6.6</v>
      </c>
      <c r="G72" s="30">
        <v>6.6</v>
      </c>
      <c r="H72" s="21">
        <v>0</v>
      </c>
      <c r="I72" s="557"/>
      <c r="J72" s="557"/>
      <c r="K72" s="29">
        <v>3.4583583150906956E-4</v>
      </c>
      <c r="L72" s="26">
        <f t="shared" si="0"/>
        <v>3.4583583150906956E-4</v>
      </c>
      <c r="M72" s="4" t="s">
        <v>702</v>
      </c>
    </row>
    <row r="73" spans="1:13" x14ac:dyDescent="0.25">
      <c r="A73" s="7">
        <v>62</v>
      </c>
      <c r="B73" s="17" t="s">
        <v>474</v>
      </c>
      <c r="C73" s="17"/>
      <c r="D73" s="11">
        <v>62.1</v>
      </c>
      <c r="E73" s="16" t="s">
        <v>328</v>
      </c>
      <c r="F73" s="30">
        <v>8.1999999999999993</v>
      </c>
      <c r="G73" s="30">
        <v>8.1999999999999993</v>
      </c>
      <c r="H73" s="21">
        <v>0</v>
      </c>
      <c r="I73" s="557"/>
      <c r="J73" s="557">
        <v>9.9999999999999936E-2</v>
      </c>
      <c r="K73" s="29">
        <v>-9.9627101953457281E-2</v>
      </c>
      <c r="L73" s="26">
        <f t="shared" si="0"/>
        <v>3.7289804654265513E-4</v>
      </c>
      <c r="M73" s="4" t="s">
        <v>702</v>
      </c>
    </row>
    <row r="74" spans="1:13" x14ac:dyDescent="0.25">
      <c r="A74" s="7">
        <v>63</v>
      </c>
      <c r="B74" s="17" t="s">
        <v>475</v>
      </c>
      <c r="C74" s="17" t="s">
        <v>754</v>
      </c>
      <c r="D74" s="11">
        <v>69</v>
      </c>
      <c r="E74" s="16" t="s">
        <v>328</v>
      </c>
      <c r="F74" s="30">
        <v>26.2</v>
      </c>
      <c r="G74" s="30">
        <v>26.7</v>
      </c>
      <c r="H74" s="21">
        <v>0.5</v>
      </c>
      <c r="I74" s="557"/>
      <c r="J74" s="557"/>
      <c r="K74" s="29">
        <v>-0.28625233550384144</v>
      </c>
      <c r="L74" s="26">
        <f t="shared" si="0"/>
        <v>0.21374766449615856</v>
      </c>
      <c r="M74" s="4" t="s">
        <v>702</v>
      </c>
    </row>
    <row r="75" spans="1:13" x14ac:dyDescent="0.25">
      <c r="A75" s="7">
        <v>64</v>
      </c>
      <c r="B75" s="17" t="s">
        <v>476</v>
      </c>
      <c r="C75" s="17" t="s">
        <v>754</v>
      </c>
      <c r="D75" s="11">
        <v>42.2</v>
      </c>
      <c r="E75" s="16" t="s">
        <v>328</v>
      </c>
      <c r="F75" s="30">
        <v>10.5</v>
      </c>
      <c r="G75" s="30">
        <v>10.7</v>
      </c>
      <c r="H75" s="21">
        <v>0.19999999999999929</v>
      </c>
      <c r="I75" s="557"/>
      <c r="J75" s="557"/>
      <c r="K75" s="29">
        <v>-0.1035630225835088</v>
      </c>
      <c r="L75" s="26">
        <f t="shared" si="0"/>
        <v>9.6436977416490488E-2</v>
      </c>
      <c r="M75" s="4" t="s">
        <v>702</v>
      </c>
    </row>
    <row r="76" spans="1:13" x14ac:dyDescent="0.25">
      <c r="A76" s="7">
        <v>65</v>
      </c>
      <c r="B76" s="17" t="s">
        <v>477</v>
      </c>
      <c r="C76" s="17" t="s">
        <v>754</v>
      </c>
      <c r="D76" s="11">
        <v>55.5</v>
      </c>
      <c r="E76" s="16" t="s">
        <v>328</v>
      </c>
      <c r="F76" s="30">
        <v>14.5</v>
      </c>
      <c r="G76" s="30">
        <v>14.7</v>
      </c>
      <c r="H76" s="21">
        <v>0.19999999999999929</v>
      </c>
      <c r="I76" s="557"/>
      <c r="J76" s="557"/>
      <c r="K76" s="29">
        <v>-0.12568122638352461</v>
      </c>
      <c r="L76" s="26">
        <f t="shared" si="0"/>
        <v>7.4318773616474681E-2</v>
      </c>
      <c r="M76" s="4" t="s">
        <v>702</v>
      </c>
    </row>
    <row r="77" spans="1:13" x14ac:dyDescent="0.25">
      <c r="A77" s="7">
        <v>66</v>
      </c>
      <c r="B77" s="17" t="s">
        <v>478</v>
      </c>
      <c r="C77" s="17" t="s">
        <v>755</v>
      </c>
      <c r="D77" s="11">
        <v>59.3</v>
      </c>
      <c r="E77" s="16" t="s">
        <v>328</v>
      </c>
      <c r="F77" s="30">
        <v>20</v>
      </c>
      <c r="G77" s="30">
        <v>20.399999999999999</v>
      </c>
      <c r="H77" s="21">
        <v>0.39999999999999858</v>
      </c>
      <c r="I77" s="557"/>
      <c r="J77" s="557"/>
      <c r="K77" s="29">
        <v>-0.16828642746924341</v>
      </c>
      <c r="L77" s="26">
        <f t="shared" ref="L77:L140" si="1">H77+K77+I77+J77</f>
        <v>0.23171357253075517</v>
      </c>
      <c r="M77" s="4" t="s">
        <v>702</v>
      </c>
    </row>
    <row r="78" spans="1:13" x14ac:dyDescent="0.25">
      <c r="A78" s="7">
        <v>67</v>
      </c>
      <c r="B78" s="17" t="s">
        <v>479</v>
      </c>
      <c r="C78" s="17"/>
      <c r="D78" s="11">
        <v>62.6</v>
      </c>
      <c r="E78" s="16" t="s">
        <v>328</v>
      </c>
      <c r="F78" s="30">
        <v>34</v>
      </c>
      <c r="G78" s="30">
        <v>34.700000000000003</v>
      </c>
      <c r="H78" s="21">
        <v>0</v>
      </c>
      <c r="I78" s="557"/>
      <c r="J78" s="557">
        <v>1.3833333333333329</v>
      </c>
      <c r="K78" s="29">
        <v>-0.14175936525420976</v>
      </c>
      <c r="L78" s="26">
        <f t="shared" si="1"/>
        <v>1.2415739680791231</v>
      </c>
      <c r="M78" s="4" t="s">
        <v>702</v>
      </c>
    </row>
    <row r="79" spans="1:13" x14ac:dyDescent="0.25">
      <c r="A79" s="7">
        <v>68</v>
      </c>
      <c r="B79" s="17" t="s">
        <v>480</v>
      </c>
      <c r="C79" s="17"/>
      <c r="D79" s="11">
        <v>69.2</v>
      </c>
      <c r="E79" s="16" t="s">
        <v>328</v>
      </c>
      <c r="F79" s="30">
        <v>20.9</v>
      </c>
      <c r="G79" s="30">
        <v>21.5</v>
      </c>
      <c r="H79" s="21">
        <v>0</v>
      </c>
      <c r="I79" s="557"/>
      <c r="J79" s="557">
        <v>0.96666666666666645</v>
      </c>
      <c r="K79" s="29">
        <v>-0.15670524082414242</v>
      </c>
      <c r="L79" s="26">
        <f t="shared" si="1"/>
        <v>0.80996142584252406</v>
      </c>
      <c r="M79" s="4" t="s">
        <v>702</v>
      </c>
    </row>
    <row r="80" spans="1:13" x14ac:dyDescent="0.25">
      <c r="A80" s="7">
        <v>69</v>
      </c>
      <c r="B80" s="17" t="s">
        <v>481</v>
      </c>
      <c r="C80" s="17"/>
      <c r="D80" s="11">
        <v>42.3</v>
      </c>
      <c r="E80" s="16" t="s">
        <v>328</v>
      </c>
      <c r="F80" s="30">
        <v>15.4</v>
      </c>
      <c r="G80" s="30">
        <v>15.4</v>
      </c>
      <c r="H80" s="21">
        <v>0</v>
      </c>
      <c r="I80" s="557"/>
      <c r="J80" s="557">
        <v>0.65</v>
      </c>
      <c r="K80" s="29">
        <v>-9.57894752436593E-2</v>
      </c>
      <c r="L80" s="26">
        <f t="shared" si="1"/>
        <v>0.55421052475634069</v>
      </c>
      <c r="M80" s="4" t="s">
        <v>702</v>
      </c>
    </row>
    <row r="81" spans="1:13" x14ac:dyDescent="0.25">
      <c r="A81" s="7">
        <v>70</v>
      </c>
      <c r="B81" s="17" t="s">
        <v>780</v>
      </c>
      <c r="C81" s="17" t="s">
        <v>778</v>
      </c>
      <c r="D81" s="11">
        <v>54.9</v>
      </c>
      <c r="E81" s="16" t="s">
        <v>328</v>
      </c>
      <c r="F81" s="30">
        <v>5.1999999999999998E-2</v>
      </c>
      <c r="G81" s="30">
        <v>0.53500000000000003</v>
      </c>
      <c r="H81" s="21">
        <v>0.48300000000000004</v>
      </c>
      <c r="I81" s="557"/>
      <c r="J81" s="557"/>
      <c r="K81" s="29">
        <v>-0.28432251042262163</v>
      </c>
      <c r="L81" s="26">
        <f t="shared" si="1"/>
        <v>0.19867748957737841</v>
      </c>
      <c r="M81" s="4" t="s">
        <v>702</v>
      </c>
    </row>
    <row r="82" spans="1:13" x14ac:dyDescent="0.25">
      <c r="A82" s="7">
        <v>71</v>
      </c>
      <c r="B82" s="17" t="s">
        <v>483</v>
      </c>
      <c r="C82" s="17"/>
      <c r="D82" s="11">
        <v>58.9</v>
      </c>
      <c r="E82" s="16" t="s">
        <v>328</v>
      </c>
      <c r="F82" s="30">
        <v>7</v>
      </c>
      <c r="G82" s="30">
        <v>7</v>
      </c>
      <c r="H82" s="21">
        <v>0</v>
      </c>
      <c r="I82" s="557"/>
      <c r="J82" s="557">
        <v>0.16666666666666666</v>
      </c>
      <c r="K82" s="29">
        <v>-0.13338061682864144</v>
      </c>
      <c r="L82" s="26">
        <f t="shared" si="1"/>
        <v>3.3286049838025217E-2</v>
      </c>
      <c r="M82" s="4" t="s">
        <v>702</v>
      </c>
    </row>
    <row r="83" spans="1:13" x14ac:dyDescent="0.25">
      <c r="A83" s="7">
        <v>72</v>
      </c>
      <c r="B83" s="17" t="s">
        <v>484</v>
      </c>
      <c r="C83" s="17"/>
      <c r="D83" s="11">
        <v>62.2</v>
      </c>
      <c r="E83" s="16" t="s">
        <v>328</v>
      </c>
      <c r="F83" s="30">
        <v>12.3</v>
      </c>
      <c r="G83" s="30">
        <v>12.4</v>
      </c>
      <c r="H83" s="21">
        <v>0</v>
      </c>
      <c r="I83" s="557"/>
      <c r="J83" s="557">
        <v>0.26666666666666689</v>
      </c>
      <c r="K83" s="29">
        <v>-0.14085355461360777</v>
      </c>
      <c r="L83" s="26">
        <f t="shared" si="1"/>
        <v>0.12581311205305912</v>
      </c>
      <c r="M83" s="4" t="s">
        <v>702</v>
      </c>
    </row>
    <row r="84" spans="1:13" x14ac:dyDescent="0.25">
      <c r="A84" s="7">
        <v>73</v>
      </c>
      <c r="B84" s="17" t="s">
        <v>485</v>
      </c>
      <c r="C84" s="17" t="s">
        <v>774</v>
      </c>
      <c r="D84" s="11">
        <v>68.8</v>
      </c>
      <c r="E84" s="16" t="s">
        <v>328</v>
      </c>
      <c r="F84" s="30">
        <v>23.8</v>
      </c>
      <c r="G84" s="30">
        <v>24.4</v>
      </c>
      <c r="H84" s="21">
        <v>0.59999999999999787</v>
      </c>
      <c r="I84" s="557"/>
      <c r="J84" s="557"/>
      <c r="K84" s="29">
        <v>-0.15579943018354042</v>
      </c>
      <c r="L84" s="26">
        <f t="shared" si="1"/>
        <v>0.44420056981645745</v>
      </c>
      <c r="M84" s="4" t="s">
        <v>702</v>
      </c>
    </row>
    <row r="85" spans="1:13" x14ac:dyDescent="0.25">
      <c r="A85" s="7">
        <v>74</v>
      </c>
      <c r="B85" s="17" t="s">
        <v>486</v>
      </c>
      <c r="C85" s="17" t="s">
        <v>774</v>
      </c>
      <c r="D85" s="11">
        <v>42.7</v>
      </c>
      <c r="E85" s="16" t="s">
        <v>328</v>
      </c>
      <c r="F85" s="30">
        <v>13.8</v>
      </c>
      <c r="G85" s="30">
        <v>14.1</v>
      </c>
      <c r="H85" s="21">
        <v>0.29999999999999893</v>
      </c>
      <c r="I85" s="557"/>
      <c r="J85" s="557"/>
      <c r="K85" s="29">
        <v>-9.6695285884261295E-2</v>
      </c>
      <c r="L85" s="26">
        <f t="shared" si="1"/>
        <v>0.20330471411573764</v>
      </c>
      <c r="M85" s="4" t="s">
        <v>702</v>
      </c>
    </row>
    <row r="86" spans="1:13" x14ac:dyDescent="0.25">
      <c r="A86" s="7">
        <v>75</v>
      </c>
      <c r="B86" s="17" t="s">
        <v>487</v>
      </c>
      <c r="C86" s="17"/>
      <c r="D86" s="11">
        <v>54.7</v>
      </c>
      <c r="E86" s="16" t="s">
        <v>328</v>
      </c>
      <c r="F86" s="30">
        <v>16.100000000000001</v>
      </c>
      <c r="G86" s="30">
        <v>16.2</v>
      </c>
      <c r="H86" s="21">
        <v>0</v>
      </c>
      <c r="I86" s="557"/>
      <c r="J86" s="557">
        <v>0.66666666666666696</v>
      </c>
      <c r="K86" s="29">
        <v>-0.12386960510232066</v>
      </c>
      <c r="L86" s="26">
        <f t="shared" si="1"/>
        <v>0.54279706156434626</v>
      </c>
      <c r="M86" s="4" t="s">
        <v>702</v>
      </c>
    </row>
    <row r="87" spans="1:13" x14ac:dyDescent="0.25">
      <c r="A87" s="7">
        <v>76</v>
      </c>
      <c r="B87" s="17" t="s">
        <v>488</v>
      </c>
      <c r="C87" s="17" t="s">
        <v>781</v>
      </c>
      <c r="D87" s="11">
        <v>59.4</v>
      </c>
      <c r="E87" s="16" t="s">
        <v>328</v>
      </c>
      <c r="F87" s="30">
        <v>13.2</v>
      </c>
      <c r="G87" s="30">
        <v>14.1</v>
      </c>
      <c r="H87" s="21">
        <v>0.90000000000000036</v>
      </c>
      <c r="I87" s="557"/>
      <c r="J87" s="557"/>
      <c r="K87" s="29">
        <v>-0.13451288012939391</v>
      </c>
      <c r="L87" s="26">
        <f t="shared" si="1"/>
        <v>0.76548711987060647</v>
      </c>
      <c r="M87" s="4" t="s">
        <v>702</v>
      </c>
    </row>
    <row r="88" spans="1:13" x14ac:dyDescent="0.25">
      <c r="A88" s="7">
        <v>77</v>
      </c>
      <c r="B88" s="17" t="s">
        <v>489</v>
      </c>
      <c r="C88" s="17" t="s">
        <v>774</v>
      </c>
      <c r="D88" s="11">
        <v>62.1</v>
      </c>
      <c r="E88" s="16" t="s">
        <v>328</v>
      </c>
      <c r="F88" s="30">
        <v>24.4</v>
      </c>
      <c r="G88" s="30">
        <v>24.7</v>
      </c>
      <c r="H88" s="21">
        <v>0.30000000000000071</v>
      </c>
      <c r="I88" s="557"/>
      <c r="J88" s="557"/>
      <c r="K88" s="29">
        <v>-0.14062710195345729</v>
      </c>
      <c r="L88" s="26">
        <f t="shared" si="1"/>
        <v>0.15937289804654342</v>
      </c>
      <c r="M88" s="4" t="s">
        <v>702</v>
      </c>
    </row>
    <row r="89" spans="1:13" x14ac:dyDescent="0.25">
      <c r="A89" s="7">
        <v>78</v>
      </c>
      <c r="B89" s="17" t="s">
        <v>490</v>
      </c>
      <c r="C89" s="17"/>
      <c r="D89" s="11">
        <v>69.099999999999994</v>
      </c>
      <c r="E89" s="16" t="s">
        <v>328</v>
      </c>
      <c r="F89" s="30">
        <v>10.7</v>
      </c>
      <c r="G89" s="30">
        <v>11</v>
      </c>
      <c r="H89" s="21">
        <v>0</v>
      </c>
      <c r="I89" s="557"/>
      <c r="J89" s="557">
        <v>0.6333333333333333</v>
      </c>
      <c r="K89" s="29">
        <v>-0.16197878816399192</v>
      </c>
      <c r="L89" s="26">
        <f t="shared" si="1"/>
        <v>0.47135454516934139</v>
      </c>
      <c r="M89" s="4" t="s">
        <v>702</v>
      </c>
    </row>
    <row r="90" spans="1:13" x14ac:dyDescent="0.25">
      <c r="A90" s="7">
        <v>79</v>
      </c>
      <c r="B90" s="17" t="s">
        <v>491</v>
      </c>
      <c r="C90" s="17"/>
      <c r="D90" s="11">
        <v>42.1</v>
      </c>
      <c r="E90" s="16" t="s">
        <v>328</v>
      </c>
      <c r="F90" s="30">
        <v>5</v>
      </c>
      <c r="G90" s="30">
        <v>5</v>
      </c>
      <c r="H90" s="21">
        <v>0</v>
      </c>
      <c r="I90" s="557"/>
      <c r="J90" s="557">
        <v>0.26666666666666666</v>
      </c>
      <c r="K90" s="29">
        <v>-9.5336569923358316E-2</v>
      </c>
      <c r="L90" s="26">
        <f t="shared" si="1"/>
        <v>0.17133009674330835</v>
      </c>
      <c r="M90" s="4" t="s">
        <v>702</v>
      </c>
    </row>
    <row r="91" spans="1:13" x14ac:dyDescent="0.25">
      <c r="A91" s="7">
        <v>80</v>
      </c>
      <c r="B91" s="17" t="s">
        <v>492</v>
      </c>
      <c r="C91" s="17"/>
      <c r="D91" s="11">
        <v>55</v>
      </c>
      <c r="E91" s="16" t="s">
        <v>328</v>
      </c>
      <c r="F91" s="30">
        <v>12.4</v>
      </c>
      <c r="G91" s="30">
        <v>12.8</v>
      </c>
      <c r="H91" s="21">
        <v>0</v>
      </c>
      <c r="I91" s="557"/>
      <c r="J91" s="557">
        <v>0.28333333333333349</v>
      </c>
      <c r="K91" s="29">
        <v>-0.12454896308277215</v>
      </c>
      <c r="L91" s="26">
        <f t="shared" si="1"/>
        <v>0.15878437025056136</v>
      </c>
      <c r="M91" s="4" t="s">
        <v>702</v>
      </c>
    </row>
    <row r="92" spans="1:13" x14ac:dyDescent="0.25">
      <c r="A92" s="7">
        <v>81</v>
      </c>
      <c r="B92" s="17" t="s">
        <v>782</v>
      </c>
      <c r="C92" s="17" t="s">
        <v>769</v>
      </c>
      <c r="D92" s="11">
        <v>59.3</v>
      </c>
      <c r="E92" s="16" t="s">
        <v>328</v>
      </c>
      <c r="F92" s="30">
        <v>1.2999999999999999E-2</v>
      </c>
      <c r="G92" s="30">
        <v>0.16200000000000001</v>
      </c>
      <c r="H92" s="21">
        <v>0.14899999999999999</v>
      </c>
      <c r="I92" s="557"/>
      <c r="J92" s="557"/>
      <c r="K92" s="29">
        <v>-0.13428642746924341</v>
      </c>
      <c r="L92" s="26">
        <f t="shared" si="1"/>
        <v>1.4713572530756586E-2</v>
      </c>
      <c r="M92" s="4" t="s">
        <v>702</v>
      </c>
    </row>
    <row r="93" spans="1:13" x14ac:dyDescent="0.25">
      <c r="A93" s="7">
        <v>82</v>
      </c>
      <c r="B93" s="17" t="s">
        <v>494</v>
      </c>
      <c r="C93" s="17"/>
      <c r="D93" s="11">
        <v>62.6</v>
      </c>
      <c r="E93" s="16" t="s">
        <v>328</v>
      </c>
      <c r="F93" s="30">
        <v>19.8</v>
      </c>
      <c r="G93" s="30">
        <v>20.3</v>
      </c>
      <c r="H93" s="21">
        <v>0</v>
      </c>
      <c r="I93" s="557"/>
      <c r="J93" s="557">
        <v>0.81666666666666676</v>
      </c>
      <c r="K93" s="29">
        <v>-0.14175936525420976</v>
      </c>
      <c r="L93" s="26">
        <f t="shared" si="1"/>
        <v>0.67490730141245703</v>
      </c>
      <c r="M93" s="4" t="s">
        <v>702</v>
      </c>
    </row>
    <row r="94" spans="1:13" x14ac:dyDescent="0.25">
      <c r="A94" s="7">
        <v>83</v>
      </c>
      <c r="B94" s="17" t="s">
        <v>495</v>
      </c>
      <c r="C94" s="17" t="s">
        <v>783</v>
      </c>
      <c r="D94" s="11">
        <v>68.5</v>
      </c>
      <c r="E94" s="16" t="s">
        <v>328</v>
      </c>
      <c r="F94" s="30">
        <v>5.7</v>
      </c>
      <c r="G94" s="30">
        <v>5.8</v>
      </c>
      <c r="H94" s="21">
        <v>9.9999999999999645E-2</v>
      </c>
      <c r="I94" s="557"/>
      <c r="J94" s="557"/>
      <c r="K94" s="29">
        <v>-9.9620072203088925E-2</v>
      </c>
      <c r="L94" s="26">
        <f t="shared" si="1"/>
        <v>3.7992779691072009E-4</v>
      </c>
      <c r="M94" s="4" t="s">
        <v>702</v>
      </c>
    </row>
    <row r="95" spans="1:13" x14ac:dyDescent="0.25">
      <c r="A95" s="7">
        <v>84</v>
      </c>
      <c r="B95" s="17" t="s">
        <v>496</v>
      </c>
      <c r="C95" s="17" t="s">
        <v>784</v>
      </c>
      <c r="D95" s="11">
        <v>42.2</v>
      </c>
      <c r="E95" s="16" t="s">
        <v>328</v>
      </c>
      <c r="F95" s="30">
        <v>9.6999999999999993</v>
      </c>
      <c r="G95" s="30">
        <v>9.9</v>
      </c>
      <c r="H95" s="21">
        <v>0.20000000000000107</v>
      </c>
      <c r="I95" s="557"/>
      <c r="J95" s="557"/>
      <c r="K95" s="29">
        <v>-9.5563022583508808E-2</v>
      </c>
      <c r="L95" s="26">
        <f t="shared" si="1"/>
        <v>0.10443697741649226</v>
      </c>
      <c r="M95" s="4" t="s">
        <v>702</v>
      </c>
    </row>
    <row r="96" spans="1:13" x14ac:dyDescent="0.25">
      <c r="A96" s="7">
        <v>85</v>
      </c>
      <c r="B96" s="109" t="s">
        <v>497</v>
      </c>
      <c r="C96" s="109"/>
      <c r="D96" s="11">
        <v>54.9</v>
      </c>
      <c r="E96" s="16" t="s">
        <v>328</v>
      </c>
      <c r="F96" s="30">
        <v>14.5</v>
      </c>
      <c r="G96" s="30">
        <v>14.6</v>
      </c>
      <c r="H96" s="21">
        <v>0</v>
      </c>
      <c r="I96" s="557"/>
      <c r="J96" s="557">
        <v>0.55000000000000016</v>
      </c>
      <c r="K96" s="29">
        <v>-0.17432251042262165</v>
      </c>
      <c r="L96" s="26">
        <f t="shared" si="1"/>
        <v>0.37567748957737851</v>
      </c>
      <c r="M96" s="4" t="s">
        <v>702</v>
      </c>
    </row>
    <row r="97" spans="1:13" x14ac:dyDescent="0.25">
      <c r="A97" s="7">
        <v>86</v>
      </c>
      <c r="B97" s="17" t="s">
        <v>498</v>
      </c>
      <c r="C97" s="17" t="s">
        <v>783</v>
      </c>
      <c r="D97" s="11">
        <v>59.2</v>
      </c>
      <c r="E97" s="16" t="s">
        <v>328</v>
      </c>
      <c r="F97" s="30">
        <v>6.1</v>
      </c>
      <c r="G97" s="30">
        <v>6.2</v>
      </c>
      <c r="H97" s="21">
        <v>0.10000000000000053</v>
      </c>
      <c r="I97" s="557"/>
      <c r="J97" s="557"/>
      <c r="K97" s="29">
        <v>-9.9559974809092927E-2</v>
      </c>
      <c r="L97" s="26">
        <f t="shared" si="1"/>
        <v>4.4002519090760583E-4</v>
      </c>
      <c r="M97" s="4" t="s">
        <v>702</v>
      </c>
    </row>
    <row r="98" spans="1:13" x14ac:dyDescent="0.25">
      <c r="A98" s="7">
        <v>87</v>
      </c>
      <c r="B98" s="17" t="s">
        <v>499</v>
      </c>
      <c r="C98" s="17"/>
      <c r="D98" s="11">
        <v>62.9</v>
      </c>
      <c r="E98" s="16" t="s">
        <v>328</v>
      </c>
      <c r="F98" s="30">
        <v>26.7</v>
      </c>
      <c r="G98" s="30">
        <v>27.3</v>
      </c>
      <c r="H98" s="21">
        <v>0</v>
      </c>
      <c r="I98" s="557"/>
      <c r="J98" s="557">
        <v>1.1333333333333335</v>
      </c>
      <c r="K98" s="29">
        <v>-0.17693872323466123</v>
      </c>
      <c r="L98" s="26">
        <f t="shared" si="1"/>
        <v>0.95639461009867233</v>
      </c>
      <c r="M98" s="4" t="s">
        <v>702</v>
      </c>
    </row>
    <row r="99" spans="1:13" x14ac:dyDescent="0.25">
      <c r="A99" s="7">
        <v>88</v>
      </c>
      <c r="B99" s="17" t="s">
        <v>500</v>
      </c>
      <c r="C99" s="17"/>
      <c r="D99" s="11">
        <v>68.900000000000006</v>
      </c>
      <c r="E99" s="16" t="s">
        <v>328</v>
      </c>
      <c r="F99" s="30">
        <v>22.7</v>
      </c>
      <c r="G99" s="30">
        <v>23</v>
      </c>
      <c r="H99" s="21">
        <v>0</v>
      </c>
      <c r="I99" s="557"/>
      <c r="J99" s="557">
        <v>0.76666666666666627</v>
      </c>
      <c r="K99" s="29">
        <v>-0.15602588284369093</v>
      </c>
      <c r="L99" s="26">
        <f t="shared" si="1"/>
        <v>0.61064078382297537</v>
      </c>
      <c r="M99" s="4" t="s">
        <v>702</v>
      </c>
    </row>
    <row r="100" spans="1:13" x14ac:dyDescent="0.25">
      <c r="A100" s="7">
        <v>89</v>
      </c>
      <c r="B100" s="17" t="s">
        <v>501</v>
      </c>
      <c r="C100" s="17"/>
      <c r="D100" s="11">
        <v>42.3</v>
      </c>
      <c r="E100" s="16" t="s">
        <v>328</v>
      </c>
      <c r="F100" s="30">
        <v>14.8</v>
      </c>
      <c r="G100" s="30">
        <v>15.1</v>
      </c>
      <c r="H100" s="21">
        <v>0</v>
      </c>
      <c r="I100" s="557"/>
      <c r="J100" s="557">
        <v>0.61666666666666681</v>
      </c>
      <c r="K100" s="29">
        <v>-9.57894752436593E-2</v>
      </c>
      <c r="L100" s="26">
        <f t="shared" si="1"/>
        <v>0.52087719142300748</v>
      </c>
      <c r="M100" s="4" t="s">
        <v>702</v>
      </c>
    </row>
    <row r="101" spans="1:13" x14ac:dyDescent="0.25">
      <c r="A101" s="7">
        <v>90</v>
      </c>
      <c r="B101" s="17" t="s">
        <v>502</v>
      </c>
      <c r="C101" s="17"/>
      <c r="D101" s="11">
        <v>55.4</v>
      </c>
      <c r="E101" s="16" t="s">
        <v>328</v>
      </c>
      <c r="F101" s="30">
        <v>15.9</v>
      </c>
      <c r="G101" s="30">
        <v>16</v>
      </c>
      <c r="H101" s="21">
        <v>0</v>
      </c>
      <c r="I101" s="557"/>
      <c r="J101" s="557">
        <v>0.80000000000000016</v>
      </c>
      <c r="K101" s="29">
        <v>-0.12545477372337413</v>
      </c>
      <c r="L101" s="26">
        <f t="shared" si="1"/>
        <v>0.67454522627662605</v>
      </c>
      <c r="M101" s="4" t="s">
        <v>702</v>
      </c>
    </row>
    <row r="102" spans="1:13" x14ac:dyDescent="0.25">
      <c r="A102" s="7">
        <v>91</v>
      </c>
      <c r="B102" s="17" t="s">
        <v>503</v>
      </c>
      <c r="C102" s="17"/>
      <c r="D102" s="11">
        <v>59.2</v>
      </c>
      <c r="E102" s="16" t="s">
        <v>328</v>
      </c>
      <c r="F102" s="30">
        <v>10.4</v>
      </c>
      <c r="G102" s="30">
        <v>10.4</v>
      </c>
      <c r="H102" s="21">
        <v>0</v>
      </c>
      <c r="I102" s="557"/>
      <c r="J102" s="557">
        <v>0.25</v>
      </c>
      <c r="K102" s="29">
        <v>-0.13405997480909293</v>
      </c>
      <c r="L102" s="26">
        <f t="shared" si="1"/>
        <v>0.11594002519090707</v>
      </c>
      <c r="M102" s="4" t="s">
        <v>702</v>
      </c>
    </row>
    <row r="103" spans="1:13" x14ac:dyDescent="0.25">
      <c r="A103" s="7">
        <v>92</v>
      </c>
      <c r="B103" s="17" t="s">
        <v>810</v>
      </c>
      <c r="C103" s="17" t="s">
        <v>811</v>
      </c>
      <c r="D103" s="11">
        <v>62.6</v>
      </c>
      <c r="E103" s="16" t="s">
        <v>328</v>
      </c>
      <c r="F103" s="30">
        <v>0</v>
      </c>
      <c r="G103" s="30">
        <v>0</v>
      </c>
      <c r="H103" s="21">
        <v>0</v>
      </c>
      <c r="I103" s="557"/>
      <c r="J103" s="557"/>
      <c r="K103" s="29">
        <v>2.4063474579024639E-4</v>
      </c>
      <c r="L103" s="26">
        <f t="shared" si="1"/>
        <v>2.4063474579024639E-4</v>
      </c>
      <c r="M103" s="4" t="s">
        <v>702</v>
      </c>
    </row>
    <row r="104" spans="1:13" x14ac:dyDescent="0.25">
      <c r="A104" s="7">
        <v>93</v>
      </c>
      <c r="B104" s="17" t="s">
        <v>505</v>
      </c>
      <c r="C104" s="17"/>
      <c r="D104" s="11">
        <v>69.099999999999994</v>
      </c>
      <c r="E104" s="16" t="s">
        <v>328</v>
      </c>
      <c r="F104" s="30">
        <v>10.7</v>
      </c>
      <c r="G104" s="30">
        <v>10.8</v>
      </c>
      <c r="H104" s="21">
        <v>0</v>
      </c>
      <c r="I104" s="557"/>
      <c r="J104" s="557">
        <v>0.48333333333333323</v>
      </c>
      <c r="K104" s="29">
        <v>-0.29147878816399192</v>
      </c>
      <c r="L104" s="26">
        <f t="shared" si="1"/>
        <v>0.19185454516934131</v>
      </c>
      <c r="M104" s="4" t="s">
        <v>702</v>
      </c>
    </row>
    <row r="105" spans="1:13" x14ac:dyDescent="0.25">
      <c r="A105" s="7">
        <v>94</v>
      </c>
      <c r="B105" s="17" t="s">
        <v>506</v>
      </c>
      <c r="C105" s="17"/>
      <c r="D105" s="11">
        <v>42.4</v>
      </c>
      <c r="E105" s="16" t="s">
        <v>328</v>
      </c>
      <c r="F105" s="30">
        <v>3.4</v>
      </c>
      <c r="G105" s="30">
        <v>3.4</v>
      </c>
      <c r="H105" s="21">
        <v>0</v>
      </c>
      <c r="I105" s="557"/>
      <c r="J105" s="557">
        <v>0.10000000000000002</v>
      </c>
      <c r="K105" s="29">
        <v>-9.6015927903809792E-2</v>
      </c>
      <c r="L105" s="26">
        <f t="shared" si="1"/>
        <v>3.9840720961902276E-3</v>
      </c>
      <c r="M105" s="4" t="s">
        <v>702</v>
      </c>
    </row>
    <row r="106" spans="1:13" x14ac:dyDescent="0.25">
      <c r="A106" s="7">
        <v>95</v>
      </c>
      <c r="B106" s="17" t="s">
        <v>507</v>
      </c>
      <c r="C106" s="17"/>
      <c r="D106" s="11">
        <v>55.1</v>
      </c>
      <c r="E106" s="16" t="s">
        <v>328</v>
      </c>
      <c r="F106" s="30">
        <v>10.1</v>
      </c>
      <c r="G106" s="30">
        <v>10.199999999999999</v>
      </c>
      <c r="H106" s="21">
        <v>0</v>
      </c>
      <c r="I106" s="557"/>
      <c r="J106" s="557">
        <v>0.19999999999999987</v>
      </c>
      <c r="K106" s="29">
        <v>-0.12477541574292264</v>
      </c>
      <c r="L106" s="26">
        <f t="shared" si="1"/>
        <v>7.5224584257077232E-2</v>
      </c>
      <c r="M106" s="4" t="s">
        <v>702</v>
      </c>
    </row>
    <row r="107" spans="1:13" x14ac:dyDescent="0.25">
      <c r="A107" s="7">
        <v>96</v>
      </c>
      <c r="B107" s="17" t="s">
        <v>508</v>
      </c>
      <c r="C107" s="17"/>
      <c r="D107" s="11">
        <v>59.5</v>
      </c>
      <c r="E107" s="16" t="s">
        <v>328</v>
      </c>
      <c r="F107" s="30">
        <v>2.7</v>
      </c>
      <c r="G107" s="30">
        <v>2.7</v>
      </c>
      <c r="H107" s="21">
        <v>0</v>
      </c>
      <c r="I107" s="557"/>
      <c r="J107" s="557">
        <v>0.10000000000000002</v>
      </c>
      <c r="K107" s="29">
        <v>-9.9739332789544416E-2</v>
      </c>
      <c r="L107" s="26">
        <f t="shared" si="1"/>
        <v>2.6066721045560348E-4</v>
      </c>
      <c r="M107" s="4" t="s">
        <v>702</v>
      </c>
    </row>
    <row r="108" spans="1:13" x14ac:dyDescent="0.25">
      <c r="A108" s="7">
        <v>97</v>
      </c>
      <c r="B108" s="17" t="s">
        <v>509</v>
      </c>
      <c r="C108" s="17"/>
      <c r="D108" s="11">
        <v>62.8</v>
      </c>
      <c r="E108" s="16" t="s">
        <v>328</v>
      </c>
      <c r="F108" s="30">
        <v>21.3</v>
      </c>
      <c r="G108" s="30">
        <v>21.9</v>
      </c>
      <c r="H108" s="21">
        <v>0</v>
      </c>
      <c r="I108" s="557"/>
      <c r="J108" s="557">
        <v>1.0666666666666667</v>
      </c>
      <c r="K108" s="29">
        <v>-0.17921227057451072</v>
      </c>
      <c r="L108" s="26">
        <f t="shared" si="1"/>
        <v>0.88745439609215593</v>
      </c>
      <c r="M108" s="4" t="s">
        <v>702</v>
      </c>
    </row>
    <row r="109" spans="1:13" x14ac:dyDescent="0.25">
      <c r="A109" s="7">
        <v>98</v>
      </c>
      <c r="B109" s="17" t="s">
        <v>510</v>
      </c>
      <c r="C109" s="17" t="s">
        <v>783</v>
      </c>
      <c r="D109" s="11">
        <v>68.8</v>
      </c>
      <c r="E109" s="16" t="s">
        <v>328</v>
      </c>
      <c r="F109" s="30">
        <v>14.8</v>
      </c>
      <c r="G109" s="30">
        <v>14.9</v>
      </c>
      <c r="H109" s="21">
        <v>9.9999999999999645E-2</v>
      </c>
      <c r="I109" s="557"/>
      <c r="J109" s="557"/>
      <c r="K109" s="29">
        <v>-9.9799430183540414E-2</v>
      </c>
      <c r="L109" s="26">
        <f t="shared" si="1"/>
        <v>2.0056981645923122E-4</v>
      </c>
      <c r="M109" s="4" t="s">
        <v>702</v>
      </c>
    </row>
    <row r="110" spans="1:13" x14ac:dyDescent="0.25">
      <c r="A110" s="7">
        <v>99</v>
      </c>
      <c r="B110" s="17" t="s">
        <v>511</v>
      </c>
      <c r="C110" s="17"/>
      <c r="D110" s="11">
        <v>42.2</v>
      </c>
      <c r="E110" s="16" t="s">
        <v>328</v>
      </c>
      <c r="F110" s="30">
        <v>13.4</v>
      </c>
      <c r="G110" s="30">
        <v>13.8</v>
      </c>
      <c r="H110" s="21">
        <v>0</v>
      </c>
      <c r="I110" s="557"/>
      <c r="J110" s="557">
        <v>0.75</v>
      </c>
      <c r="K110" s="29">
        <v>-0.15056302258350882</v>
      </c>
      <c r="L110" s="26">
        <f t="shared" si="1"/>
        <v>0.59943697741649116</v>
      </c>
      <c r="M110" s="4" t="s">
        <v>702</v>
      </c>
    </row>
    <row r="111" spans="1:13" x14ac:dyDescent="0.25">
      <c r="A111" s="7">
        <v>100</v>
      </c>
      <c r="B111" s="17" t="s">
        <v>512</v>
      </c>
      <c r="C111" s="17"/>
      <c r="D111" s="11">
        <v>55.2</v>
      </c>
      <c r="E111" s="16" t="s">
        <v>328</v>
      </c>
      <c r="F111" s="30">
        <v>13</v>
      </c>
      <c r="G111" s="30">
        <v>13.3</v>
      </c>
      <c r="H111" s="21">
        <v>0</v>
      </c>
      <c r="I111" s="557"/>
      <c r="J111" s="557">
        <v>0.69999999999999984</v>
      </c>
      <c r="K111" s="29">
        <v>-0.12500186840307315</v>
      </c>
      <c r="L111" s="26">
        <f t="shared" si="1"/>
        <v>0.5749981315969267</v>
      </c>
      <c r="M111" s="4" t="s">
        <v>702</v>
      </c>
    </row>
    <row r="112" spans="1:13" x14ac:dyDescent="0.25">
      <c r="A112" s="7">
        <v>101</v>
      </c>
      <c r="B112" s="17" t="s">
        <v>513</v>
      </c>
      <c r="C112" s="17"/>
      <c r="D112" s="11">
        <v>58.1</v>
      </c>
      <c r="E112" s="16" t="s">
        <v>328</v>
      </c>
      <c r="F112" s="30">
        <v>9.6999999999999993</v>
      </c>
      <c r="G112" s="30">
        <v>9.6999999999999993</v>
      </c>
      <c r="H112" s="21">
        <v>0</v>
      </c>
      <c r="I112" s="557"/>
      <c r="J112" s="557">
        <v>0.34999999999999992</v>
      </c>
      <c r="K112" s="29">
        <v>-0.13156899554743748</v>
      </c>
      <c r="L112" s="26">
        <f t="shared" si="1"/>
        <v>0.21843100445256244</v>
      </c>
      <c r="M112" s="4" t="s">
        <v>702</v>
      </c>
    </row>
    <row r="113" spans="1:13" x14ac:dyDescent="0.25">
      <c r="A113" s="7">
        <v>102</v>
      </c>
      <c r="B113" s="17" t="s">
        <v>785</v>
      </c>
      <c r="C113" s="17" t="s">
        <v>786</v>
      </c>
      <c r="D113" s="11">
        <v>61.9</v>
      </c>
      <c r="E113" s="16" t="s">
        <v>328</v>
      </c>
      <c r="F113" s="30">
        <v>15.7</v>
      </c>
      <c r="G113" s="30">
        <v>16.2</v>
      </c>
      <c r="H113" s="21">
        <v>0.5</v>
      </c>
      <c r="I113" s="557"/>
      <c r="J113" s="557"/>
      <c r="K113" s="29">
        <v>-0.14617419663315628</v>
      </c>
      <c r="L113" s="26">
        <f t="shared" si="1"/>
        <v>0.35382580336684372</v>
      </c>
      <c r="M113" s="4" t="s">
        <v>702</v>
      </c>
    </row>
    <row r="114" spans="1:13" x14ac:dyDescent="0.25">
      <c r="A114" s="7">
        <v>103</v>
      </c>
      <c r="B114" s="17" t="s">
        <v>515</v>
      </c>
      <c r="C114" s="17"/>
      <c r="D114" s="11">
        <v>69.3</v>
      </c>
      <c r="E114" s="16" t="s">
        <v>328</v>
      </c>
      <c r="F114" s="30">
        <v>12</v>
      </c>
      <c r="G114" s="30">
        <v>12.4</v>
      </c>
      <c r="H114" s="21">
        <v>0</v>
      </c>
      <c r="I114" s="557"/>
      <c r="J114" s="557">
        <v>1.05</v>
      </c>
      <c r="K114" s="29">
        <v>-0.25163169348429287</v>
      </c>
      <c r="L114" s="26">
        <f t="shared" si="1"/>
        <v>0.79836830651570723</v>
      </c>
      <c r="M114" s="4" t="s">
        <v>702</v>
      </c>
    </row>
    <row r="115" spans="1:13" x14ac:dyDescent="0.25">
      <c r="A115" s="7">
        <v>104</v>
      </c>
      <c r="B115" s="17" t="s">
        <v>516</v>
      </c>
      <c r="C115" s="17"/>
      <c r="D115" s="11">
        <v>42.4</v>
      </c>
      <c r="E115" s="16" t="s">
        <v>328</v>
      </c>
      <c r="F115" s="30">
        <v>0</v>
      </c>
      <c r="G115" s="30">
        <v>0</v>
      </c>
      <c r="H115" s="21">
        <v>0</v>
      </c>
      <c r="I115" s="557">
        <v>0.76319999999999999</v>
      </c>
      <c r="J115" s="557">
        <v>0</v>
      </c>
      <c r="K115" s="29">
        <v>-0.19601592790380978</v>
      </c>
      <c r="L115" s="26">
        <f t="shared" si="1"/>
        <v>0.56718407209619026</v>
      </c>
      <c r="M115" s="4" t="s">
        <v>703</v>
      </c>
    </row>
    <row r="116" spans="1:13" x14ac:dyDescent="0.25">
      <c r="A116" s="7">
        <v>105</v>
      </c>
      <c r="B116" s="17" t="s">
        <v>517</v>
      </c>
      <c r="C116" s="17" t="s">
        <v>772</v>
      </c>
      <c r="D116" s="11">
        <v>55</v>
      </c>
      <c r="E116" s="16" t="s">
        <v>328</v>
      </c>
      <c r="F116" s="30">
        <v>8.8000000000000007</v>
      </c>
      <c r="G116" s="30">
        <v>8.8000000000000007</v>
      </c>
      <c r="H116" s="21">
        <v>0</v>
      </c>
      <c r="I116" s="557"/>
      <c r="J116" s="557"/>
      <c r="K116" s="29">
        <v>1.5103691722784685E-4</v>
      </c>
      <c r="L116" s="26">
        <f t="shared" si="1"/>
        <v>1.5103691722784685E-4</v>
      </c>
      <c r="M116" s="4" t="s">
        <v>702</v>
      </c>
    </row>
    <row r="117" spans="1:13" x14ac:dyDescent="0.25">
      <c r="A117" s="7">
        <v>106</v>
      </c>
      <c r="B117" s="17" t="s">
        <v>518</v>
      </c>
      <c r="C117" s="17"/>
      <c r="D117" s="11">
        <v>59.2</v>
      </c>
      <c r="E117" s="16" t="s">
        <v>328</v>
      </c>
      <c r="F117" s="30">
        <v>26.6</v>
      </c>
      <c r="G117" s="30">
        <v>27</v>
      </c>
      <c r="H117" s="21">
        <v>0</v>
      </c>
      <c r="I117" s="557"/>
      <c r="J117" s="557">
        <v>0.98333333333333373</v>
      </c>
      <c r="K117" s="29">
        <v>-0.13955997480909293</v>
      </c>
      <c r="L117" s="26">
        <f t="shared" si="1"/>
        <v>0.84377335852424085</v>
      </c>
      <c r="M117" s="4" t="s">
        <v>702</v>
      </c>
    </row>
    <row r="118" spans="1:13" x14ac:dyDescent="0.25">
      <c r="A118" s="7">
        <v>107</v>
      </c>
      <c r="B118" s="17" t="s">
        <v>519</v>
      </c>
      <c r="C118" s="17" t="s">
        <v>787</v>
      </c>
      <c r="D118" s="11">
        <v>62.8</v>
      </c>
      <c r="E118" s="16" t="s">
        <v>328</v>
      </c>
      <c r="F118" s="30">
        <v>26.5</v>
      </c>
      <c r="G118" s="30">
        <v>27.1</v>
      </c>
      <c r="H118" s="21">
        <v>0.60000000000000142</v>
      </c>
      <c r="I118" s="557"/>
      <c r="J118" s="557"/>
      <c r="K118" s="29">
        <v>-0.26221227057451069</v>
      </c>
      <c r="L118" s="26">
        <f t="shared" si="1"/>
        <v>0.33778772942549073</v>
      </c>
      <c r="M118" s="4" t="s">
        <v>702</v>
      </c>
    </row>
    <row r="119" spans="1:13" x14ac:dyDescent="0.25">
      <c r="A119" s="7">
        <v>108</v>
      </c>
      <c r="B119" s="17" t="s">
        <v>514</v>
      </c>
      <c r="C119" s="17" t="s">
        <v>788</v>
      </c>
      <c r="D119" s="11">
        <v>68.599999999999994</v>
      </c>
      <c r="E119" s="16" t="s">
        <v>328</v>
      </c>
      <c r="F119" s="30">
        <v>20.8</v>
      </c>
      <c r="G119" s="30">
        <v>20.8</v>
      </c>
      <c r="H119" s="21">
        <v>0</v>
      </c>
      <c r="I119" s="557"/>
      <c r="J119" s="557"/>
      <c r="K119" s="29">
        <v>1.534751367605839E-4</v>
      </c>
      <c r="L119" s="26">
        <f t="shared" si="1"/>
        <v>1.534751367605839E-4</v>
      </c>
      <c r="M119" s="4" t="s">
        <v>702</v>
      </c>
    </row>
    <row r="120" spans="1:13" x14ac:dyDescent="0.25">
      <c r="A120" s="7">
        <v>109</v>
      </c>
      <c r="B120" s="17" t="s">
        <v>520</v>
      </c>
      <c r="C120" s="17" t="s">
        <v>781</v>
      </c>
      <c r="D120" s="11">
        <v>42.5</v>
      </c>
      <c r="E120" s="16" t="s">
        <v>328</v>
      </c>
      <c r="F120" s="30">
        <v>4.7</v>
      </c>
      <c r="G120" s="30">
        <v>4.7</v>
      </c>
      <c r="H120" s="21">
        <v>0</v>
      </c>
      <c r="I120" s="557"/>
      <c r="J120" s="557"/>
      <c r="K120" s="29">
        <v>3.757619436039708E-3</v>
      </c>
      <c r="L120" s="26">
        <f t="shared" si="1"/>
        <v>3.757619436039708E-3</v>
      </c>
      <c r="M120" s="4" t="s">
        <v>702</v>
      </c>
    </row>
    <row r="121" spans="1:13" x14ac:dyDescent="0.25">
      <c r="A121" s="7">
        <v>110</v>
      </c>
      <c r="B121" s="17" t="s">
        <v>521</v>
      </c>
      <c r="C121" s="17" t="s">
        <v>809</v>
      </c>
      <c r="D121" s="11">
        <v>54.1</v>
      </c>
      <c r="E121" s="16" t="s">
        <v>328</v>
      </c>
      <c r="F121" s="30">
        <v>27.1</v>
      </c>
      <c r="G121" s="30">
        <v>27.3</v>
      </c>
      <c r="H121" s="21">
        <v>0.19999999999999929</v>
      </c>
      <c r="I121" s="557"/>
      <c r="J121" s="557"/>
      <c r="K121" s="29">
        <v>-0.1280108891414177</v>
      </c>
      <c r="L121" s="26">
        <f t="shared" si="1"/>
        <v>7.198911085858159E-2</v>
      </c>
      <c r="M121" s="4" t="s">
        <v>702</v>
      </c>
    </row>
    <row r="122" spans="1:13" x14ac:dyDescent="0.25">
      <c r="A122" s="7">
        <v>111</v>
      </c>
      <c r="B122" s="17" t="s">
        <v>373</v>
      </c>
      <c r="C122" s="17" t="s">
        <v>789</v>
      </c>
      <c r="D122" s="11">
        <v>54.3</v>
      </c>
      <c r="E122" s="16" t="s">
        <v>328</v>
      </c>
      <c r="F122" s="30">
        <v>17.3</v>
      </c>
      <c r="G122" s="30">
        <v>17.8</v>
      </c>
      <c r="H122" s="21">
        <v>0.5</v>
      </c>
      <c r="I122" s="557"/>
      <c r="J122" s="557"/>
      <c r="K122" s="29">
        <v>-2.9637944617186829E-3</v>
      </c>
      <c r="L122" s="26">
        <f t="shared" si="1"/>
        <v>0.49703620553828132</v>
      </c>
      <c r="M122" s="4" t="s">
        <v>702</v>
      </c>
    </row>
    <row r="123" spans="1:13" x14ac:dyDescent="0.25">
      <c r="A123" s="7">
        <v>112</v>
      </c>
      <c r="B123" s="17" t="s">
        <v>374</v>
      </c>
      <c r="C123" s="17" t="s">
        <v>812</v>
      </c>
      <c r="D123" s="11">
        <v>52</v>
      </c>
      <c r="E123" s="16" t="s">
        <v>328</v>
      </c>
      <c r="F123" s="30">
        <v>17.2</v>
      </c>
      <c r="G123" s="30">
        <v>17.5</v>
      </c>
      <c r="H123" s="21">
        <v>0.30000000000000071</v>
      </c>
      <c r="I123" s="557"/>
      <c r="J123" s="557"/>
      <c r="K123" s="29">
        <v>-5.755383278257295E-3</v>
      </c>
      <c r="L123" s="26">
        <f t="shared" si="1"/>
        <v>0.2942446167217434</v>
      </c>
      <c r="M123" s="4" t="s">
        <v>702</v>
      </c>
    </row>
    <row r="124" spans="1:13" x14ac:dyDescent="0.25">
      <c r="A124" s="7">
        <v>113</v>
      </c>
      <c r="B124" s="17" t="s">
        <v>375</v>
      </c>
      <c r="C124" s="17" t="s">
        <v>790</v>
      </c>
      <c r="D124" s="11">
        <v>46.8</v>
      </c>
      <c r="E124" s="16" t="s">
        <v>328</v>
      </c>
      <c r="F124" s="30">
        <v>21.4</v>
      </c>
      <c r="G124" s="30">
        <v>22</v>
      </c>
      <c r="H124" s="21">
        <v>0.60000000000000142</v>
      </c>
      <c r="I124" s="557"/>
      <c r="J124" s="557"/>
      <c r="K124" s="29">
        <v>-4.9798449504315501E-3</v>
      </c>
      <c r="L124" s="26">
        <f t="shared" si="1"/>
        <v>0.59502015504956984</v>
      </c>
      <c r="M124" s="4" t="s">
        <v>702</v>
      </c>
    </row>
    <row r="125" spans="1:13" x14ac:dyDescent="0.25">
      <c r="A125" s="7">
        <v>114</v>
      </c>
      <c r="B125" s="17" t="s">
        <v>376</v>
      </c>
      <c r="C125" s="17" t="s">
        <v>791</v>
      </c>
      <c r="D125" s="11">
        <v>73.3</v>
      </c>
      <c r="E125" s="16" t="s">
        <v>328</v>
      </c>
      <c r="F125" s="30">
        <v>14.1</v>
      </c>
      <c r="G125" s="30">
        <v>14.4</v>
      </c>
      <c r="H125" s="21">
        <v>0.30000000000000071</v>
      </c>
      <c r="I125" s="557"/>
      <c r="J125" s="557"/>
      <c r="K125" s="29">
        <v>-5.9897998903126748E-3</v>
      </c>
      <c r="L125" s="26">
        <f t="shared" si="1"/>
        <v>0.29401020010968804</v>
      </c>
      <c r="M125" s="4" t="s">
        <v>702</v>
      </c>
    </row>
    <row r="126" spans="1:13" x14ac:dyDescent="0.25">
      <c r="A126" s="7">
        <v>115</v>
      </c>
      <c r="B126" s="17" t="s">
        <v>377</v>
      </c>
      <c r="C126" s="17" t="s">
        <v>754</v>
      </c>
      <c r="D126" s="11">
        <v>54.3</v>
      </c>
      <c r="E126" s="16" t="s">
        <v>328</v>
      </c>
      <c r="F126" s="30">
        <v>18.899999999999999</v>
      </c>
      <c r="G126" s="30">
        <v>19.2</v>
      </c>
      <c r="H126" s="21">
        <v>0.30000000000000071</v>
      </c>
      <c r="I126" s="557"/>
      <c r="J126" s="557"/>
      <c r="K126" s="29">
        <v>-0.27896379446171871</v>
      </c>
      <c r="L126" s="26">
        <f t="shared" si="1"/>
        <v>2.1036205538282005E-2</v>
      </c>
      <c r="M126" s="4" t="s">
        <v>702</v>
      </c>
    </row>
    <row r="127" spans="1:13" x14ac:dyDescent="0.25">
      <c r="A127" s="7">
        <v>116</v>
      </c>
      <c r="B127" s="17" t="s">
        <v>378</v>
      </c>
      <c r="C127" s="17" t="s">
        <v>788</v>
      </c>
      <c r="D127" s="11">
        <v>51.8</v>
      </c>
      <c r="E127" s="16" t="s">
        <v>328</v>
      </c>
      <c r="F127" s="30">
        <v>15.8</v>
      </c>
      <c r="G127" s="30">
        <v>15.8</v>
      </c>
      <c r="H127" s="21">
        <v>0</v>
      </c>
      <c r="I127" s="557"/>
      <c r="J127" s="557"/>
      <c r="K127" s="29">
        <v>1.9752204204370218E-4</v>
      </c>
      <c r="L127" s="26">
        <f t="shared" si="1"/>
        <v>1.9752204204370218E-4</v>
      </c>
      <c r="M127" s="4" t="s">
        <v>702</v>
      </c>
    </row>
    <row r="128" spans="1:13" x14ac:dyDescent="0.25">
      <c r="A128" s="7">
        <v>117</v>
      </c>
      <c r="B128" s="17" t="s">
        <v>379</v>
      </c>
      <c r="C128" s="17" t="s">
        <v>790</v>
      </c>
      <c r="D128" s="11">
        <v>47.2</v>
      </c>
      <c r="E128" s="16" t="s">
        <v>328</v>
      </c>
      <c r="F128" s="30">
        <v>23.2</v>
      </c>
      <c r="G128" s="30">
        <v>23.7</v>
      </c>
      <c r="H128" s="21">
        <v>0.5</v>
      </c>
      <c r="I128" s="557"/>
      <c r="J128" s="557"/>
      <c r="K128" s="29">
        <v>-0.20938565559103356</v>
      </c>
      <c r="L128" s="26">
        <f t="shared" si="1"/>
        <v>0.29061434440896644</v>
      </c>
      <c r="M128" s="4" t="s">
        <v>702</v>
      </c>
    </row>
    <row r="129" spans="1:13" x14ac:dyDescent="0.25">
      <c r="A129" s="7">
        <v>118</v>
      </c>
      <c r="B129" s="17" t="s">
        <v>380</v>
      </c>
      <c r="C129" s="17" t="s">
        <v>790</v>
      </c>
      <c r="D129" s="11">
        <v>72.8</v>
      </c>
      <c r="E129" s="16" t="s">
        <v>328</v>
      </c>
      <c r="F129" s="30">
        <v>22</v>
      </c>
      <c r="G129" s="30">
        <v>22.3</v>
      </c>
      <c r="H129" s="21">
        <v>0.30000000000000071</v>
      </c>
      <c r="I129" s="557"/>
      <c r="J129" s="557"/>
      <c r="K129" s="29">
        <v>-0.27685753658956019</v>
      </c>
      <c r="L129" s="26">
        <f t="shared" si="1"/>
        <v>2.3142463410440517E-2</v>
      </c>
      <c r="M129" s="4" t="s">
        <v>702</v>
      </c>
    </row>
    <row r="130" spans="1:13" x14ac:dyDescent="0.25">
      <c r="A130" s="7">
        <v>119</v>
      </c>
      <c r="B130" s="17" t="s">
        <v>381</v>
      </c>
      <c r="C130" s="17" t="s">
        <v>792</v>
      </c>
      <c r="D130" s="11">
        <v>54.2</v>
      </c>
      <c r="E130" s="16" t="s">
        <v>328</v>
      </c>
      <c r="F130" s="30">
        <v>25.9</v>
      </c>
      <c r="G130" s="30">
        <v>26.5</v>
      </c>
      <c r="H130" s="21">
        <v>0.60000000000000142</v>
      </c>
      <c r="I130" s="557"/>
      <c r="J130" s="557"/>
      <c r="K130" s="29">
        <v>-0.27773734180156817</v>
      </c>
      <c r="L130" s="26">
        <f t="shared" si="1"/>
        <v>0.32226265819843325</v>
      </c>
      <c r="M130" s="4" t="s">
        <v>702</v>
      </c>
    </row>
    <row r="131" spans="1:13" x14ac:dyDescent="0.25">
      <c r="A131" s="7">
        <v>120</v>
      </c>
      <c r="B131" s="17" t="s">
        <v>382</v>
      </c>
      <c r="C131" s="17"/>
      <c r="D131" s="11">
        <v>51.9</v>
      </c>
      <c r="E131" s="16" t="s">
        <v>328</v>
      </c>
      <c r="F131" s="30">
        <v>5.0999999999999996</v>
      </c>
      <c r="G131" s="30">
        <v>5.0999999999999996</v>
      </c>
      <c r="H131" s="21">
        <v>0</v>
      </c>
      <c r="I131" s="557">
        <v>0.93419999999999992</v>
      </c>
      <c r="J131" s="557">
        <v>0</v>
      </c>
      <c r="K131" s="29">
        <v>-0.3495289306181068</v>
      </c>
      <c r="L131" s="26">
        <f t="shared" si="1"/>
        <v>0.58467106938189306</v>
      </c>
      <c r="M131" s="4" t="s">
        <v>703</v>
      </c>
    </row>
    <row r="132" spans="1:13" x14ac:dyDescent="0.25">
      <c r="A132" s="7">
        <v>121</v>
      </c>
      <c r="B132" s="17" t="s">
        <v>383</v>
      </c>
      <c r="C132" s="17" t="s">
        <v>793</v>
      </c>
      <c r="D132" s="11">
        <v>47.2</v>
      </c>
      <c r="E132" s="16" t="s">
        <v>328</v>
      </c>
      <c r="F132" s="30">
        <v>7.1</v>
      </c>
      <c r="G132" s="30">
        <v>7.1</v>
      </c>
      <c r="H132" s="21">
        <v>0</v>
      </c>
      <c r="I132" s="557"/>
      <c r="J132" s="557"/>
      <c r="K132" s="29">
        <v>1.1434440896644204E-4</v>
      </c>
      <c r="L132" s="26">
        <f t="shared" si="1"/>
        <v>1.1434440896644204E-4</v>
      </c>
      <c r="M132" s="4" t="s">
        <v>702</v>
      </c>
    </row>
    <row r="133" spans="1:13" x14ac:dyDescent="0.25">
      <c r="A133" s="7">
        <v>122</v>
      </c>
      <c r="B133" s="17" t="s">
        <v>384</v>
      </c>
      <c r="C133" s="17" t="s">
        <v>788</v>
      </c>
      <c r="D133" s="11">
        <v>72.7</v>
      </c>
      <c r="E133" s="16" t="s">
        <v>328</v>
      </c>
      <c r="F133" s="30">
        <v>5.5</v>
      </c>
      <c r="G133" s="30">
        <v>5.6</v>
      </c>
      <c r="H133" s="21">
        <v>9.9999999999999645E-2</v>
      </c>
      <c r="I133" s="557"/>
      <c r="J133" s="557"/>
      <c r="K133" s="29">
        <v>-6.4631083929409722E-2</v>
      </c>
      <c r="L133" s="26">
        <f t="shared" si="1"/>
        <v>3.5368916070589923E-2</v>
      </c>
      <c r="M133" s="4" t="s">
        <v>702</v>
      </c>
    </row>
    <row r="134" spans="1:13" x14ac:dyDescent="0.25">
      <c r="A134" s="7">
        <v>123</v>
      </c>
      <c r="B134" s="17" t="s">
        <v>385</v>
      </c>
      <c r="C134" s="17"/>
      <c r="D134" s="11">
        <v>54.3</v>
      </c>
      <c r="E134" s="16" t="s">
        <v>328</v>
      </c>
      <c r="F134" s="30">
        <v>5.9</v>
      </c>
      <c r="G134" s="30">
        <v>6</v>
      </c>
      <c r="H134" s="21">
        <v>0</v>
      </c>
      <c r="I134" s="557"/>
      <c r="J134" s="557">
        <v>0.18333333333333343</v>
      </c>
      <c r="K134" s="29">
        <v>-0.12296379446171868</v>
      </c>
      <c r="L134" s="26">
        <f t="shared" si="1"/>
        <v>6.0369538871614753E-2</v>
      </c>
      <c r="M134" s="4" t="s">
        <v>702</v>
      </c>
    </row>
    <row r="135" spans="1:13" x14ac:dyDescent="0.25">
      <c r="A135" s="7">
        <v>124</v>
      </c>
      <c r="B135" s="17" t="s">
        <v>386</v>
      </c>
      <c r="C135" s="17"/>
      <c r="D135" s="11">
        <v>52.1</v>
      </c>
      <c r="E135" s="16" t="s">
        <v>328</v>
      </c>
      <c r="F135" s="30">
        <v>13.3</v>
      </c>
      <c r="G135" s="30">
        <v>13.5</v>
      </c>
      <c r="H135" s="21">
        <v>0</v>
      </c>
      <c r="I135" s="557"/>
      <c r="J135" s="557">
        <v>0.5</v>
      </c>
      <c r="K135" s="29">
        <v>-0.1179818359384078</v>
      </c>
      <c r="L135" s="26">
        <f t="shared" si="1"/>
        <v>0.38201816406159217</v>
      </c>
      <c r="M135" s="4" t="s">
        <v>702</v>
      </c>
    </row>
    <row r="136" spans="1:13" x14ac:dyDescent="0.25">
      <c r="A136" s="7">
        <v>125</v>
      </c>
      <c r="B136" s="17" t="s">
        <v>387</v>
      </c>
      <c r="C136" s="17"/>
      <c r="D136" s="11">
        <v>47.2</v>
      </c>
      <c r="E136" s="16" t="s">
        <v>328</v>
      </c>
      <c r="F136" s="30">
        <v>20</v>
      </c>
      <c r="G136" s="30">
        <v>20.5</v>
      </c>
      <c r="H136" s="21">
        <v>0</v>
      </c>
      <c r="I136" s="557"/>
      <c r="J136" s="557">
        <v>0.81666666666666676</v>
      </c>
      <c r="K136" s="29">
        <v>-0.20988565559103356</v>
      </c>
      <c r="L136" s="26">
        <f t="shared" si="1"/>
        <v>0.6067810110756332</v>
      </c>
      <c r="M136" s="4" t="s">
        <v>702</v>
      </c>
    </row>
    <row r="137" spans="1:13" x14ac:dyDescent="0.25">
      <c r="A137" s="7">
        <v>126</v>
      </c>
      <c r="B137" s="17" t="s">
        <v>388</v>
      </c>
      <c r="C137" s="17" t="s">
        <v>794</v>
      </c>
      <c r="D137" s="11">
        <v>72.400000000000006</v>
      </c>
      <c r="E137" s="16" t="s">
        <v>328</v>
      </c>
      <c r="F137" s="30">
        <v>12</v>
      </c>
      <c r="G137" s="30">
        <v>12</v>
      </c>
      <c r="H137" s="21">
        <v>0</v>
      </c>
      <c r="I137" s="557"/>
      <c r="J137" s="557"/>
      <c r="K137" s="29">
        <v>4.8274051041734267E-5</v>
      </c>
      <c r="L137" s="26">
        <f t="shared" si="1"/>
        <v>4.8274051041734267E-5</v>
      </c>
      <c r="M137" s="4" t="s">
        <v>702</v>
      </c>
    </row>
    <row r="138" spans="1:13" x14ac:dyDescent="0.25">
      <c r="A138" s="7">
        <v>127</v>
      </c>
      <c r="B138" s="17" t="s">
        <v>389</v>
      </c>
      <c r="C138" s="17" t="s">
        <v>795</v>
      </c>
      <c r="D138" s="11">
        <v>54.3</v>
      </c>
      <c r="E138" s="16" t="s">
        <v>328</v>
      </c>
      <c r="F138" s="30">
        <v>14.5</v>
      </c>
      <c r="G138" s="30">
        <v>14.7</v>
      </c>
      <c r="H138" s="21">
        <v>0.19999999999999929</v>
      </c>
      <c r="I138" s="557"/>
      <c r="J138" s="557"/>
      <c r="K138" s="29">
        <v>-0.13096379446171869</v>
      </c>
      <c r="L138" s="26">
        <f t="shared" si="1"/>
        <v>6.9036205538280604E-2</v>
      </c>
      <c r="M138" s="4" t="s">
        <v>702</v>
      </c>
    </row>
    <row r="139" spans="1:13" x14ac:dyDescent="0.25">
      <c r="A139" s="7">
        <v>128</v>
      </c>
      <c r="B139" s="17" t="s">
        <v>390</v>
      </c>
      <c r="C139" s="17"/>
      <c r="D139" s="11">
        <v>51.8</v>
      </c>
      <c r="E139" s="16" t="s">
        <v>328</v>
      </c>
      <c r="F139" s="30">
        <v>3.95</v>
      </c>
      <c r="G139" s="30">
        <v>3.95</v>
      </c>
      <c r="H139" s="21">
        <v>0</v>
      </c>
      <c r="I139" s="557"/>
      <c r="J139" s="557">
        <v>2.500000000000006E-2</v>
      </c>
      <c r="K139" s="29">
        <v>-2.4802477957956304E-2</v>
      </c>
      <c r="L139" s="26">
        <f t="shared" si="1"/>
        <v>1.9752204204375595E-4</v>
      </c>
      <c r="M139" s="4" t="s">
        <v>702</v>
      </c>
    </row>
    <row r="140" spans="1:13" x14ac:dyDescent="0.25">
      <c r="A140" s="7">
        <v>129</v>
      </c>
      <c r="B140" s="17" t="s">
        <v>391</v>
      </c>
      <c r="C140" s="17" t="s">
        <v>791</v>
      </c>
      <c r="D140" s="11">
        <v>48</v>
      </c>
      <c r="E140" s="16" t="s">
        <v>328</v>
      </c>
      <c r="F140" s="30">
        <v>8.1</v>
      </c>
      <c r="G140" s="30">
        <v>8.1</v>
      </c>
      <c r="H140" s="21">
        <v>0</v>
      </c>
      <c r="I140" s="557"/>
      <c r="J140" s="557"/>
      <c r="K140" s="29">
        <v>3.0272312776248068E-4</v>
      </c>
      <c r="L140" s="26">
        <f t="shared" si="1"/>
        <v>3.0272312776248068E-4</v>
      </c>
      <c r="M140" s="4" t="s">
        <v>702</v>
      </c>
    </row>
    <row r="141" spans="1:13" x14ac:dyDescent="0.25">
      <c r="A141" s="7">
        <v>130</v>
      </c>
      <c r="B141" s="17" t="s">
        <v>392</v>
      </c>
      <c r="C141" s="17"/>
      <c r="D141" s="11">
        <v>73</v>
      </c>
      <c r="E141" s="16" t="s">
        <v>328</v>
      </c>
      <c r="F141" s="30">
        <v>19.8</v>
      </c>
      <c r="G141" s="30">
        <v>20.100000000000001</v>
      </c>
      <c r="H141" s="21">
        <v>0</v>
      </c>
      <c r="I141" s="557"/>
      <c r="J141" s="557">
        <v>0.54015000000000013</v>
      </c>
      <c r="K141" s="29">
        <v>-0.16531044190986122</v>
      </c>
      <c r="L141" s="26">
        <f t="shared" ref="L141:L204" si="2">H141+K141+I141+J141</f>
        <v>0.37483955809013891</v>
      </c>
      <c r="M141" s="4" t="s">
        <v>702</v>
      </c>
    </row>
    <row r="142" spans="1:13" x14ac:dyDescent="0.25">
      <c r="A142" s="7">
        <v>131</v>
      </c>
      <c r="B142" s="17" t="s">
        <v>393</v>
      </c>
      <c r="C142" s="17" t="s">
        <v>796</v>
      </c>
      <c r="D142" s="11">
        <v>54.8</v>
      </c>
      <c r="E142" s="16" t="s">
        <v>328</v>
      </c>
      <c r="F142" s="30">
        <v>12.8</v>
      </c>
      <c r="G142" s="30">
        <v>13.2</v>
      </c>
      <c r="H142" s="21">
        <v>0.39999999999999858</v>
      </c>
      <c r="I142" s="557"/>
      <c r="J142" s="557"/>
      <c r="K142" s="29">
        <v>-0.24209605776247117</v>
      </c>
      <c r="L142" s="26">
        <f t="shared" si="2"/>
        <v>0.15790394223752741</v>
      </c>
      <c r="M142" s="4" t="s">
        <v>702</v>
      </c>
    </row>
    <row r="143" spans="1:13" x14ac:dyDescent="0.25">
      <c r="A143" s="7">
        <v>132</v>
      </c>
      <c r="B143" s="17" t="s">
        <v>394</v>
      </c>
      <c r="C143" s="17"/>
      <c r="D143" s="11">
        <v>52.6</v>
      </c>
      <c r="E143" s="16" t="s">
        <v>328</v>
      </c>
      <c r="F143" s="30">
        <v>2.1</v>
      </c>
      <c r="G143" s="30">
        <v>2.1</v>
      </c>
      <c r="H143" s="21">
        <v>0</v>
      </c>
      <c r="I143" s="557">
        <v>0.94679999999999997</v>
      </c>
      <c r="J143" s="557">
        <v>0</v>
      </c>
      <c r="K143" s="29">
        <v>-0.23211409923916027</v>
      </c>
      <c r="L143" s="26">
        <f t="shared" si="2"/>
        <v>0.71468590076083971</v>
      </c>
      <c r="M143" s="4" t="s">
        <v>703</v>
      </c>
    </row>
    <row r="144" spans="1:13" x14ac:dyDescent="0.25">
      <c r="A144" s="7">
        <v>133</v>
      </c>
      <c r="B144" s="17" t="s">
        <v>395</v>
      </c>
      <c r="C144" s="17" t="s">
        <v>781</v>
      </c>
      <c r="D144" s="11">
        <v>47.6</v>
      </c>
      <c r="E144" s="16" t="s">
        <v>328</v>
      </c>
      <c r="F144" s="30">
        <v>13.2</v>
      </c>
      <c r="G144" s="30">
        <v>13.5</v>
      </c>
      <c r="H144" s="21">
        <v>0.30000000000000071</v>
      </c>
      <c r="I144" s="557"/>
      <c r="J144" s="557"/>
      <c r="K144" s="29">
        <v>-0.11329146623163554</v>
      </c>
      <c r="L144" s="26">
        <f t="shared" si="2"/>
        <v>0.18670853376836516</v>
      </c>
      <c r="M144" s="57" t="s">
        <v>702</v>
      </c>
    </row>
    <row r="145" spans="1:13" x14ac:dyDescent="0.25">
      <c r="A145" s="7">
        <v>134</v>
      </c>
      <c r="B145" s="17" t="s">
        <v>396</v>
      </c>
      <c r="C145" s="17"/>
      <c r="D145" s="11">
        <v>73</v>
      </c>
      <c r="E145" s="16" t="s">
        <v>328</v>
      </c>
      <c r="F145" s="30">
        <v>15.3</v>
      </c>
      <c r="G145" s="30">
        <v>16.100000000000001</v>
      </c>
      <c r="H145" s="21">
        <v>0</v>
      </c>
      <c r="I145" s="557"/>
      <c r="J145" s="557">
        <v>0.71206666666666685</v>
      </c>
      <c r="K145" s="29">
        <v>-0.16531044190986122</v>
      </c>
      <c r="L145" s="26">
        <f t="shared" si="2"/>
        <v>0.54675622475680563</v>
      </c>
      <c r="M145" s="57" t="s">
        <v>702</v>
      </c>
    </row>
    <row r="146" spans="1:13" x14ac:dyDescent="0.25">
      <c r="A146" s="7">
        <v>135</v>
      </c>
      <c r="B146" s="17" t="s">
        <v>397</v>
      </c>
      <c r="C146" s="17"/>
      <c r="D146" s="11">
        <v>54.9</v>
      </c>
      <c r="E146" s="16" t="s">
        <v>328</v>
      </c>
      <c r="F146" s="30">
        <v>16.8</v>
      </c>
      <c r="G146" s="30">
        <v>16.8</v>
      </c>
      <c r="H146" s="21">
        <v>0</v>
      </c>
      <c r="I146" s="557"/>
      <c r="J146" s="557">
        <v>0.48333333333333339</v>
      </c>
      <c r="K146" s="29">
        <v>-0.12432251042262164</v>
      </c>
      <c r="L146" s="26">
        <f t="shared" si="2"/>
        <v>0.35901082291071174</v>
      </c>
      <c r="M146" s="57" t="s">
        <v>702</v>
      </c>
    </row>
    <row r="147" spans="1:13" x14ac:dyDescent="0.25">
      <c r="A147" s="7">
        <v>136</v>
      </c>
      <c r="B147" s="17" t="s">
        <v>398</v>
      </c>
      <c r="C147" s="17" t="s">
        <v>797</v>
      </c>
      <c r="D147" s="11">
        <v>52.3</v>
      </c>
      <c r="E147" s="16" t="s">
        <v>328</v>
      </c>
      <c r="F147" s="30">
        <v>10</v>
      </c>
      <c r="G147" s="30">
        <v>10</v>
      </c>
      <c r="H147" s="21">
        <v>0</v>
      </c>
      <c r="I147" s="557"/>
      <c r="J147" s="557"/>
      <c r="K147" s="29">
        <v>6.5258741291230118E-5</v>
      </c>
      <c r="L147" s="26">
        <f t="shared" si="2"/>
        <v>6.5258741291230118E-5</v>
      </c>
      <c r="M147" s="57" t="s">
        <v>702</v>
      </c>
    </row>
    <row r="148" spans="1:13" x14ac:dyDescent="0.25">
      <c r="A148" s="7">
        <v>137</v>
      </c>
      <c r="B148" s="17" t="s">
        <v>399</v>
      </c>
      <c r="C148" s="17" t="s">
        <v>813</v>
      </c>
      <c r="D148" s="11">
        <v>47.6</v>
      </c>
      <c r="E148" s="16" t="s">
        <v>328</v>
      </c>
      <c r="F148" s="30">
        <v>23.8</v>
      </c>
      <c r="G148" s="30">
        <v>23.8</v>
      </c>
      <c r="H148" s="21">
        <v>0</v>
      </c>
      <c r="I148" s="557"/>
      <c r="J148" s="557"/>
      <c r="K148" s="29">
        <v>2.085337683644618E-4</v>
      </c>
      <c r="L148" s="26">
        <f t="shared" si="2"/>
        <v>2.085337683644618E-4</v>
      </c>
      <c r="M148" s="57" t="s">
        <v>702</v>
      </c>
    </row>
    <row r="149" spans="1:13" x14ac:dyDescent="0.25">
      <c r="A149" s="7">
        <v>138</v>
      </c>
      <c r="B149" s="17" t="s">
        <v>400</v>
      </c>
      <c r="C149" s="17"/>
      <c r="D149" s="11">
        <v>72.8</v>
      </c>
      <c r="E149" s="16" t="s">
        <v>328</v>
      </c>
      <c r="F149" s="30">
        <v>21.4</v>
      </c>
      <c r="G149" s="30">
        <v>21.7</v>
      </c>
      <c r="H149" s="21">
        <v>0</v>
      </c>
      <c r="I149" s="557"/>
      <c r="J149" s="557">
        <v>0.78333333333333321</v>
      </c>
      <c r="K149" s="29">
        <v>-0.26785753658956019</v>
      </c>
      <c r="L149" s="26">
        <f t="shared" si="2"/>
        <v>0.51547579674377308</v>
      </c>
      <c r="M149" s="57" t="s">
        <v>702</v>
      </c>
    </row>
    <row r="150" spans="1:13" x14ac:dyDescent="0.25">
      <c r="A150" s="7">
        <v>139</v>
      </c>
      <c r="B150" s="17" t="s">
        <v>401</v>
      </c>
      <c r="C150" s="17"/>
      <c r="D150" s="11">
        <v>54.9</v>
      </c>
      <c r="E150" s="16" t="s">
        <v>328</v>
      </c>
      <c r="F150" s="30">
        <v>12.7</v>
      </c>
      <c r="G150" s="30">
        <v>13.2</v>
      </c>
      <c r="H150" s="21">
        <v>0</v>
      </c>
      <c r="I150" s="557"/>
      <c r="J150" s="557">
        <v>0.68333333333333324</v>
      </c>
      <c r="K150" s="29">
        <v>-0.12432251042262164</v>
      </c>
      <c r="L150" s="26">
        <f t="shared" si="2"/>
        <v>0.55901082291071158</v>
      </c>
      <c r="M150" s="4" t="s">
        <v>702</v>
      </c>
    </row>
    <row r="151" spans="1:13" x14ac:dyDescent="0.25">
      <c r="A151" s="7">
        <v>140</v>
      </c>
      <c r="B151" s="17" t="s">
        <v>402</v>
      </c>
      <c r="C151" s="17"/>
      <c r="D151" s="11">
        <v>52.4</v>
      </c>
      <c r="E151" s="16" t="s">
        <v>328</v>
      </c>
      <c r="F151" s="30">
        <v>9.5</v>
      </c>
      <c r="G151" s="30">
        <v>10</v>
      </c>
      <c r="H151" s="21">
        <v>0</v>
      </c>
      <c r="I151" s="557"/>
      <c r="J151" s="557">
        <v>0.71666666666666667</v>
      </c>
      <c r="K151" s="29">
        <v>-0.11866119391885928</v>
      </c>
      <c r="L151" s="26">
        <f t="shared" si="2"/>
        <v>0.59800547274780735</v>
      </c>
      <c r="M151" s="4" t="s">
        <v>702</v>
      </c>
    </row>
    <row r="152" spans="1:13" x14ac:dyDescent="0.25">
      <c r="A152" s="7">
        <v>141</v>
      </c>
      <c r="B152" s="17" t="s">
        <v>403</v>
      </c>
      <c r="C152" s="17"/>
      <c r="D152" s="11">
        <v>47.2</v>
      </c>
      <c r="E152" s="16" t="s">
        <v>328</v>
      </c>
      <c r="F152" s="30">
        <v>12</v>
      </c>
      <c r="G152" s="30">
        <v>12.1</v>
      </c>
      <c r="H152" s="21">
        <v>0</v>
      </c>
      <c r="I152" s="557"/>
      <c r="J152" s="557">
        <v>0.51666666666666661</v>
      </c>
      <c r="K152" s="29">
        <v>-0.10688565559103355</v>
      </c>
      <c r="L152" s="26">
        <f t="shared" si="2"/>
        <v>0.40978101107563303</v>
      </c>
      <c r="M152" s="4" t="s">
        <v>702</v>
      </c>
    </row>
    <row r="153" spans="1:13" x14ac:dyDescent="0.25">
      <c r="A153" s="7">
        <v>142</v>
      </c>
      <c r="B153" s="17" t="s">
        <v>404</v>
      </c>
      <c r="C153" s="17"/>
      <c r="D153" s="11">
        <v>72.5</v>
      </c>
      <c r="E153" s="16" t="s">
        <v>328</v>
      </c>
      <c r="F153" s="30">
        <v>14.4</v>
      </c>
      <c r="G153" s="30">
        <v>14.4</v>
      </c>
      <c r="H153" s="21">
        <v>0</v>
      </c>
      <c r="I153" s="557"/>
      <c r="J153" s="557">
        <v>0.33333333333333331</v>
      </c>
      <c r="K153" s="29">
        <v>-0.16417817860910874</v>
      </c>
      <c r="L153" s="26">
        <f t="shared" si="2"/>
        <v>0.16915515472422457</v>
      </c>
      <c r="M153" s="4" t="s">
        <v>702</v>
      </c>
    </row>
    <row r="154" spans="1:13" x14ac:dyDescent="0.25">
      <c r="A154" s="7">
        <v>143</v>
      </c>
      <c r="B154" s="17" t="s">
        <v>405</v>
      </c>
      <c r="C154" s="17"/>
      <c r="D154" s="11">
        <v>54.8</v>
      </c>
      <c r="E154" s="16" t="s">
        <v>328</v>
      </c>
      <c r="F154" s="30">
        <v>12.5</v>
      </c>
      <c r="G154" s="30">
        <v>13</v>
      </c>
      <c r="H154" s="21">
        <v>0</v>
      </c>
      <c r="I154" s="557"/>
      <c r="J154" s="557">
        <v>0.76666666666666661</v>
      </c>
      <c r="K154" s="29">
        <v>-0.12409605776247115</v>
      </c>
      <c r="L154" s="26">
        <f t="shared" si="2"/>
        <v>0.64257060890419548</v>
      </c>
      <c r="M154" s="4" t="s">
        <v>702</v>
      </c>
    </row>
    <row r="155" spans="1:13" x14ac:dyDescent="0.25">
      <c r="A155" s="7">
        <v>144</v>
      </c>
      <c r="B155" s="17" t="s">
        <v>406</v>
      </c>
      <c r="C155" s="17"/>
      <c r="D155" s="11">
        <v>51.9</v>
      </c>
      <c r="E155" s="16" t="s">
        <v>328</v>
      </c>
      <c r="F155" s="30">
        <v>9.9</v>
      </c>
      <c r="G155" s="30">
        <v>10.4</v>
      </c>
      <c r="H155" s="21">
        <v>0</v>
      </c>
      <c r="I155" s="557"/>
      <c r="J155" s="557">
        <v>0.56666666666666676</v>
      </c>
      <c r="K155" s="29">
        <v>-0.11752893061810681</v>
      </c>
      <c r="L155" s="26">
        <f t="shared" si="2"/>
        <v>0.44913773604855994</v>
      </c>
      <c r="M155" s="4" t="s">
        <v>702</v>
      </c>
    </row>
    <row r="156" spans="1:13" x14ac:dyDescent="0.25">
      <c r="A156" s="7">
        <v>145</v>
      </c>
      <c r="B156" s="17" t="s">
        <v>407</v>
      </c>
      <c r="C156" s="17"/>
      <c r="D156" s="11">
        <v>47</v>
      </c>
      <c r="E156" s="16" t="s">
        <v>328</v>
      </c>
      <c r="F156" s="30">
        <v>15.7</v>
      </c>
      <c r="G156" s="30">
        <v>16.899999999999999</v>
      </c>
      <c r="H156" s="21">
        <v>0</v>
      </c>
      <c r="I156" s="557"/>
      <c r="J156" s="557">
        <v>0.51666666666666661</v>
      </c>
      <c r="K156" s="29">
        <v>-0.10643275027073255</v>
      </c>
      <c r="L156" s="26">
        <f t="shared" si="2"/>
        <v>0.41023391639593404</v>
      </c>
      <c r="M156" s="4" t="s">
        <v>702</v>
      </c>
    </row>
    <row r="157" spans="1:13" x14ac:dyDescent="0.25">
      <c r="A157" s="39">
        <v>146</v>
      </c>
      <c r="B157" s="17" t="s">
        <v>408</v>
      </c>
      <c r="C157" s="17"/>
      <c r="D157" s="11">
        <v>73.2</v>
      </c>
      <c r="E157" s="16" t="s">
        <v>328</v>
      </c>
      <c r="F157" s="30">
        <v>3.5</v>
      </c>
      <c r="G157" s="30">
        <v>3.5</v>
      </c>
      <c r="H157" s="21">
        <v>0</v>
      </c>
      <c r="I157" s="557"/>
      <c r="J157" s="557">
        <v>0.18333333333333335</v>
      </c>
      <c r="K157" s="29">
        <v>-0.1657633472301622</v>
      </c>
      <c r="L157" s="26">
        <f t="shared" si="2"/>
        <v>1.7569986103171148E-2</v>
      </c>
      <c r="M157" s="4" t="s">
        <v>702</v>
      </c>
    </row>
    <row r="158" spans="1:13" x14ac:dyDescent="0.25">
      <c r="A158" s="7">
        <v>147</v>
      </c>
      <c r="B158" s="17" t="s">
        <v>409</v>
      </c>
      <c r="C158" s="17"/>
      <c r="D158" s="11">
        <v>54.7</v>
      </c>
      <c r="E158" s="16" t="s">
        <v>328</v>
      </c>
      <c r="F158" s="30">
        <v>22.6</v>
      </c>
      <c r="G158" s="30">
        <v>22.6</v>
      </c>
      <c r="H158" s="21">
        <v>0</v>
      </c>
      <c r="I158" s="557"/>
      <c r="J158" s="557">
        <v>0.86666666666666714</v>
      </c>
      <c r="K158" s="29">
        <v>-0.13186960510232065</v>
      </c>
      <c r="L158" s="26">
        <f t="shared" si="2"/>
        <v>0.73479706156434643</v>
      </c>
      <c r="M158" s="4" t="s">
        <v>702</v>
      </c>
    </row>
    <row r="159" spans="1:13" x14ac:dyDescent="0.25">
      <c r="A159" s="7">
        <v>148</v>
      </c>
      <c r="B159" s="17" t="s">
        <v>410</v>
      </c>
      <c r="C159" s="17" t="s">
        <v>783</v>
      </c>
      <c r="D159" s="11">
        <v>52.4</v>
      </c>
      <c r="E159" s="16" t="s">
        <v>328</v>
      </c>
      <c r="F159" s="30">
        <v>9.9</v>
      </c>
      <c r="G159" s="30">
        <v>10</v>
      </c>
      <c r="H159" s="21">
        <v>9.9999999999999645E-2</v>
      </c>
      <c r="I159" s="557"/>
      <c r="J159" s="557"/>
      <c r="K159" s="29">
        <v>-9.9661193918859275E-2</v>
      </c>
      <c r="L159" s="26">
        <f t="shared" si="2"/>
        <v>3.3880608114036925E-4</v>
      </c>
      <c r="M159" s="4" t="s">
        <v>702</v>
      </c>
    </row>
    <row r="160" spans="1:13" x14ac:dyDescent="0.25">
      <c r="A160" s="7">
        <v>149</v>
      </c>
      <c r="B160" s="17" t="s">
        <v>411</v>
      </c>
      <c r="C160" s="17"/>
      <c r="D160" s="11">
        <v>47.4</v>
      </c>
      <c r="E160" s="16" t="s">
        <v>328</v>
      </c>
      <c r="F160" s="30">
        <v>14.9</v>
      </c>
      <c r="G160" s="30">
        <v>15.2</v>
      </c>
      <c r="H160" s="21">
        <v>0</v>
      </c>
      <c r="I160" s="557"/>
      <c r="J160" s="557">
        <v>0.75</v>
      </c>
      <c r="K160" s="29">
        <v>-0.10733856091133454</v>
      </c>
      <c r="L160" s="26">
        <f t="shared" si="2"/>
        <v>0.64266143908866546</v>
      </c>
      <c r="M160" s="4" t="s">
        <v>702</v>
      </c>
    </row>
    <row r="161" spans="1:13" x14ac:dyDescent="0.25">
      <c r="A161" s="7">
        <v>150</v>
      </c>
      <c r="B161" s="17" t="s">
        <v>412</v>
      </c>
      <c r="C161" s="17"/>
      <c r="D161" s="11">
        <v>73.2</v>
      </c>
      <c r="E161" s="16" t="s">
        <v>328</v>
      </c>
      <c r="F161" s="30">
        <v>27.3</v>
      </c>
      <c r="G161" s="30">
        <v>27.8</v>
      </c>
      <c r="H161" s="21">
        <v>0</v>
      </c>
      <c r="I161" s="557"/>
      <c r="J161" s="557">
        <v>0.96666666666666623</v>
      </c>
      <c r="K161" s="29">
        <v>-0.19026334723016222</v>
      </c>
      <c r="L161" s="26">
        <f t="shared" si="2"/>
        <v>0.77640331943650398</v>
      </c>
      <c r="M161" s="4" t="s">
        <v>702</v>
      </c>
    </row>
    <row r="162" spans="1:13" x14ac:dyDescent="0.25">
      <c r="A162" s="7">
        <v>151</v>
      </c>
      <c r="B162" s="17" t="s">
        <v>526</v>
      </c>
      <c r="C162" s="17"/>
      <c r="D162" s="11">
        <v>39.299999999999997</v>
      </c>
      <c r="E162" s="16" t="s">
        <v>328</v>
      </c>
      <c r="F162" s="30">
        <v>17.3</v>
      </c>
      <c r="G162" s="30">
        <v>17.399999999999999</v>
      </c>
      <c r="H162" s="21">
        <v>0</v>
      </c>
      <c r="I162" s="557"/>
      <c r="J162" s="557">
        <v>0.71666666666666679</v>
      </c>
      <c r="K162" s="29">
        <v>-0.10699589543914445</v>
      </c>
      <c r="L162" s="26">
        <f t="shared" si="2"/>
        <v>0.60967077122752233</v>
      </c>
      <c r="M162" s="4" t="s">
        <v>702</v>
      </c>
    </row>
    <row r="163" spans="1:13" x14ac:dyDescent="0.25">
      <c r="A163" s="7">
        <v>152</v>
      </c>
      <c r="B163" s="17" t="s">
        <v>527</v>
      </c>
      <c r="C163" s="17"/>
      <c r="D163" s="11">
        <v>67.099999999999994</v>
      </c>
      <c r="E163" s="16" t="s">
        <v>328</v>
      </c>
      <c r="F163" s="30">
        <v>14</v>
      </c>
      <c r="G163" s="30">
        <v>14</v>
      </c>
      <c r="H163" s="21">
        <v>0</v>
      </c>
      <c r="I163" s="557">
        <v>1.2078</v>
      </c>
      <c r="J163" s="557">
        <v>0</v>
      </c>
      <c r="K163" s="29">
        <v>-0.15194973496098199</v>
      </c>
      <c r="L163" s="26">
        <f t="shared" si="2"/>
        <v>1.055850265039018</v>
      </c>
      <c r="M163" s="4" t="s">
        <v>703</v>
      </c>
    </row>
    <row r="164" spans="1:13" x14ac:dyDescent="0.25">
      <c r="A164" s="7">
        <v>153</v>
      </c>
      <c r="B164" s="17" t="s">
        <v>528</v>
      </c>
      <c r="C164" s="17" t="s">
        <v>814</v>
      </c>
      <c r="D164" s="11">
        <v>99.4</v>
      </c>
      <c r="E164" s="16" t="s">
        <v>328</v>
      </c>
      <c r="F164" s="30">
        <v>42.6</v>
      </c>
      <c r="G164" s="30">
        <v>42.6</v>
      </c>
      <c r="H164" s="21">
        <v>0</v>
      </c>
      <c r="I164" s="557"/>
      <c r="J164" s="557"/>
      <c r="K164" s="29">
        <v>9.0605581040813579E-4</v>
      </c>
      <c r="L164" s="26">
        <f t="shared" si="2"/>
        <v>9.0605581040813579E-4</v>
      </c>
      <c r="M164" s="4" t="s">
        <v>702</v>
      </c>
    </row>
    <row r="165" spans="1:13" x14ac:dyDescent="0.25">
      <c r="A165" s="7">
        <v>154</v>
      </c>
      <c r="B165" s="17" t="s">
        <v>529</v>
      </c>
      <c r="C165" s="17"/>
      <c r="D165" s="11">
        <v>39.6</v>
      </c>
      <c r="E165" s="16" t="s">
        <v>328</v>
      </c>
      <c r="F165" s="30">
        <v>4.3</v>
      </c>
      <c r="G165" s="30">
        <v>4.5</v>
      </c>
      <c r="H165" s="21">
        <v>0</v>
      </c>
      <c r="I165" s="557"/>
      <c r="J165" s="557">
        <v>0.25</v>
      </c>
      <c r="K165" s="29">
        <v>-8.9675253419595952E-2</v>
      </c>
      <c r="L165" s="26">
        <f t="shared" si="2"/>
        <v>0.16032474658040405</v>
      </c>
      <c r="M165" s="4" t="s">
        <v>702</v>
      </c>
    </row>
    <row r="166" spans="1:13" x14ac:dyDescent="0.25">
      <c r="A166" s="7">
        <v>155</v>
      </c>
      <c r="B166" s="17" t="s">
        <v>530</v>
      </c>
      <c r="C166" s="17"/>
      <c r="D166" s="11">
        <v>67</v>
      </c>
      <c r="E166" s="16" t="s">
        <v>328</v>
      </c>
      <c r="F166" s="30">
        <v>22.3</v>
      </c>
      <c r="G166" s="30">
        <v>22.9</v>
      </c>
      <c r="H166" s="21">
        <v>0</v>
      </c>
      <c r="I166" s="557"/>
      <c r="J166" s="557">
        <v>0.96666666666666679</v>
      </c>
      <c r="K166" s="29">
        <v>-0.36572328230083151</v>
      </c>
      <c r="L166" s="26">
        <f t="shared" si="2"/>
        <v>0.60094338436583528</v>
      </c>
      <c r="M166" s="4" t="s">
        <v>702</v>
      </c>
    </row>
    <row r="167" spans="1:13" x14ac:dyDescent="0.25">
      <c r="A167" s="7">
        <v>156</v>
      </c>
      <c r="B167" s="17" t="s">
        <v>531</v>
      </c>
      <c r="C167" s="17"/>
      <c r="D167" s="11">
        <v>98.8</v>
      </c>
      <c r="E167" s="16" t="s">
        <v>328</v>
      </c>
      <c r="F167" s="30">
        <v>18</v>
      </c>
      <c r="G167" s="30">
        <v>18</v>
      </c>
      <c r="H167" s="21">
        <v>0</v>
      </c>
      <c r="I167" s="557"/>
      <c r="J167" s="557">
        <v>0.5</v>
      </c>
      <c r="K167" s="29">
        <v>-0.22373522822868885</v>
      </c>
      <c r="L167" s="26">
        <f t="shared" si="2"/>
        <v>0.27626477177131115</v>
      </c>
      <c r="M167" s="4" t="s">
        <v>702</v>
      </c>
    </row>
    <row r="168" spans="1:13" x14ac:dyDescent="0.25">
      <c r="A168" s="7">
        <v>157</v>
      </c>
      <c r="B168" s="17" t="s">
        <v>532</v>
      </c>
      <c r="C168" s="17" t="s">
        <v>798</v>
      </c>
      <c r="D168" s="11">
        <v>39.4</v>
      </c>
      <c r="E168" s="16" t="s">
        <v>328</v>
      </c>
      <c r="F168" s="30">
        <v>9.6</v>
      </c>
      <c r="G168" s="30">
        <v>9.6</v>
      </c>
      <c r="H168" s="21">
        <v>0</v>
      </c>
      <c r="I168" s="557"/>
      <c r="J168" s="557"/>
      <c r="K168" s="29">
        <v>7.7765190070504253E-4</v>
      </c>
      <c r="L168" s="26">
        <f t="shared" si="2"/>
        <v>7.7765190070504253E-4</v>
      </c>
      <c r="M168" s="4" t="s">
        <v>702</v>
      </c>
    </row>
    <row r="169" spans="1:13" x14ac:dyDescent="0.25">
      <c r="A169" s="7">
        <v>158</v>
      </c>
      <c r="B169" s="17" t="s">
        <v>533</v>
      </c>
      <c r="C169" s="17" t="s">
        <v>798</v>
      </c>
      <c r="D169" s="11">
        <v>67.5</v>
      </c>
      <c r="E169" s="16" t="s">
        <v>328</v>
      </c>
      <c r="F169" s="30">
        <v>10.199999999999999</v>
      </c>
      <c r="G169" s="30">
        <v>10.199999999999999</v>
      </c>
      <c r="H169" s="21">
        <v>0</v>
      </c>
      <c r="I169" s="557"/>
      <c r="J169" s="557"/>
      <c r="K169" s="29">
        <v>1.4445439841600377E-4</v>
      </c>
      <c r="L169" s="26">
        <f t="shared" si="2"/>
        <v>1.4445439841600377E-4</v>
      </c>
      <c r="M169" s="4" t="s">
        <v>702</v>
      </c>
    </row>
    <row r="170" spans="1:13" x14ac:dyDescent="0.25">
      <c r="A170" s="7">
        <v>159</v>
      </c>
      <c r="B170" s="17" t="s">
        <v>534</v>
      </c>
      <c r="C170" s="17" t="s">
        <v>798</v>
      </c>
      <c r="D170" s="11">
        <v>99.1</v>
      </c>
      <c r="E170" s="16" t="s">
        <v>328</v>
      </c>
      <c r="F170" s="30">
        <v>17.7</v>
      </c>
      <c r="G170" s="30">
        <v>17.7</v>
      </c>
      <c r="H170" s="21">
        <v>0</v>
      </c>
      <c r="I170" s="557"/>
      <c r="J170" s="557"/>
      <c r="K170" s="29">
        <v>8.5413790859651534E-5</v>
      </c>
      <c r="L170" s="26">
        <f t="shared" si="2"/>
        <v>8.5413790859651534E-5</v>
      </c>
      <c r="M170" s="4" t="s">
        <v>702</v>
      </c>
    </row>
    <row r="171" spans="1:13" x14ac:dyDescent="0.25">
      <c r="A171" s="7">
        <v>160</v>
      </c>
      <c r="B171" s="17" t="s">
        <v>535</v>
      </c>
      <c r="C171" s="17"/>
      <c r="D171" s="11">
        <v>40.1</v>
      </c>
      <c r="E171" s="16" t="s">
        <v>328</v>
      </c>
      <c r="F171" s="30">
        <v>12.3</v>
      </c>
      <c r="G171" s="30">
        <v>12.6</v>
      </c>
      <c r="H171" s="21">
        <v>0</v>
      </c>
      <c r="I171" s="557"/>
      <c r="J171" s="557">
        <v>0.45000000000000018</v>
      </c>
      <c r="K171" s="29">
        <v>-9.0807516720348425E-2</v>
      </c>
      <c r="L171" s="26">
        <f t="shared" si="2"/>
        <v>0.35919248327965175</v>
      </c>
      <c r="M171" s="4" t="s">
        <v>702</v>
      </c>
    </row>
    <row r="172" spans="1:13" x14ac:dyDescent="0.25">
      <c r="A172" s="7">
        <v>161</v>
      </c>
      <c r="B172" s="17" t="s">
        <v>536</v>
      </c>
      <c r="C172" s="17"/>
      <c r="D172" s="11">
        <v>67.099999999999994</v>
      </c>
      <c r="E172" s="16" t="s">
        <v>328</v>
      </c>
      <c r="F172" s="30">
        <v>13.5</v>
      </c>
      <c r="G172" s="30">
        <v>14</v>
      </c>
      <c r="H172" s="21">
        <v>0</v>
      </c>
      <c r="I172" s="557"/>
      <c r="J172" s="557">
        <v>0.98333333333333339</v>
      </c>
      <c r="K172" s="29">
        <v>-0.24194973496098199</v>
      </c>
      <c r="L172" s="26">
        <f t="shared" si="2"/>
        <v>0.74138359837235135</v>
      </c>
      <c r="M172" s="4" t="s">
        <v>702</v>
      </c>
    </row>
    <row r="173" spans="1:13" x14ac:dyDescent="0.25">
      <c r="A173" s="7">
        <v>162</v>
      </c>
      <c r="B173" s="17" t="s">
        <v>537</v>
      </c>
      <c r="C173" s="17"/>
      <c r="D173" s="11">
        <v>99.1</v>
      </c>
      <c r="E173" s="16" t="s">
        <v>328</v>
      </c>
      <c r="F173" s="30">
        <v>32.5</v>
      </c>
      <c r="G173" s="30">
        <v>33.200000000000003</v>
      </c>
      <c r="H173" s="21">
        <v>0</v>
      </c>
      <c r="I173" s="557"/>
      <c r="J173" s="557">
        <v>1.2</v>
      </c>
      <c r="K173" s="29">
        <v>-0.36941458620914036</v>
      </c>
      <c r="L173" s="26">
        <f t="shared" si="2"/>
        <v>0.83058541379085959</v>
      </c>
      <c r="M173" s="4" t="s">
        <v>702</v>
      </c>
    </row>
    <row r="174" spans="1:13" x14ac:dyDescent="0.25">
      <c r="A174" s="7">
        <v>163</v>
      </c>
      <c r="B174" s="17" t="s">
        <v>538</v>
      </c>
      <c r="C174" s="17"/>
      <c r="D174" s="11">
        <v>39.4</v>
      </c>
      <c r="E174" s="16" t="s">
        <v>328</v>
      </c>
      <c r="F174" s="30">
        <v>10.3</v>
      </c>
      <c r="G174" s="30">
        <v>11.6</v>
      </c>
      <c r="H174" s="21">
        <v>0</v>
      </c>
      <c r="I174" s="557"/>
      <c r="J174" s="557">
        <v>0.38333333333333347</v>
      </c>
      <c r="K174" s="29">
        <v>-8.9222348099294954E-2</v>
      </c>
      <c r="L174" s="26">
        <f t="shared" si="2"/>
        <v>0.2941109852340385</v>
      </c>
      <c r="M174" s="4" t="s">
        <v>702</v>
      </c>
    </row>
    <row r="175" spans="1:13" x14ac:dyDescent="0.25">
      <c r="A175" s="7">
        <v>164</v>
      </c>
      <c r="B175" s="17" t="s">
        <v>539</v>
      </c>
      <c r="C175" s="17"/>
      <c r="D175" s="11">
        <v>67.2</v>
      </c>
      <c r="E175" s="16" t="s">
        <v>328</v>
      </c>
      <c r="F175" s="30">
        <v>0.7</v>
      </c>
      <c r="G175" s="30">
        <v>0.7</v>
      </c>
      <c r="H175" s="21">
        <v>0</v>
      </c>
      <c r="I175" s="557">
        <v>1.2096</v>
      </c>
      <c r="J175" s="557">
        <v>0</v>
      </c>
      <c r="K175" s="29">
        <v>-0.36517618762113252</v>
      </c>
      <c r="L175" s="26">
        <f t="shared" si="2"/>
        <v>0.84442381237886743</v>
      </c>
      <c r="M175" s="4" t="s">
        <v>703</v>
      </c>
    </row>
    <row r="176" spans="1:13" x14ac:dyDescent="0.25">
      <c r="A176" s="7">
        <v>165</v>
      </c>
      <c r="B176" s="17" t="s">
        <v>540</v>
      </c>
      <c r="C176" s="17"/>
      <c r="D176" s="11">
        <v>99.5</v>
      </c>
      <c r="E176" s="16" t="s">
        <v>328</v>
      </c>
      <c r="F176" s="30">
        <v>33.4</v>
      </c>
      <c r="G176" s="30">
        <v>36</v>
      </c>
      <c r="H176" s="21">
        <v>0</v>
      </c>
      <c r="I176" s="557"/>
      <c r="J176" s="557">
        <v>0.98333333333333306</v>
      </c>
      <c r="K176" s="29">
        <v>-0.22532039684974234</v>
      </c>
      <c r="L176" s="26">
        <f t="shared" si="2"/>
        <v>0.75801293648359069</v>
      </c>
      <c r="M176" s="4" t="s">
        <v>702</v>
      </c>
    </row>
    <row r="177" spans="1:13" x14ac:dyDescent="0.25">
      <c r="A177" s="7">
        <v>166</v>
      </c>
      <c r="B177" s="17" t="s">
        <v>541</v>
      </c>
      <c r="C177" s="17" t="s">
        <v>783</v>
      </c>
      <c r="D177" s="11">
        <v>39.4</v>
      </c>
      <c r="E177" s="16" t="s">
        <v>328</v>
      </c>
      <c r="F177" s="30">
        <v>12.8</v>
      </c>
      <c r="G177" s="30">
        <v>13.1</v>
      </c>
      <c r="H177" s="21">
        <v>0.29999999999999893</v>
      </c>
      <c r="I177" s="557"/>
      <c r="J177" s="557"/>
      <c r="K177" s="29">
        <v>-0.19622234809929495</v>
      </c>
      <c r="L177" s="26">
        <f t="shared" si="2"/>
        <v>0.10377765190070398</v>
      </c>
      <c r="M177" s="4" t="s">
        <v>702</v>
      </c>
    </row>
    <row r="178" spans="1:13" x14ac:dyDescent="0.25">
      <c r="A178" s="7">
        <v>167</v>
      </c>
      <c r="B178" s="17" t="s">
        <v>542</v>
      </c>
      <c r="C178" s="17"/>
      <c r="D178" s="11">
        <v>67.3</v>
      </c>
      <c r="E178" s="16" t="s">
        <v>328</v>
      </c>
      <c r="F178" s="30">
        <v>19.7</v>
      </c>
      <c r="G178" s="30">
        <v>20</v>
      </c>
      <c r="H178" s="21">
        <v>0</v>
      </c>
      <c r="I178" s="557"/>
      <c r="J178" s="557">
        <v>0.76666666666666661</v>
      </c>
      <c r="K178" s="29">
        <v>-0.152402640281283</v>
      </c>
      <c r="L178" s="26">
        <f t="shared" si="2"/>
        <v>0.61426402638538358</v>
      </c>
      <c r="M178" s="4" t="s">
        <v>702</v>
      </c>
    </row>
    <row r="179" spans="1:13" x14ac:dyDescent="0.25">
      <c r="A179" s="7">
        <v>168</v>
      </c>
      <c r="B179" s="17" t="s">
        <v>543</v>
      </c>
      <c r="C179" s="17" t="s">
        <v>799</v>
      </c>
      <c r="D179" s="11">
        <v>99.4</v>
      </c>
      <c r="E179" s="16" t="s">
        <v>328</v>
      </c>
      <c r="F179" s="30">
        <v>14.7</v>
      </c>
      <c r="G179" s="30">
        <v>14.7</v>
      </c>
      <c r="H179" s="21">
        <v>0</v>
      </c>
      <c r="I179" s="557"/>
      <c r="J179" s="557"/>
      <c r="K179" s="29">
        <v>9.0605581040813579E-4</v>
      </c>
      <c r="L179" s="26">
        <f t="shared" si="2"/>
        <v>9.0605581040813579E-4</v>
      </c>
      <c r="M179" s="4" t="s">
        <v>702</v>
      </c>
    </row>
    <row r="180" spans="1:13" x14ac:dyDescent="0.25">
      <c r="A180" s="7">
        <v>169</v>
      </c>
      <c r="B180" s="17" t="s">
        <v>544</v>
      </c>
      <c r="C180" s="17"/>
      <c r="D180" s="11">
        <v>39.5</v>
      </c>
      <c r="E180" s="16" t="s">
        <v>328</v>
      </c>
      <c r="F180" s="30">
        <v>4.9000000000000004</v>
      </c>
      <c r="G180" s="30">
        <v>5.4</v>
      </c>
      <c r="H180" s="21">
        <v>0</v>
      </c>
      <c r="I180" s="557"/>
      <c r="J180" s="557">
        <v>0.65</v>
      </c>
      <c r="K180" s="29">
        <v>-8.9448800759445446E-2</v>
      </c>
      <c r="L180" s="26">
        <f t="shared" si="2"/>
        <v>0.56055119924055452</v>
      </c>
      <c r="M180" s="4" t="s">
        <v>702</v>
      </c>
    </row>
    <row r="181" spans="1:13" x14ac:dyDescent="0.25">
      <c r="A181" s="7">
        <v>170</v>
      </c>
      <c r="B181" s="17" t="s">
        <v>545</v>
      </c>
      <c r="C181" s="17"/>
      <c r="D181" s="11">
        <v>67.400000000000006</v>
      </c>
      <c r="E181" s="16" t="s">
        <v>328</v>
      </c>
      <c r="F181" s="30">
        <v>9.1999999999999993</v>
      </c>
      <c r="G181" s="30">
        <v>9.4</v>
      </c>
      <c r="H181" s="21">
        <v>0</v>
      </c>
      <c r="I181" s="557"/>
      <c r="J181" s="557">
        <v>0.56666666666666654</v>
      </c>
      <c r="K181" s="29">
        <v>-0.15262909294143351</v>
      </c>
      <c r="L181" s="26">
        <f t="shared" si="2"/>
        <v>0.41403757372523303</v>
      </c>
      <c r="M181" s="4" t="s">
        <v>702</v>
      </c>
    </row>
    <row r="182" spans="1:13" x14ac:dyDescent="0.25">
      <c r="A182" s="7">
        <v>171</v>
      </c>
      <c r="B182" s="17" t="s">
        <v>546</v>
      </c>
      <c r="C182" s="17" t="s">
        <v>800</v>
      </c>
      <c r="D182" s="11">
        <v>99.5</v>
      </c>
      <c r="E182" s="16" t="s">
        <v>328</v>
      </c>
      <c r="F182" s="30">
        <v>31.7</v>
      </c>
      <c r="G182" s="30">
        <v>32.299999999999997</v>
      </c>
      <c r="H182" s="21">
        <v>0.59999999999999787</v>
      </c>
      <c r="I182" s="557"/>
      <c r="J182" s="557"/>
      <c r="K182" s="29">
        <v>-0.28732039684974237</v>
      </c>
      <c r="L182" s="26">
        <f t="shared" si="2"/>
        <v>0.3126796031502555</v>
      </c>
      <c r="M182" s="4" t="s">
        <v>702</v>
      </c>
    </row>
    <row r="183" spans="1:13" x14ac:dyDescent="0.25">
      <c r="A183" s="7">
        <v>172</v>
      </c>
      <c r="B183" s="17" t="s">
        <v>547</v>
      </c>
      <c r="C183" s="17"/>
      <c r="D183" s="11">
        <v>39.5</v>
      </c>
      <c r="E183" s="16" t="s">
        <v>328</v>
      </c>
      <c r="F183" s="30">
        <v>14</v>
      </c>
      <c r="G183" s="30">
        <v>14.1</v>
      </c>
      <c r="H183" s="21">
        <v>0</v>
      </c>
      <c r="I183" s="557"/>
      <c r="J183" s="557">
        <v>0.51666666666666661</v>
      </c>
      <c r="K183" s="29">
        <v>-8.9448800759445446E-2</v>
      </c>
      <c r="L183" s="26">
        <f t="shared" si="2"/>
        <v>0.42721786590722116</v>
      </c>
      <c r="M183" s="4" t="s">
        <v>702</v>
      </c>
    </row>
    <row r="184" spans="1:13" x14ac:dyDescent="0.25">
      <c r="A184" s="7">
        <v>173</v>
      </c>
      <c r="B184" s="17" t="s">
        <v>548</v>
      </c>
      <c r="C184" s="17" t="s">
        <v>753</v>
      </c>
      <c r="D184" s="11">
        <v>67.8</v>
      </c>
      <c r="E184" s="16" t="s">
        <v>328</v>
      </c>
      <c r="F184" s="30">
        <v>23.7</v>
      </c>
      <c r="G184" s="30">
        <v>24.3</v>
      </c>
      <c r="H184" s="21">
        <v>0.60000000000000142</v>
      </c>
      <c r="I184" s="557"/>
      <c r="J184" s="557"/>
      <c r="K184" s="29">
        <v>-0.15853490358203548</v>
      </c>
      <c r="L184" s="26">
        <f t="shared" si="2"/>
        <v>0.44146509641796594</v>
      </c>
      <c r="M184" s="4" t="s">
        <v>702</v>
      </c>
    </row>
    <row r="185" spans="1:13" x14ac:dyDescent="0.25">
      <c r="A185" s="7">
        <v>174</v>
      </c>
      <c r="B185" s="17" t="s">
        <v>549</v>
      </c>
      <c r="C185" s="17" t="s">
        <v>783</v>
      </c>
      <c r="D185" s="11">
        <v>99.3</v>
      </c>
      <c r="E185" s="16" t="s">
        <v>328</v>
      </c>
      <c r="F185" s="30">
        <v>34.9</v>
      </c>
      <c r="G185" s="30">
        <v>35.1</v>
      </c>
      <c r="H185" s="21">
        <v>0.20000000000000284</v>
      </c>
      <c r="I185" s="557"/>
      <c r="J185" s="557"/>
      <c r="K185" s="29">
        <v>-0.19986749152944133</v>
      </c>
      <c r="L185" s="26">
        <f t="shared" si="2"/>
        <v>1.3250847056150983E-4</v>
      </c>
      <c r="M185" s="4" t="s">
        <v>702</v>
      </c>
    </row>
    <row r="186" spans="1:13" x14ac:dyDescent="0.25">
      <c r="A186" s="7">
        <v>175</v>
      </c>
      <c r="B186" s="17" t="s">
        <v>550</v>
      </c>
      <c r="C186" s="17"/>
      <c r="D186" s="11">
        <v>39.6</v>
      </c>
      <c r="E186" s="16" t="s">
        <v>328</v>
      </c>
      <c r="F186" s="30">
        <v>14.07</v>
      </c>
      <c r="G186" s="30">
        <v>14.2</v>
      </c>
      <c r="H186" s="21">
        <v>0</v>
      </c>
      <c r="I186" s="557"/>
      <c r="J186" s="557">
        <v>0.3000000000000001</v>
      </c>
      <c r="K186" s="29">
        <v>-8.9675253419595952E-2</v>
      </c>
      <c r="L186" s="26">
        <f t="shared" si="2"/>
        <v>0.21032474658040415</v>
      </c>
      <c r="M186" s="4" t="s">
        <v>702</v>
      </c>
    </row>
    <row r="187" spans="1:13" x14ac:dyDescent="0.25">
      <c r="A187" s="7">
        <v>176</v>
      </c>
      <c r="B187" s="17" t="s">
        <v>615</v>
      </c>
      <c r="C187" s="17"/>
      <c r="D187" s="11">
        <v>68.099999999999994</v>
      </c>
      <c r="E187" s="16" t="s">
        <v>328</v>
      </c>
      <c r="F187" s="30">
        <v>15.1</v>
      </c>
      <c r="G187" s="30">
        <v>15.4</v>
      </c>
      <c r="H187" s="21">
        <v>0</v>
      </c>
      <c r="I187" s="557"/>
      <c r="J187" s="557">
        <v>0.6</v>
      </c>
      <c r="K187" s="29">
        <v>-0.15421426156248694</v>
      </c>
      <c r="L187" s="26">
        <f t="shared" si="2"/>
        <v>0.44578573843751301</v>
      </c>
      <c r="M187" s="4" t="s">
        <v>702</v>
      </c>
    </row>
    <row r="188" spans="1:13" x14ac:dyDescent="0.25">
      <c r="A188" s="7">
        <v>177</v>
      </c>
      <c r="B188" s="17" t="s">
        <v>551</v>
      </c>
      <c r="C188" s="17" t="s">
        <v>755</v>
      </c>
      <c r="D188" s="11">
        <v>99.4</v>
      </c>
      <c r="E188" s="16" t="s">
        <v>328</v>
      </c>
      <c r="F188" s="30">
        <v>15.5</v>
      </c>
      <c r="G188" s="30">
        <v>16</v>
      </c>
      <c r="H188" s="21">
        <v>0.5</v>
      </c>
      <c r="I188" s="557"/>
      <c r="J188" s="557"/>
      <c r="K188" s="29">
        <v>-0.24509394418959185</v>
      </c>
      <c r="L188" s="26">
        <f t="shared" si="2"/>
        <v>0.25490605581040815</v>
      </c>
      <c r="M188" s="4" t="s">
        <v>702</v>
      </c>
    </row>
    <row r="189" spans="1:13" x14ac:dyDescent="0.25">
      <c r="A189" s="7">
        <v>178</v>
      </c>
      <c r="B189" s="17" t="s">
        <v>413</v>
      </c>
      <c r="C189" s="17"/>
      <c r="D189" s="11">
        <v>42.3</v>
      </c>
      <c r="E189" s="16" t="s">
        <v>328</v>
      </c>
      <c r="F189" s="30">
        <v>1.6</v>
      </c>
      <c r="G189" s="30">
        <v>1.6</v>
      </c>
      <c r="H189" s="21">
        <v>0</v>
      </c>
      <c r="I189" s="557"/>
      <c r="J189" s="557">
        <v>5.000000000000001E-2</v>
      </c>
      <c r="K189" s="29">
        <v>-4.9789475243659301E-2</v>
      </c>
      <c r="L189" s="26">
        <f t="shared" si="2"/>
        <v>2.1052475634070894E-4</v>
      </c>
      <c r="M189" s="4" t="s">
        <v>702</v>
      </c>
    </row>
    <row r="190" spans="1:13" x14ac:dyDescent="0.25">
      <c r="A190" s="7">
        <v>179</v>
      </c>
      <c r="B190" s="17" t="s">
        <v>414</v>
      </c>
      <c r="C190" s="17"/>
      <c r="D190" s="11">
        <v>68.900000000000006</v>
      </c>
      <c r="E190" s="16" t="s">
        <v>328</v>
      </c>
      <c r="F190" s="30">
        <v>9</v>
      </c>
      <c r="G190" s="30">
        <v>9.1</v>
      </c>
      <c r="H190" s="21">
        <v>0</v>
      </c>
      <c r="I190" s="557"/>
      <c r="J190" s="557">
        <v>9.9999999999999936E-2</v>
      </c>
      <c r="K190" s="29">
        <v>-5.6025882843690922E-2</v>
      </c>
      <c r="L190" s="26">
        <f t="shared" si="2"/>
        <v>4.3974117156309014E-2</v>
      </c>
      <c r="M190" s="4" t="s">
        <v>702</v>
      </c>
    </row>
    <row r="191" spans="1:13" x14ac:dyDescent="0.25">
      <c r="A191" s="7">
        <v>180</v>
      </c>
      <c r="B191" s="17" t="s">
        <v>415</v>
      </c>
      <c r="C191" s="17"/>
      <c r="D191" s="11">
        <v>99.3</v>
      </c>
      <c r="E191" s="16" t="s">
        <v>328</v>
      </c>
      <c r="F191" s="30">
        <v>39.299999999999997</v>
      </c>
      <c r="G191" s="30">
        <v>39.700000000000003</v>
      </c>
      <c r="H191" s="21">
        <v>0</v>
      </c>
      <c r="I191" s="557"/>
      <c r="J191" s="557">
        <v>1.6000000000000003</v>
      </c>
      <c r="K191" s="29">
        <v>-0.49586749152944132</v>
      </c>
      <c r="L191" s="26">
        <f t="shared" si="2"/>
        <v>1.1041325084705589</v>
      </c>
      <c r="M191" s="57" t="s">
        <v>702</v>
      </c>
    </row>
    <row r="192" spans="1:13" x14ac:dyDescent="0.25">
      <c r="A192" s="7">
        <v>181</v>
      </c>
      <c r="B192" s="17" t="s">
        <v>416</v>
      </c>
      <c r="C192" s="17"/>
      <c r="D192" s="11">
        <v>42.4</v>
      </c>
      <c r="E192" s="16" t="s">
        <v>328</v>
      </c>
      <c r="F192" s="30">
        <v>15.7</v>
      </c>
      <c r="G192" s="30">
        <v>16</v>
      </c>
      <c r="H192" s="21">
        <v>0</v>
      </c>
      <c r="I192" s="557"/>
      <c r="J192" s="557">
        <v>0.68333333333333324</v>
      </c>
      <c r="K192" s="29">
        <v>-9.6015927903809792E-2</v>
      </c>
      <c r="L192" s="26">
        <f t="shared" si="2"/>
        <v>0.58731740542952349</v>
      </c>
      <c r="M192" s="57" t="s">
        <v>702</v>
      </c>
    </row>
    <row r="193" spans="1:13" x14ac:dyDescent="0.25">
      <c r="A193" s="7">
        <v>182</v>
      </c>
      <c r="B193" s="17" t="s">
        <v>417</v>
      </c>
      <c r="C193" s="17"/>
      <c r="D193" s="11">
        <v>69.3</v>
      </c>
      <c r="E193" s="16" t="s">
        <v>328</v>
      </c>
      <c r="F193" s="30">
        <v>6.99</v>
      </c>
      <c r="G193" s="30">
        <v>6.99</v>
      </c>
      <c r="H193" s="21">
        <v>0</v>
      </c>
      <c r="I193" s="557"/>
      <c r="J193" s="557">
        <v>0.16500000000000004</v>
      </c>
      <c r="K193" s="29">
        <v>-0.15693169348429289</v>
      </c>
      <c r="L193" s="26">
        <f t="shared" si="2"/>
        <v>8.068306515707141E-3</v>
      </c>
      <c r="M193" s="57" t="s">
        <v>702</v>
      </c>
    </row>
    <row r="194" spans="1:13" x14ac:dyDescent="0.25">
      <c r="A194" s="7">
        <v>183</v>
      </c>
      <c r="B194" s="17" t="s">
        <v>418</v>
      </c>
      <c r="C194" s="17" t="s">
        <v>790</v>
      </c>
      <c r="D194" s="11">
        <v>99.3</v>
      </c>
      <c r="E194" s="16" t="s">
        <v>328</v>
      </c>
      <c r="F194" s="30">
        <v>24.5</v>
      </c>
      <c r="G194" s="30">
        <v>25.1</v>
      </c>
      <c r="H194" s="21">
        <v>0.60000000000000142</v>
      </c>
      <c r="I194" s="557"/>
      <c r="J194" s="557"/>
      <c r="K194" s="29">
        <v>-0.23286749152944133</v>
      </c>
      <c r="L194" s="26">
        <f t="shared" si="2"/>
        <v>0.36713250847056011</v>
      </c>
      <c r="M194" s="57" t="s">
        <v>702</v>
      </c>
    </row>
    <row r="195" spans="1:13" x14ac:dyDescent="0.25">
      <c r="A195" s="7">
        <v>184</v>
      </c>
      <c r="B195" s="17" t="s">
        <v>419</v>
      </c>
      <c r="C195" s="17" t="s">
        <v>815</v>
      </c>
      <c r="D195" s="11">
        <v>42.3</v>
      </c>
      <c r="E195" s="16" t="s">
        <v>328</v>
      </c>
      <c r="F195" s="30">
        <v>7.1</v>
      </c>
      <c r="G195" s="30">
        <v>7.2</v>
      </c>
      <c r="H195" s="21">
        <v>0.10000000000000053</v>
      </c>
      <c r="I195" s="557"/>
      <c r="J195" s="557"/>
      <c r="K195" s="29">
        <v>-9.57894752436593E-2</v>
      </c>
      <c r="L195" s="26">
        <f t="shared" si="2"/>
        <v>4.2105247563412329E-3</v>
      </c>
      <c r="M195" s="57" t="s">
        <v>702</v>
      </c>
    </row>
    <row r="196" spans="1:13" x14ac:dyDescent="0.25">
      <c r="A196" s="7">
        <v>185</v>
      </c>
      <c r="B196" s="17" t="s">
        <v>420</v>
      </c>
      <c r="C196" s="17" t="s">
        <v>801</v>
      </c>
      <c r="D196" s="11">
        <v>68.599999999999994</v>
      </c>
      <c r="E196" s="16" t="s">
        <v>328</v>
      </c>
      <c r="F196" s="30">
        <v>10.6</v>
      </c>
      <c r="G196" s="30">
        <v>10.6</v>
      </c>
      <c r="H196" s="21">
        <v>0</v>
      </c>
      <c r="I196" s="557"/>
      <c r="J196" s="557"/>
      <c r="K196" s="29">
        <v>6.5347513676058261E-4</v>
      </c>
      <c r="L196" s="26">
        <f t="shared" si="2"/>
        <v>6.5347513676058261E-4</v>
      </c>
      <c r="M196" s="57" t="s">
        <v>702</v>
      </c>
    </row>
    <row r="197" spans="1:13" x14ac:dyDescent="0.25">
      <c r="A197" s="7">
        <v>186</v>
      </c>
      <c r="B197" s="17" t="s">
        <v>421</v>
      </c>
      <c r="C197" s="17"/>
      <c r="D197" s="11">
        <v>99.4</v>
      </c>
      <c r="E197" s="16" t="s">
        <v>328</v>
      </c>
      <c r="F197" s="30">
        <v>34.4</v>
      </c>
      <c r="G197" s="30">
        <v>35.1</v>
      </c>
      <c r="H197" s="21">
        <v>0</v>
      </c>
      <c r="I197" s="557"/>
      <c r="J197" s="557">
        <v>1.366666666666666</v>
      </c>
      <c r="K197" s="29">
        <v>-0.37309394418959185</v>
      </c>
      <c r="L197" s="26">
        <f t="shared" si="2"/>
        <v>0.99357272247707418</v>
      </c>
      <c r="M197" s="57" t="s">
        <v>702</v>
      </c>
    </row>
    <row r="198" spans="1:13" x14ac:dyDescent="0.25">
      <c r="A198" s="7">
        <v>187</v>
      </c>
      <c r="B198" s="17" t="s">
        <v>422</v>
      </c>
      <c r="C198" s="17"/>
      <c r="D198" s="11">
        <v>42.4</v>
      </c>
      <c r="E198" s="16" t="s">
        <v>328</v>
      </c>
      <c r="F198" s="30">
        <v>14.1</v>
      </c>
      <c r="G198" s="30">
        <v>14.5</v>
      </c>
      <c r="H198" s="21">
        <v>0</v>
      </c>
      <c r="I198" s="557"/>
      <c r="J198" s="557">
        <v>0.81666666666666676</v>
      </c>
      <c r="K198" s="29">
        <v>-9.6015927903809792E-2</v>
      </c>
      <c r="L198" s="26">
        <f t="shared" si="2"/>
        <v>0.72065073876285701</v>
      </c>
      <c r="M198" s="57" t="s">
        <v>702</v>
      </c>
    </row>
    <row r="199" spans="1:13" x14ac:dyDescent="0.25">
      <c r="A199" s="7">
        <v>188</v>
      </c>
      <c r="B199" s="17" t="s">
        <v>423</v>
      </c>
      <c r="C199" s="17"/>
      <c r="D199" s="11">
        <v>69.3</v>
      </c>
      <c r="E199" s="16" t="s">
        <v>328</v>
      </c>
      <c r="F199" s="30">
        <v>18.7</v>
      </c>
      <c r="G199" s="30">
        <v>18.7</v>
      </c>
      <c r="H199" s="21">
        <v>0</v>
      </c>
      <c r="I199" s="557"/>
      <c r="J199" s="557">
        <v>0.83333333333333337</v>
      </c>
      <c r="K199" s="29">
        <v>-0.15693169348429289</v>
      </c>
      <c r="L199" s="26">
        <f t="shared" si="2"/>
        <v>0.67640163984904045</v>
      </c>
      <c r="M199" s="57" t="s">
        <v>702</v>
      </c>
    </row>
    <row r="200" spans="1:13" x14ac:dyDescent="0.25">
      <c r="A200" s="7">
        <v>189</v>
      </c>
      <c r="B200" s="17" t="s">
        <v>424</v>
      </c>
      <c r="C200" s="17"/>
      <c r="D200" s="11">
        <v>99.1</v>
      </c>
      <c r="E200" s="16" t="s">
        <v>328</v>
      </c>
      <c r="F200" s="30">
        <v>5.5</v>
      </c>
      <c r="G200" s="30">
        <v>5.5</v>
      </c>
      <c r="H200" s="21">
        <v>0</v>
      </c>
      <c r="I200" s="557"/>
      <c r="J200" s="557">
        <v>3.3333333333333361E-2</v>
      </c>
      <c r="K200" s="29">
        <v>-3.2414586209140353E-2</v>
      </c>
      <c r="L200" s="26">
        <f t="shared" si="2"/>
        <v>9.1874712419300758E-4</v>
      </c>
      <c r="M200" s="4" t="s">
        <v>702</v>
      </c>
    </row>
    <row r="201" spans="1:13" x14ac:dyDescent="0.25">
      <c r="A201" s="7">
        <v>190</v>
      </c>
      <c r="B201" s="17" t="s">
        <v>425</v>
      </c>
      <c r="C201" s="17"/>
      <c r="D201" s="11">
        <v>42.6</v>
      </c>
      <c r="E201" s="16" t="s">
        <v>328</v>
      </c>
      <c r="F201" s="30">
        <v>9.6</v>
      </c>
      <c r="G201" s="30">
        <v>9.6</v>
      </c>
      <c r="H201" s="21">
        <v>0</v>
      </c>
      <c r="I201" s="557"/>
      <c r="J201" s="557">
        <v>0.21666666666666648</v>
      </c>
      <c r="K201" s="29">
        <v>-9.6468833224110789E-2</v>
      </c>
      <c r="L201" s="26">
        <f t="shared" si="2"/>
        <v>0.12019783344255569</v>
      </c>
      <c r="M201" s="57" t="s">
        <v>702</v>
      </c>
    </row>
    <row r="202" spans="1:13" x14ac:dyDescent="0.25">
      <c r="A202" s="7">
        <v>191</v>
      </c>
      <c r="B202" s="17" t="s">
        <v>426</v>
      </c>
      <c r="C202" s="17" t="s">
        <v>790</v>
      </c>
      <c r="D202" s="11">
        <v>69.2</v>
      </c>
      <c r="E202" s="16" t="s">
        <v>328</v>
      </c>
      <c r="F202" s="30">
        <v>21.8</v>
      </c>
      <c r="G202" s="30">
        <v>22.1</v>
      </c>
      <c r="H202" s="21">
        <v>0.30000000000000071</v>
      </c>
      <c r="I202" s="557"/>
      <c r="J202" s="557"/>
      <c r="K202" s="29">
        <v>-0.17370524082414243</v>
      </c>
      <c r="L202" s="26">
        <f t="shared" si="2"/>
        <v>0.12629475917585828</v>
      </c>
      <c r="M202" s="57" t="s">
        <v>702</v>
      </c>
    </row>
    <row r="203" spans="1:13" x14ac:dyDescent="0.25">
      <c r="A203" s="7">
        <v>192</v>
      </c>
      <c r="B203" s="17" t="s">
        <v>427</v>
      </c>
      <c r="C203" s="17"/>
      <c r="D203" s="11">
        <v>99</v>
      </c>
      <c r="E203" s="16" t="s">
        <v>328</v>
      </c>
      <c r="F203" s="30">
        <v>8.3000000000000007</v>
      </c>
      <c r="G203" s="30">
        <v>8.4</v>
      </c>
      <c r="H203" s="21">
        <v>0</v>
      </c>
      <c r="I203" s="557"/>
      <c r="J203" s="557">
        <v>0.13333333333333344</v>
      </c>
      <c r="K203" s="29">
        <v>-0.13318813354898984</v>
      </c>
      <c r="L203" s="26">
        <f t="shared" si="2"/>
        <v>1.4519978434360259E-4</v>
      </c>
      <c r="M203" s="57" t="s">
        <v>702</v>
      </c>
    </row>
    <row r="204" spans="1:13" x14ac:dyDescent="0.25">
      <c r="A204" s="7">
        <v>193</v>
      </c>
      <c r="B204" s="17" t="s">
        <v>592</v>
      </c>
      <c r="C204" s="17"/>
      <c r="D204" s="11">
        <v>42.4</v>
      </c>
      <c r="E204" s="16" t="s">
        <v>328</v>
      </c>
      <c r="F204" s="30">
        <v>1.8</v>
      </c>
      <c r="G204" s="30">
        <v>1.8</v>
      </c>
      <c r="H204" s="21">
        <v>0</v>
      </c>
      <c r="I204" s="557"/>
      <c r="J204" s="557">
        <v>0.18333333333333332</v>
      </c>
      <c r="K204" s="29">
        <v>-9.6015927903809792E-2</v>
      </c>
      <c r="L204" s="26">
        <f t="shared" si="2"/>
        <v>8.7317405429523529E-2</v>
      </c>
      <c r="M204" s="4" t="s">
        <v>702</v>
      </c>
    </row>
    <row r="205" spans="1:13" x14ac:dyDescent="0.25">
      <c r="A205" s="7">
        <v>194</v>
      </c>
      <c r="B205" s="17" t="s">
        <v>593</v>
      </c>
      <c r="C205" s="17"/>
      <c r="D205" s="11">
        <v>68.8</v>
      </c>
      <c r="E205" s="16" t="s">
        <v>328</v>
      </c>
      <c r="F205" s="30">
        <v>13.9</v>
      </c>
      <c r="G205" s="30">
        <v>14.1</v>
      </c>
      <c r="H205" s="21">
        <v>0</v>
      </c>
      <c r="I205" s="557"/>
      <c r="J205" s="557">
        <v>0.46666666666666679</v>
      </c>
      <c r="K205" s="29">
        <v>-0.23579943018354044</v>
      </c>
      <c r="L205" s="26">
        <f t="shared" ref="L205:L240" si="3">H205+K205+I205+J205</f>
        <v>0.23086723648312635</v>
      </c>
      <c r="M205" s="4" t="s">
        <v>702</v>
      </c>
    </row>
    <row r="206" spans="1:13" x14ac:dyDescent="0.25">
      <c r="A206" s="7">
        <v>195</v>
      </c>
      <c r="B206" s="17" t="s">
        <v>594</v>
      </c>
      <c r="C206" s="17"/>
      <c r="D206" s="11">
        <v>100.7</v>
      </c>
      <c r="E206" s="16" t="s">
        <v>328</v>
      </c>
      <c r="F206" s="30">
        <v>29.5</v>
      </c>
      <c r="G206" s="30">
        <v>38.299999999999997</v>
      </c>
      <c r="H206" s="21">
        <v>0</v>
      </c>
      <c r="I206" s="557"/>
      <c r="J206" s="557">
        <v>1.4333333333333329</v>
      </c>
      <c r="K206" s="29">
        <v>-0.22803782877154827</v>
      </c>
      <c r="L206" s="26">
        <f t="shared" si="3"/>
        <v>1.2052955045617846</v>
      </c>
      <c r="M206" s="4" t="s">
        <v>702</v>
      </c>
    </row>
    <row r="207" spans="1:13" x14ac:dyDescent="0.25">
      <c r="A207" s="7">
        <v>196</v>
      </c>
      <c r="B207" s="17" t="s">
        <v>428</v>
      </c>
      <c r="C207" s="17"/>
      <c r="D207" s="11">
        <v>42.6</v>
      </c>
      <c r="E207" s="16" t="s">
        <v>328</v>
      </c>
      <c r="F207" s="30">
        <v>19.5</v>
      </c>
      <c r="G207" s="30">
        <v>19.7</v>
      </c>
      <c r="H207" s="21">
        <v>0</v>
      </c>
      <c r="I207" s="557"/>
      <c r="J207" s="557">
        <v>0.73333333333333306</v>
      </c>
      <c r="K207" s="29">
        <v>-9.6468833224110789E-2</v>
      </c>
      <c r="L207" s="26">
        <f t="shared" si="3"/>
        <v>0.63686450010922224</v>
      </c>
      <c r="M207" s="57" t="s">
        <v>702</v>
      </c>
    </row>
    <row r="208" spans="1:13" x14ac:dyDescent="0.25">
      <c r="A208" s="7">
        <v>197</v>
      </c>
      <c r="B208" s="17" t="s">
        <v>429</v>
      </c>
      <c r="C208" s="17"/>
      <c r="D208" s="11">
        <v>69.2</v>
      </c>
      <c r="E208" s="16" t="s">
        <v>328</v>
      </c>
      <c r="F208" s="30">
        <v>20.5</v>
      </c>
      <c r="G208" s="30">
        <v>20.8</v>
      </c>
      <c r="H208" s="21">
        <v>0</v>
      </c>
      <c r="I208" s="557"/>
      <c r="J208" s="557">
        <v>1.0499999999999998</v>
      </c>
      <c r="K208" s="29">
        <v>-0.15670524082414242</v>
      </c>
      <c r="L208" s="26">
        <f t="shared" si="3"/>
        <v>0.89329475917585743</v>
      </c>
      <c r="M208" s="57" t="s">
        <v>702</v>
      </c>
    </row>
    <row r="209" spans="1:13" x14ac:dyDescent="0.25">
      <c r="A209" s="7">
        <v>198</v>
      </c>
      <c r="B209" s="17" t="s">
        <v>430</v>
      </c>
      <c r="C209" s="17" t="s">
        <v>783</v>
      </c>
      <c r="D209" s="11">
        <v>99.5</v>
      </c>
      <c r="E209" s="16" t="s">
        <v>328</v>
      </c>
      <c r="F209" s="30">
        <v>24.5</v>
      </c>
      <c r="G209" s="30">
        <v>24.9</v>
      </c>
      <c r="H209" s="21">
        <v>0.39999999999999858</v>
      </c>
      <c r="I209" s="557"/>
      <c r="J209" s="557"/>
      <c r="K209" s="29">
        <v>-0.22532039684974234</v>
      </c>
      <c r="L209" s="26">
        <f t="shared" si="3"/>
        <v>0.17467960315025624</v>
      </c>
      <c r="M209" s="57" t="s">
        <v>702</v>
      </c>
    </row>
    <row r="210" spans="1:13" x14ac:dyDescent="0.25">
      <c r="A210" s="7">
        <v>199</v>
      </c>
      <c r="B210" s="17" t="s">
        <v>802</v>
      </c>
      <c r="C210" s="17" t="s">
        <v>803</v>
      </c>
      <c r="D210" s="11">
        <v>42.6</v>
      </c>
      <c r="E210" s="16" t="s">
        <v>328</v>
      </c>
      <c r="F210" s="30">
        <v>2.3E-2</v>
      </c>
      <c r="G210" s="30">
        <v>0.34799999999999998</v>
      </c>
      <c r="H210" s="21">
        <v>0.32499999999999996</v>
      </c>
      <c r="I210" s="557"/>
      <c r="J210" s="557"/>
      <c r="K210" s="29">
        <v>-9.6468833224110789E-2</v>
      </c>
      <c r="L210" s="26">
        <f t="shared" si="3"/>
        <v>0.22853116677588917</v>
      </c>
      <c r="M210" s="57" t="s">
        <v>702</v>
      </c>
    </row>
    <row r="211" spans="1:13" x14ac:dyDescent="0.25">
      <c r="A211" s="7">
        <v>200</v>
      </c>
      <c r="B211" s="17" t="s">
        <v>432</v>
      </c>
      <c r="C211" s="17"/>
      <c r="D211" s="11">
        <v>68.8</v>
      </c>
      <c r="E211" s="16" t="s">
        <v>328</v>
      </c>
      <c r="F211" s="30">
        <v>15.4</v>
      </c>
      <c r="G211" s="30">
        <v>15.5</v>
      </c>
      <c r="H211" s="21">
        <v>0</v>
      </c>
      <c r="I211" s="557"/>
      <c r="J211" s="557">
        <v>0.70000000000000018</v>
      </c>
      <c r="K211" s="29">
        <v>-0.15579943018354042</v>
      </c>
      <c r="L211" s="26">
        <f t="shared" si="3"/>
        <v>0.54420056981645981</v>
      </c>
      <c r="M211" s="57" t="s">
        <v>702</v>
      </c>
    </row>
    <row r="212" spans="1:13" x14ac:dyDescent="0.25">
      <c r="A212" s="7">
        <v>201</v>
      </c>
      <c r="B212" s="17" t="s">
        <v>433</v>
      </c>
      <c r="C212" s="17"/>
      <c r="D212" s="11">
        <v>99.3</v>
      </c>
      <c r="E212" s="16" t="s">
        <v>328</v>
      </c>
      <c r="F212" s="30">
        <v>24.2</v>
      </c>
      <c r="G212" s="30">
        <v>24.9</v>
      </c>
      <c r="H212" s="21">
        <v>0</v>
      </c>
      <c r="I212" s="557"/>
      <c r="J212" s="557">
        <v>1.416666666666667</v>
      </c>
      <c r="K212" s="29">
        <v>-0.22486749152944133</v>
      </c>
      <c r="L212" s="26">
        <f t="shared" si="3"/>
        <v>1.1917991751372257</v>
      </c>
      <c r="M212" s="57" t="s">
        <v>702</v>
      </c>
    </row>
    <row r="213" spans="1:13" x14ac:dyDescent="0.25">
      <c r="A213" s="7">
        <v>202</v>
      </c>
      <c r="B213" s="17" t="s">
        <v>558</v>
      </c>
      <c r="C213" s="17"/>
      <c r="D213" s="11">
        <v>72.8</v>
      </c>
      <c r="E213" s="16" t="s">
        <v>328</v>
      </c>
      <c r="F213" s="30">
        <v>15.6</v>
      </c>
      <c r="G213" s="30">
        <v>15.9</v>
      </c>
      <c r="H213" s="21">
        <v>0</v>
      </c>
      <c r="I213" s="557"/>
      <c r="J213" s="557">
        <v>0.46666666666666651</v>
      </c>
      <c r="K213" s="29">
        <v>-0.16485753658956021</v>
      </c>
      <c r="L213" s="26">
        <f t="shared" si="3"/>
        <v>0.3018091300771063</v>
      </c>
      <c r="M213" s="57" t="s">
        <v>702</v>
      </c>
    </row>
    <row r="214" spans="1:13" x14ac:dyDescent="0.25">
      <c r="A214" s="7">
        <v>203</v>
      </c>
      <c r="B214" s="17" t="s">
        <v>559</v>
      </c>
      <c r="C214" s="17"/>
      <c r="D214" s="11">
        <v>72.2</v>
      </c>
      <c r="E214" s="16" t="s">
        <v>328</v>
      </c>
      <c r="F214" s="30">
        <v>9.4</v>
      </c>
      <c r="G214" s="30">
        <v>9.5</v>
      </c>
      <c r="H214" s="21">
        <v>0</v>
      </c>
      <c r="I214" s="557">
        <v>1.2995999999999999</v>
      </c>
      <c r="J214" s="557">
        <v>0</v>
      </c>
      <c r="K214" s="29">
        <v>-0.37749882062865725</v>
      </c>
      <c r="L214" s="26">
        <f t="shared" si="3"/>
        <v>0.92210117937134262</v>
      </c>
      <c r="M214" s="57" t="s">
        <v>703</v>
      </c>
    </row>
    <row r="215" spans="1:13" x14ac:dyDescent="0.25">
      <c r="A215" s="7">
        <v>204</v>
      </c>
      <c r="B215" s="17" t="s">
        <v>560</v>
      </c>
      <c r="C215" s="17" t="s">
        <v>784</v>
      </c>
      <c r="D215" s="11">
        <v>45.9</v>
      </c>
      <c r="E215" s="16" t="s">
        <v>328</v>
      </c>
      <c r="F215" s="30">
        <v>9.6</v>
      </c>
      <c r="G215" s="30">
        <v>9.8000000000000007</v>
      </c>
      <c r="H215" s="21">
        <v>0.20000000000000107</v>
      </c>
      <c r="I215" s="557"/>
      <c r="J215" s="557"/>
      <c r="K215" s="29">
        <v>-0.10394177100907712</v>
      </c>
      <c r="L215" s="26">
        <f t="shared" si="3"/>
        <v>9.605822899092395E-2</v>
      </c>
      <c r="M215" s="57" t="s">
        <v>702</v>
      </c>
    </row>
    <row r="216" spans="1:13" x14ac:dyDescent="0.25">
      <c r="A216" s="7">
        <v>205</v>
      </c>
      <c r="B216" s="17" t="s">
        <v>561</v>
      </c>
      <c r="C216" s="17" t="s">
        <v>774</v>
      </c>
      <c r="D216" s="11">
        <v>45.2</v>
      </c>
      <c r="E216" s="16" t="s">
        <v>328</v>
      </c>
      <c r="F216" s="30">
        <v>18.8</v>
      </c>
      <c r="G216" s="30">
        <v>19.3</v>
      </c>
      <c r="H216" s="21">
        <v>0.5</v>
      </c>
      <c r="I216" s="557"/>
      <c r="J216" s="557"/>
      <c r="K216" s="29">
        <v>-0.11085660238802367</v>
      </c>
      <c r="L216" s="26">
        <f t="shared" si="3"/>
        <v>0.38914339761197636</v>
      </c>
      <c r="M216" s="57" t="s">
        <v>702</v>
      </c>
    </row>
    <row r="217" spans="1:13" x14ac:dyDescent="0.25">
      <c r="A217" s="7">
        <v>206</v>
      </c>
      <c r="B217" s="17" t="s">
        <v>562</v>
      </c>
      <c r="C217" s="17" t="s">
        <v>764</v>
      </c>
      <c r="D217" s="11">
        <v>72.400000000000006</v>
      </c>
      <c r="E217" s="16" t="s">
        <v>328</v>
      </c>
      <c r="F217" s="30">
        <v>3.7</v>
      </c>
      <c r="G217" s="30">
        <v>3.7</v>
      </c>
      <c r="H217" s="21">
        <v>0</v>
      </c>
      <c r="I217" s="557"/>
      <c r="J217" s="557"/>
      <c r="K217" s="29">
        <v>5.4827405104173471E-4</v>
      </c>
      <c r="L217" s="26">
        <f t="shared" si="3"/>
        <v>5.4827405104173471E-4</v>
      </c>
      <c r="M217" s="57" t="s">
        <v>702</v>
      </c>
    </row>
    <row r="218" spans="1:13" x14ac:dyDescent="0.25">
      <c r="A218" s="7">
        <v>207</v>
      </c>
      <c r="B218" s="17" t="s">
        <v>563</v>
      </c>
      <c r="C218" s="17"/>
      <c r="D218" s="11">
        <v>72.3</v>
      </c>
      <c r="E218" s="16" t="s">
        <v>328</v>
      </c>
      <c r="F218" s="30">
        <v>25.2</v>
      </c>
      <c r="G218" s="30">
        <v>25.2</v>
      </c>
      <c r="H218" s="21">
        <v>0</v>
      </c>
      <c r="I218" s="557"/>
      <c r="J218" s="557">
        <v>1.1166666666666665</v>
      </c>
      <c r="K218" s="29">
        <v>-0.31972527328880773</v>
      </c>
      <c r="L218" s="26">
        <f t="shared" si="3"/>
        <v>0.79694139337785874</v>
      </c>
      <c r="M218" s="57" t="s">
        <v>702</v>
      </c>
    </row>
    <row r="219" spans="1:13" x14ac:dyDescent="0.25">
      <c r="A219" s="7">
        <v>208</v>
      </c>
      <c r="B219" s="17" t="s">
        <v>564</v>
      </c>
      <c r="C219" s="17"/>
      <c r="D219" s="11">
        <v>45.5</v>
      </c>
      <c r="E219" s="16" t="s">
        <v>328</v>
      </c>
      <c r="F219" s="30">
        <v>13.6</v>
      </c>
      <c r="G219" s="30">
        <v>13.8</v>
      </c>
      <c r="H219" s="21">
        <v>0</v>
      </c>
      <c r="I219" s="557"/>
      <c r="J219" s="557">
        <v>0.4499999999999999</v>
      </c>
      <c r="K219" s="29">
        <v>-0.10503596036847514</v>
      </c>
      <c r="L219" s="26">
        <f t="shared" si="3"/>
        <v>0.34496403963152478</v>
      </c>
      <c r="M219" s="57" t="s">
        <v>702</v>
      </c>
    </row>
    <row r="220" spans="1:13" x14ac:dyDescent="0.25">
      <c r="A220" s="7">
        <v>209</v>
      </c>
      <c r="B220" s="17" t="s">
        <v>565</v>
      </c>
      <c r="C220" s="17"/>
      <c r="D220" s="11">
        <v>45.2</v>
      </c>
      <c r="E220" s="16" t="s">
        <v>328</v>
      </c>
      <c r="F220" s="30">
        <v>14</v>
      </c>
      <c r="G220" s="30">
        <v>14.3</v>
      </c>
      <c r="H220" s="21">
        <v>0</v>
      </c>
      <c r="I220" s="557"/>
      <c r="J220" s="557">
        <v>0.65</v>
      </c>
      <c r="K220" s="29">
        <v>-0.25935660238802366</v>
      </c>
      <c r="L220" s="26">
        <f t="shared" si="3"/>
        <v>0.39064339761197636</v>
      </c>
      <c r="M220" s="57" t="s">
        <v>702</v>
      </c>
    </row>
    <row r="221" spans="1:13" x14ac:dyDescent="0.25">
      <c r="A221" s="7">
        <v>210</v>
      </c>
      <c r="B221" s="17" t="s">
        <v>566</v>
      </c>
      <c r="C221" s="17"/>
      <c r="D221" s="11">
        <v>72.5</v>
      </c>
      <c r="E221" s="16" t="s">
        <v>328</v>
      </c>
      <c r="F221" s="30">
        <v>7.8</v>
      </c>
      <c r="G221" s="30">
        <v>8.1</v>
      </c>
      <c r="H221" s="21">
        <v>0</v>
      </c>
      <c r="I221" s="557"/>
      <c r="J221" s="557">
        <v>0.3666666666666667</v>
      </c>
      <c r="K221" s="29">
        <v>-0.16417817860910874</v>
      </c>
      <c r="L221" s="26">
        <f t="shared" si="3"/>
        <v>0.20248848805755795</v>
      </c>
      <c r="M221" s="4" t="s">
        <v>702</v>
      </c>
    </row>
    <row r="222" spans="1:13" x14ac:dyDescent="0.25">
      <c r="A222" s="7">
        <v>211</v>
      </c>
      <c r="B222" s="17" t="s">
        <v>567</v>
      </c>
      <c r="C222" s="17"/>
      <c r="D222" s="11">
        <v>72.2</v>
      </c>
      <c r="E222" s="16" t="s">
        <v>328</v>
      </c>
      <c r="F222" s="30">
        <v>12.8</v>
      </c>
      <c r="G222" s="30">
        <v>13</v>
      </c>
      <c r="H222" s="21">
        <v>0</v>
      </c>
      <c r="I222" s="557"/>
      <c r="J222" s="557">
        <v>0.86666666666666681</v>
      </c>
      <c r="K222" s="29">
        <v>-0.31949882062865725</v>
      </c>
      <c r="L222" s="26">
        <f t="shared" si="3"/>
        <v>0.54716784603800961</v>
      </c>
      <c r="M222" s="4" t="s">
        <v>702</v>
      </c>
    </row>
    <row r="223" spans="1:13" x14ac:dyDescent="0.25">
      <c r="A223" s="7">
        <v>212</v>
      </c>
      <c r="B223" s="17" t="s">
        <v>568</v>
      </c>
      <c r="C223" s="17"/>
      <c r="D223" s="11">
        <v>46</v>
      </c>
      <c r="E223" s="16" t="s">
        <v>328</v>
      </c>
      <c r="F223" s="30">
        <v>4.8</v>
      </c>
      <c r="G223" s="30">
        <v>4.8</v>
      </c>
      <c r="H223" s="21">
        <v>0</v>
      </c>
      <c r="I223" s="557"/>
      <c r="J223" s="557">
        <v>0.28333333333333327</v>
      </c>
      <c r="K223" s="29">
        <v>-0.10416822366922761</v>
      </c>
      <c r="L223" s="26">
        <f t="shared" si="3"/>
        <v>0.17916510966410565</v>
      </c>
      <c r="M223" s="4" t="s">
        <v>702</v>
      </c>
    </row>
    <row r="224" spans="1:13" x14ac:dyDescent="0.25">
      <c r="A224" s="7">
        <v>213</v>
      </c>
      <c r="B224" s="17" t="s">
        <v>569</v>
      </c>
      <c r="C224" s="17" t="s">
        <v>753</v>
      </c>
      <c r="D224" s="11">
        <v>44.8</v>
      </c>
      <c r="E224" s="16" t="s">
        <v>328</v>
      </c>
      <c r="F224" s="30">
        <v>9</v>
      </c>
      <c r="G224" s="30">
        <v>9.1</v>
      </c>
      <c r="H224" s="21">
        <v>9.9999999999999645E-2</v>
      </c>
      <c r="I224" s="557"/>
      <c r="J224" s="557"/>
      <c r="K224" s="29">
        <v>-9.9450791747421663E-2</v>
      </c>
      <c r="L224" s="26">
        <f t="shared" si="3"/>
        <v>5.4920825257798178E-4</v>
      </c>
      <c r="M224" s="4" t="s">
        <v>702</v>
      </c>
    </row>
    <row r="225" spans="1:13" x14ac:dyDescent="0.25">
      <c r="A225" s="7">
        <v>214</v>
      </c>
      <c r="B225" s="17" t="s">
        <v>570</v>
      </c>
      <c r="C225" s="17"/>
      <c r="D225" s="11">
        <v>73.099999999999994</v>
      </c>
      <c r="E225" s="16" t="s">
        <v>328</v>
      </c>
      <c r="F225" s="30">
        <v>17.3</v>
      </c>
      <c r="G225" s="30">
        <v>17.3</v>
      </c>
      <c r="H225" s="21">
        <v>0</v>
      </c>
      <c r="I225" s="557"/>
      <c r="J225" s="557">
        <v>0.43333333333333357</v>
      </c>
      <c r="K225" s="29">
        <v>-0.16553689457001169</v>
      </c>
      <c r="L225" s="26">
        <f t="shared" si="3"/>
        <v>0.26779643876332188</v>
      </c>
      <c r="M225" s="4" t="s">
        <v>702</v>
      </c>
    </row>
    <row r="226" spans="1:13" x14ac:dyDescent="0.25">
      <c r="A226" s="7">
        <v>215</v>
      </c>
      <c r="B226" s="17" t="s">
        <v>571</v>
      </c>
      <c r="C226" s="17" t="s">
        <v>787</v>
      </c>
      <c r="D226" s="11">
        <v>72.400000000000006</v>
      </c>
      <c r="E226" s="16" t="s">
        <v>328</v>
      </c>
      <c r="F226" s="30">
        <v>6.6</v>
      </c>
      <c r="G226" s="30">
        <v>6.6</v>
      </c>
      <c r="H226" s="21">
        <v>0</v>
      </c>
      <c r="I226" s="557"/>
      <c r="J226" s="557"/>
      <c r="K226" s="29">
        <v>1.0482740510417334E-3</v>
      </c>
      <c r="L226" s="26">
        <f t="shared" si="3"/>
        <v>1.0482740510417334E-3</v>
      </c>
      <c r="M226" s="4" t="s">
        <v>702</v>
      </c>
    </row>
    <row r="227" spans="1:13" x14ac:dyDescent="0.25">
      <c r="A227" s="7">
        <v>216</v>
      </c>
      <c r="B227" s="17" t="s">
        <v>572</v>
      </c>
      <c r="C227" s="17"/>
      <c r="D227" s="11">
        <v>46</v>
      </c>
      <c r="E227" s="16" t="s">
        <v>328</v>
      </c>
      <c r="F227" s="30">
        <v>16.8</v>
      </c>
      <c r="G227" s="30">
        <v>18.399999999999999</v>
      </c>
      <c r="H227" s="21">
        <v>0</v>
      </c>
      <c r="I227" s="557"/>
      <c r="J227" s="557">
        <v>0.83333333333333337</v>
      </c>
      <c r="K227" s="29">
        <v>-0.10416822366922761</v>
      </c>
      <c r="L227" s="26">
        <f t="shared" si="3"/>
        <v>0.72916510966410575</v>
      </c>
      <c r="M227" s="4" t="s">
        <v>702</v>
      </c>
    </row>
    <row r="228" spans="1:13" x14ac:dyDescent="0.25">
      <c r="A228" s="7">
        <v>217</v>
      </c>
      <c r="B228" s="17" t="s">
        <v>573</v>
      </c>
      <c r="C228" s="17"/>
      <c r="D228" s="11">
        <v>45.4</v>
      </c>
      <c r="E228" s="16" t="s">
        <v>328</v>
      </c>
      <c r="F228" s="30">
        <v>9</v>
      </c>
      <c r="G228" s="30">
        <v>9.1999999999999993</v>
      </c>
      <c r="H228" s="21">
        <v>0</v>
      </c>
      <c r="I228" s="557"/>
      <c r="J228" s="557">
        <v>0.33333333333333331</v>
      </c>
      <c r="K228" s="29">
        <v>-0.10280950770832464</v>
      </c>
      <c r="L228" s="26">
        <f t="shared" si="3"/>
        <v>0.23052382562500867</v>
      </c>
      <c r="M228" s="4" t="s">
        <v>702</v>
      </c>
    </row>
    <row r="229" spans="1:13" x14ac:dyDescent="0.25">
      <c r="A229" s="7">
        <v>218</v>
      </c>
      <c r="B229" s="17" t="s">
        <v>574</v>
      </c>
      <c r="C229" s="17" t="s">
        <v>791</v>
      </c>
      <c r="D229" s="11">
        <v>73</v>
      </c>
      <c r="E229" s="16" t="s">
        <v>328</v>
      </c>
      <c r="F229" s="30">
        <v>8.6999999999999993</v>
      </c>
      <c r="G229" s="30">
        <v>8.6999999999999993</v>
      </c>
      <c r="H229" s="21">
        <v>0</v>
      </c>
      <c r="I229" s="557"/>
      <c r="J229" s="557"/>
      <c r="K229" s="29">
        <v>4.8955809013878464E-4</v>
      </c>
      <c r="L229" s="26">
        <f t="shared" si="3"/>
        <v>4.8955809013878464E-4</v>
      </c>
      <c r="M229" s="4" t="s">
        <v>702</v>
      </c>
    </row>
    <row r="230" spans="1:13" x14ac:dyDescent="0.25">
      <c r="A230" s="7">
        <v>219</v>
      </c>
      <c r="B230" s="17" t="s">
        <v>575</v>
      </c>
      <c r="C230" s="17"/>
      <c r="D230" s="11">
        <v>72.2</v>
      </c>
      <c r="E230" s="16" t="s">
        <v>328</v>
      </c>
      <c r="F230" s="30">
        <v>15.3</v>
      </c>
      <c r="G230" s="30">
        <v>15.5</v>
      </c>
      <c r="H230" s="21">
        <v>0</v>
      </c>
      <c r="I230" s="557"/>
      <c r="J230" s="557">
        <v>0.46666666666666651</v>
      </c>
      <c r="K230" s="29">
        <v>-0.16349882062865725</v>
      </c>
      <c r="L230" s="26">
        <f t="shared" si="3"/>
        <v>0.30316784603800928</v>
      </c>
      <c r="M230" s="4" t="s">
        <v>702</v>
      </c>
    </row>
    <row r="231" spans="1:13" x14ac:dyDescent="0.25">
      <c r="A231" s="7">
        <v>220</v>
      </c>
      <c r="B231" s="17" t="s">
        <v>576</v>
      </c>
      <c r="C231" s="17"/>
      <c r="D231" s="11">
        <v>46.2</v>
      </c>
      <c r="E231" s="16" t="s">
        <v>328</v>
      </c>
      <c r="F231" s="30">
        <v>1.9</v>
      </c>
      <c r="G231" s="30">
        <v>1.9</v>
      </c>
      <c r="H231" s="21">
        <v>0</v>
      </c>
      <c r="I231" s="557">
        <v>0.83160000000000012</v>
      </c>
      <c r="J231" s="557">
        <v>0</v>
      </c>
      <c r="K231" s="29">
        <v>-0.10462112898952861</v>
      </c>
      <c r="L231" s="26">
        <f t="shared" si="3"/>
        <v>0.72697887101047154</v>
      </c>
      <c r="M231" s="4" t="s">
        <v>703</v>
      </c>
    </row>
    <row r="232" spans="1:13" x14ac:dyDescent="0.25">
      <c r="A232" s="7">
        <v>221</v>
      </c>
      <c r="B232" s="17" t="s">
        <v>577</v>
      </c>
      <c r="C232" s="17" t="s">
        <v>809</v>
      </c>
      <c r="D232" s="11">
        <v>45.4</v>
      </c>
      <c r="E232" s="16" t="s">
        <v>328</v>
      </c>
      <c r="F232" s="30">
        <v>13.7</v>
      </c>
      <c r="G232" s="30">
        <v>13.9</v>
      </c>
      <c r="H232" s="21">
        <v>0.20000000000000107</v>
      </c>
      <c r="I232" s="557"/>
      <c r="J232" s="557"/>
      <c r="K232" s="29">
        <v>-0.11180950770832464</v>
      </c>
      <c r="L232" s="26">
        <f t="shared" si="3"/>
        <v>8.8190492291676428E-2</v>
      </c>
      <c r="M232" s="4" t="s">
        <v>702</v>
      </c>
    </row>
    <row r="233" spans="1:13" x14ac:dyDescent="0.25">
      <c r="A233" s="7">
        <v>222</v>
      </c>
      <c r="B233" s="17" t="s">
        <v>578</v>
      </c>
      <c r="C233" s="17" t="s">
        <v>787</v>
      </c>
      <c r="D233" s="11">
        <v>72.900000000000006</v>
      </c>
      <c r="E233" s="16" t="s">
        <v>328</v>
      </c>
      <c r="F233" s="30">
        <v>18.600000000000001</v>
      </c>
      <c r="G233" s="30">
        <v>19.2</v>
      </c>
      <c r="H233" s="21">
        <v>0.59999999999999787</v>
      </c>
      <c r="I233" s="557"/>
      <c r="J233" s="557"/>
      <c r="K233" s="29">
        <v>-0.18238398924971075</v>
      </c>
      <c r="L233" s="26">
        <f t="shared" si="3"/>
        <v>0.41761601075028709</v>
      </c>
      <c r="M233" s="4" t="s">
        <v>702</v>
      </c>
    </row>
    <row r="234" spans="1:13" x14ac:dyDescent="0.25">
      <c r="A234" s="7">
        <v>223</v>
      </c>
      <c r="B234" s="17" t="s">
        <v>579</v>
      </c>
      <c r="C234" s="17" t="s">
        <v>783</v>
      </c>
      <c r="D234" s="11">
        <v>72.400000000000006</v>
      </c>
      <c r="E234" s="16" t="s">
        <v>328</v>
      </c>
      <c r="F234" s="30">
        <v>29</v>
      </c>
      <c r="G234" s="30">
        <v>29.4</v>
      </c>
      <c r="H234" s="21">
        <v>0.39999999999999858</v>
      </c>
      <c r="I234" s="557"/>
      <c r="J234" s="557"/>
      <c r="K234" s="29">
        <v>-0.16395172594895827</v>
      </c>
      <c r="L234" s="26">
        <f t="shared" si="3"/>
        <v>0.23604827405104031</v>
      </c>
      <c r="M234" s="4" t="s">
        <v>702</v>
      </c>
    </row>
    <row r="235" spans="1:13" x14ac:dyDescent="0.25">
      <c r="A235" s="7">
        <v>224</v>
      </c>
      <c r="B235" s="17" t="s">
        <v>580</v>
      </c>
      <c r="C235" s="17"/>
      <c r="D235" s="11">
        <v>46.1</v>
      </c>
      <c r="E235" s="16" t="s">
        <v>328</v>
      </c>
      <c r="F235" s="30">
        <v>8.8000000000000007</v>
      </c>
      <c r="G235" s="30">
        <v>8.8000000000000007</v>
      </c>
      <c r="H235" s="21">
        <v>0</v>
      </c>
      <c r="I235" s="557"/>
      <c r="J235" s="557">
        <v>0.25000000000000017</v>
      </c>
      <c r="K235" s="29">
        <v>-0.10439467632937811</v>
      </c>
      <c r="L235" s="26">
        <f t="shared" si="3"/>
        <v>0.14560532367062207</v>
      </c>
      <c r="M235" s="4" t="s">
        <v>702</v>
      </c>
    </row>
    <row r="236" spans="1:13" x14ac:dyDescent="0.25">
      <c r="A236" s="7">
        <v>225</v>
      </c>
      <c r="B236" s="17" t="s">
        <v>581</v>
      </c>
      <c r="C236" s="17"/>
      <c r="D236" s="11">
        <v>45.6</v>
      </c>
      <c r="E236" s="16" t="s">
        <v>328</v>
      </c>
      <c r="F236" s="30">
        <v>14.3</v>
      </c>
      <c r="G236" s="30">
        <v>14.6</v>
      </c>
      <c r="H236" s="21">
        <v>0</v>
      </c>
      <c r="I236" s="557"/>
      <c r="J236" s="557">
        <v>0.61666666666666681</v>
      </c>
      <c r="K236" s="29">
        <v>-0.24326241302862567</v>
      </c>
      <c r="L236" s="26">
        <f t="shared" si="3"/>
        <v>0.37340425363804114</v>
      </c>
      <c r="M236" s="4" t="s">
        <v>702</v>
      </c>
    </row>
    <row r="237" spans="1:13" x14ac:dyDescent="0.25">
      <c r="A237" s="7">
        <v>226</v>
      </c>
      <c r="B237" s="17" t="s">
        <v>582</v>
      </c>
      <c r="C237" s="17" t="s">
        <v>804</v>
      </c>
      <c r="D237" s="11">
        <v>73.2</v>
      </c>
      <c r="E237" s="16" t="s">
        <v>328</v>
      </c>
      <c r="F237" s="30">
        <v>25.6</v>
      </c>
      <c r="G237" s="30">
        <v>25.9</v>
      </c>
      <c r="H237" s="21">
        <v>0.29999999999999716</v>
      </c>
      <c r="I237" s="557"/>
      <c r="J237" s="557"/>
      <c r="K237" s="29">
        <v>-0.1657633472301622</v>
      </c>
      <c r="L237" s="26">
        <f t="shared" si="3"/>
        <v>0.13423665276983496</v>
      </c>
      <c r="M237" s="4" t="s">
        <v>702</v>
      </c>
    </row>
    <row r="238" spans="1:13" x14ac:dyDescent="0.25">
      <c r="A238" s="7">
        <v>227</v>
      </c>
      <c r="B238" s="17" t="s">
        <v>583</v>
      </c>
      <c r="C238" s="17" t="s">
        <v>805</v>
      </c>
      <c r="D238" s="11">
        <v>72.400000000000006</v>
      </c>
      <c r="E238" s="16" t="s">
        <v>328</v>
      </c>
      <c r="F238" s="30">
        <v>7.8</v>
      </c>
      <c r="G238" s="30">
        <v>7.8</v>
      </c>
      <c r="H238" s="21">
        <v>0</v>
      </c>
      <c r="I238" s="557"/>
      <c r="J238" s="557"/>
      <c r="K238" s="29">
        <v>5.4827405104173471E-4</v>
      </c>
      <c r="L238" s="26">
        <f t="shared" si="3"/>
        <v>5.4827405104173471E-4</v>
      </c>
      <c r="M238" s="4" t="s">
        <v>702</v>
      </c>
    </row>
    <row r="239" spans="1:13" x14ac:dyDescent="0.25">
      <c r="A239" s="7">
        <v>228</v>
      </c>
      <c r="B239" s="17" t="s">
        <v>584</v>
      </c>
      <c r="C239" s="17"/>
      <c r="D239" s="11">
        <v>46.4</v>
      </c>
      <c r="E239" s="16" t="s">
        <v>328</v>
      </c>
      <c r="F239" s="30">
        <v>6.3</v>
      </c>
      <c r="G239" s="30">
        <v>6.5</v>
      </c>
      <c r="H239" s="21">
        <v>0</v>
      </c>
      <c r="I239" s="557"/>
      <c r="J239" s="557">
        <v>0.28333333333333338</v>
      </c>
      <c r="K239" s="29">
        <v>-0.10507403430982959</v>
      </c>
      <c r="L239" s="26">
        <f t="shared" si="3"/>
        <v>0.17825929902350379</v>
      </c>
      <c r="M239" s="4" t="s">
        <v>702</v>
      </c>
    </row>
    <row r="240" spans="1:13" x14ac:dyDescent="0.25">
      <c r="A240" s="7">
        <v>229</v>
      </c>
      <c r="B240" s="17" t="s">
        <v>585</v>
      </c>
      <c r="C240" s="17"/>
      <c r="D240" s="11">
        <v>45.5</v>
      </c>
      <c r="E240" s="16" t="s">
        <v>328</v>
      </c>
      <c r="F240" s="30">
        <v>19.899999999999999</v>
      </c>
      <c r="G240" s="30">
        <v>19.899999999999999</v>
      </c>
      <c r="H240" s="21">
        <v>0</v>
      </c>
      <c r="I240" s="557"/>
      <c r="J240" s="557">
        <v>0.83333333333333304</v>
      </c>
      <c r="K240" s="29">
        <v>-0.25903596036847515</v>
      </c>
      <c r="L240" s="26">
        <f t="shared" si="3"/>
        <v>0.57429737296485794</v>
      </c>
      <c r="M240" s="4" t="s">
        <v>702</v>
      </c>
    </row>
    <row r="241" spans="1:13" x14ac:dyDescent="0.25">
      <c r="A241" s="732" t="s">
        <v>3</v>
      </c>
      <c r="B241" s="733"/>
      <c r="C241" s="611"/>
      <c r="D241" s="498">
        <f>SUM(D12:D240)</f>
        <v>14343.799999999996</v>
      </c>
      <c r="E241" s="499"/>
      <c r="F241" s="500"/>
      <c r="G241" s="500"/>
      <c r="H241" s="500">
        <f>SUM(H12:H240)</f>
        <v>21.718699999999995</v>
      </c>
      <c r="I241" s="500">
        <f>SUM(I12:I240)</f>
        <v>10.089</v>
      </c>
      <c r="J241" s="500">
        <f>SUM(J12:J240)</f>
        <v>77.822216666666662</v>
      </c>
      <c r="K241" s="607">
        <f>SUM(K12:K240)</f>
        <v>-32.481816666666674</v>
      </c>
      <c r="L241" s="607">
        <f>SUM(L12:L240)</f>
        <v>77.148099999999985</v>
      </c>
      <c r="M241" s="4"/>
    </row>
  </sheetData>
  <mergeCells count="16">
    <mergeCell ref="A241:B241"/>
    <mergeCell ref="A6:E9"/>
    <mergeCell ref="F6:G6"/>
    <mergeCell ref="F7:G7"/>
    <mergeCell ref="F8:G8"/>
    <mergeCell ref="F9:G9"/>
    <mergeCell ref="A10:B10"/>
    <mergeCell ref="D10:E10"/>
    <mergeCell ref="A1:M1"/>
    <mergeCell ref="A2:M2"/>
    <mergeCell ref="A3:H3"/>
    <mergeCell ref="L3:M5"/>
    <mergeCell ref="A4:E4"/>
    <mergeCell ref="F4:G4"/>
    <mergeCell ref="A5:E5"/>
    <mergeCell ref="F5:G5"/>
  </mergeCells>
  <pageMargins left="0.7" right="0.7" top="0.75" bottom="0.75" header="0.3" footer="0.3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62"/>
  <sheetViews>
    <sheetView workbookViewId="0">
      <selection activeCell="A4" sqref="A4:E4"/>
    </sheetView>
  </sheetViews>
  <sheetFormatPr defaultRowHeight="15" x14ac:dyDescent="0.25"/>
  <cols>
    <col min="1" max="1" width="7" style="44" customWidth="1"/>
    <col min="2" max="2" width="12" style="44" customWidth="1"/>
    <col min="3" max="3" width="11.42578125" style="44" customWidth="1"/>
    <col min="4" max="5" width="9.140625" style="44"/>
    <col min="6" max="6" width="11.5703125" style="44" customWidth="1"/>
    <col min="7" max="7" width="11.7109375" style="44" customWidth="1"/>
    <col min="8" max="8" width="12.7109375" style="44" customWidth="1"/>
    <col min="9" max="9" width="10.28515625" style="44" customWidth="1"/>
    <col min="10" max="10" width="10.5703125" style="44" customWidth="1"/>
    <col min="11" max="11" width="9.7109375" style="44" customWidth="1"/>
    <col min="12" max="12" width="12.28515625" style="44" customWidth="1"/>
    <col min="13" max="13" width="17" style="44" customWidth="1"/>
    <col min="14" max="16384" width="9.140625" style="44"/>
  </cols>
  <sheetData>
    <row r="1" spans="1:14" ht="20.25" x14ac:dyDescent="0.3">
      <c r="A1" s="684" t="s">
        <v>9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364"/>
    </row>
    <row r="2" spans="1:14" ht="38.25" customHeight="1" x14ac:dyDescent="0.25">
      <c r="A2" s="685" t="s">
        <v>817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7"/>
    </row>
    <row r="3" spans="1:14" ht="18.75" x14ac:dyDescent="0.25">
      <c r="A3" s="686" t="s">
        <v>10</v>
      </c>
      <c r="B3" s="687"/>
      <c r="C3" s="687"/>
      <c r="D3" s="687"/>
      <c r="E3" s="687"/>
      <c r="F3" s="687"/>
      <c r="G3" s="687"/>
      <c r="H3" s="687"/>
      <c r="I3" s="533"/>
      <c r="J3" s="614"/>
      <c r="K3" s="615"/>
      <c r="L3" s="689" t="s">
        <v>12</v>
      </c>
      <c r="M3" s="690"/>
      <c r="N3" s="69"/>
    </row>
    <row r="4" spans="1:14" ht="40.5" customHeight="1" thickBot="1" x14ac:dyDescent="0.3">
      <c r="A4" s="695" t="s">
        <v>4</v>
      </c>
      <c r="B4" s="695"/>
      <c r="C4" s="695"/>
      <c r="D4" s="695"/>
      <c r="E4" s="695"/>
      <c r="F4" s="695" t="s">
        <v>5</v>
      </c>
      <c r="G4" s="695"/>
      <c r="H4" s="535" t="s">
        <v>825</v>
      </c>
      <c r="I4" s="536"/>
      <c r="J4" s="592"/>
      <c r="K4" s="537"/>
      <c r="L4" s="691"/>
      <c r="M4" s="692"/>
      <c r="N4" s="69"/>
    </row>
    <row r="5" spans="1:14" ht="21.75" customHeight="1" x14ac:dyDescent="0.25">
      <c r="A5" s="763" t="s">
        <v>631</v>
      </c>
      <c r="B5" s="764"/>
      <c r="C5" s="764"/>
      <c r="D5" s="764"/>
      <c r="E5" s="765"/>
      <c r="F5" s="780" t="s">
        <v>611</v>
      </c>
      <c r="G5" s="780"/>
      <c r="H5" s="622">
        <f>87.792+80.239</f>
        <v>168.03100000000001</v>
      </c>
      <c r="I5" s="539"/>
      <c r="J5" s="593"/>
      <c r="K5" s="540"/>
      <c r="L5" s="693"/>
      <c r="M5" s="694"/>
      <c r="N5" s="69"/>
    </row>
    <row r="6" spans="1:14" ht="18.75" x14ac:dyDescent="0.25">
      <c r="A6" s="752" t="s">
        <v>632</v>
      </c>
      <c r="B6" s="723"/>
      <c r="C6" s="723"/>
      <c r="D6" s="723"/>
      <c r="E6" s="724"/>
      <c r="F6" s="734" t="s">
        <v>691</v>
      </c>
      <c r="G6" s="736"/>
      <c r="H6" s="542">
        <f>H243</f>
        <v>55.187300000000029</v>
      </c>
      <c r="I6" s="543"/>
      <c r="J6" s="594"/>
      <c r="K6" s="540"/>
      <c r="L6" s="4"/>
      <c r="M6" s="6"/>
      <c r="N6" s="69"/>
    </row>
    <row r="7" spans="1:14" ht="18.75" x14ac:dyDescent="0.25">
      <c r="A7" s="753"/>
      <c r="B7" s="754"/>
      <c r="C7" s="754"/>
      <c r="D7" s="754"/>
      <c r="E7" s="755"/>
      <c r="F7" s="734" t="s">
        <v>724</v>
      </c>
      <c r="G7" s="736"/>
      <c r="H7" s="544">
        <f>J243</f>
        <v>72.575549999999978</v>
      </c>
      <c r="I7" s="543"/>
      <c r="J7" s="594"/>
      <c r="K7" s="540"/>
      <c r="L7" s="76" t="s">
        <v>599</v>
      </c>
      <c r="M7" s="75"/>
      <c r="N7" s="69"/>
    </row>
    <row r="8" spans="1:14" ht="34.5" customHeight="1" x14ac:dyDescent="0.25">
      <c r="A8" s="753"/>
      <c r="B8" s="754"/>
      <c r="C8" s="754"/>
      <c r="D8" s="754"/>
      <c r="E8" s="755"/>
      <c r="F8" s="734" t="s">
        <v>818</v>
      </c>
      <c r="G8" s="736"/>
      <c r="H8" s="544">
        <f>I243</f>
        <v>18.128571428571426</v>
      </c>
      <c r="I8" s="543"/>
      <c r="J8" s="594"/>
      <c r="K8" s="540"/>
      <c r="L8" s="76" t="s">
        <v>600</v>
      </c>
      <c r="M8" s="75"/>
      <c r="N8" s="69"/>
    </row>
    <row r="9" spans="1:14" ht="15.75" thickBot="1" x14ac:dyDescent="0.3">
      <c r="A9" s="756"/>
      <c r="B9" s="757"/>
      <c r="C9" s="757"/>
      <c r="D9" s="757"/>
      <c r="E9" s="758"/>
      <c r="F9" s="759" t="s">
        <v>612</v>
      </c>
      <c r="G9" s="760"/>
      <c r="H9" s="545">
        <f>H5-H6-H8-H7</f>
        <v>22.139578571428572</v>
      </c>
      <c r="I9" s="546"/>
      <c r="J9" s="589"/>
      <c r="K9" s="540"/>
      <c r="L9" s="76" t="s">
        <v>807</v>
      </c>
      <c r="M9" s="76"/>
      <c r="N9" s="365"/>
    </row>
    <row r="10" spans="1:14" ht="21.75" customHeight="1" x14ac:dyDescent="0.25">
      <c r="A10" s="771" t="s">
        <v>693</v>
      </c>
      <c r="B10" s="771"/>
      <c r="C10" s="614"/>
      <c r="D10" s="829" t="s">
        <v>694</v>
      </c>
      <c r="E10" s="830"/>
      <c r="F10" s="549">
        <f>D243</f>
        <v>14343.799999999996</v>
      </c>
      <c r="G10" s="550"/>
      <c r="H10" s="551"/>
      <c r="I10" s="551"/>
      <c r="J10" s="551"/>
      <c r="K10" s="540"/>
      <c r="L10" s="76"/>
      <c r="M10" s="76"/>
      <c r="N10" s="365"/>
    </row>
    <row r="11" spans="1:14" x14ac:dyDescent="0.25">
      <c r="A11" s="772"/>
      <c r="B11" s="772"/>
      <c r="C11" s="614"/>
      <c r="D11" s="831" t="s">
        <v>695</v>
      </c>
      <c r="E11" s="832"/>
      <c r="F11" s="552">
        <v>4897</v>
      </c>
      <c r="G11" s="550"/>
      <c r="H11" s="551"/>
      <c r="I11" s="551"/>
      <c r="J11" s="551"/>
      <c r="K11" s="540"/>
      <c r="L11" s="76"/>
      <c r="M11" s="76"/>
      <c r="N11" s="365"/>
    </row>
    <row r="12" spans="1:14" ht="35.25" thickBot="1" x14ac:dyDescent="0.3">
      <c r="A12" s="773"/>
      <c r="B12" s="773"/>
      <c r="C12" s="614"/>
      <c r="D12" s="799" t="s">
        <v>741</v>
      </c>
      <c r="E12" s="800"/>
      <c r="F12" s="553">
        <f>D18+D27+D29+D30+D31+D68+D117+D133+D145+D165+D216+D233</f>
        <v>705</v>
      </c>
      <c r="G12" s="605">
        <f>D262-F12</f>
        <v>14984.599999999995</v>
      </c>
      <c r="H12" s="606" t="s">
        <v>742</v>
      </c>
      <c r="I12" s="80"/>
      <c r="J12" s="80"/>
      <c r="K12" s="4"/>
      <c r="L12" s="4"/>
      <c r="M12" s="6"/>
      <c r="N12" s="4"/>
    </row>
    <row r="13" spans="1:14" ht="48" x14ac:dyDescent="0.25">
      <c r="A13" s="1" t="s">
        <v>0</v>
      </c>
      <c r="B13" s="83" t="s">
        <v>1</v>
      </c>
      <c r="C13" s="83" t="s">
        <v>717</v>
      </c>
      <c r="D13" s="554" t="s">
        <v>2</v>
      </c>
      <c r="E13" s="554" t="s">
        <v>308</v>
      </c>
      <c r="F13" s="555" t="s">
        <v>808</v>
      </c>
      <c r="G13" s="3" t="s">
        <v>819</v>
      </c>
      <c r="H13" s="20" t="s">
        <v>16</v>
      </c>
      <c r="I13" s="556" t="s">
        <v>727</v>
      </c>
      <c r="J13" s="556" t="s">
        <v>726</v>
      </c>
      <c r="K13" s="84" t="s">
        <v>8</v>
      </c>
      <c r="L13" s="85" t="s">
        <v>17</v>
      </c>
      <c r="M13" s="4"/>
      <c r="N13" s="366"/>
    </row>
    <row r="14" spans="1:14" x14ac:dyDescent="0.25">
      <c r="A14" s="7">
        <v>1</v>
      </c>
      <c r="B14" s="17" t="s">
        <v>332</v>
      </c>
      <c r="C14" s="17" t="s">
        <v>753</v>
      </c>
      <c r="D14" s="11">
        <v>94</v>
      </c>
      <c r="E14" s="16" t="s">
        <v>328</v>
      </c>
      <c r="F14" s="30">
        <v>39.1</v>
      </c>
      <c r="G14" s="30">
        <v>41.1</v>
      </c>
      <c r="H14" s="21">
        <v>2</v>
      </c>
      <c r="I14" s="557"/>
      <c r="J14" s="557"/>
      <c r="K14" s="29">
        <v>0.13888394656609362</v>
      </c>
      <c r="L14" s="26">
        <f>H14+K14+I14+J14</f>
        <v>2.1388839465660938</v>
      </c>
      <c r="M14" s="4" t="s">
        <v>702</v>
      </c>
      <c r="N14" s="366"/>
    </row>
    <row r="15" spans="1:14" x14ac:dyDescent="0.25">
      <c r="A15" s="7">
        <v>2</v>
      </c>
      <c r="B15" s="17" t="s">
        <v>333</v>
      </c>
      <c r="C15" s="17"/>
      <c r="D15" s="13">
        <v>52.6</v>
      </c>
      <c r="E15" s="16" t="s">
        <v>328</v>
      </c>
      <c r="F15" s="30">
        <v>12.4</v>
      </c>
      <c r="G15" s="30">
        <v>13.2</v>
      </c>
      <c r="H15" s="21">
        <v>0</v>
      </c>
      <c r="I15" s="557"/>
      <c r="J15" s="557">
        <v>0.43333333333333329</v>
      </c>
      <c r="K15" s="29">
        <v>7.7715910525282178E-2</v>
      </c>
      <c r="L15" s="26">
        <f t="shared" ref="L15:L78" si="0">H15+K15+I15+J15</f>
        <v>0.5110492438586155</v>
      </c>
      <c r="M15" s="4" t="s">
        <v>702</v>
      </c>
      <c r="N15" s="366"/>
    </row>
    <row r="16" spans="1:14" x14ac:dyDescent="0.25">
      <c r="A16" s="7">
        <v>3</v>
      </c>
      <c r="B16" s="17" t="s">
        <v>334</v>
      </c>
      <c r="C16" s="17" t="s">
        <v>754</v>
      </c>
      <c r="D16" s="13">
        <v>64.8</v>
      </c>
      <c r="E16" s="16" t="s">
        <v>328</v>
      </c>
      <c r="F16" s="30">
        <v>26.7</v>
      </c>
      <c r="G16" s="30">
        <v>27.8</v>
      </c>
      <c r="H16" s="21">
        <v>1.1000000000000014</v>
      </c>
      <c r="I16" s="557"/>
      <c r="J16" s="557"/>
      <c r="K16" s="29">
        <v>9.5741273803009216E-2</v>
      </c>
      <c r="L16" s="26">
        <f t="shared" si="0"/>
        <v>1.1957412738030107</v>
      </c>
      <c r="M16" s="4" t="s">
        <v>702</v>
      </c>
      <c r="N16" s="366"/>
    </row>
    <row r="17" spans="1:14" x14ac:dyDescent="0.25">
      <c r="A17" s="7">
        <v>4</v>
      </c>
      <c r="B17" s="17" t="s">
        <v>335</v>
      </c>
      <c r="C17" s="17" t="s">
        <v>755</v>
      </c>
      <c r="D17" s="13">
        <v>94.3</v>
      </c>
      <c r="E17" s="16" t="s">
        <v>328</v>
      </c>
      <c r="F17" s="30">
        <v>30.4</v>
      </c>
      <c r="G17" s="30">
        <v>31.7</v>
      </c>
      <c r="H17" s="21">
        <v>1.3000000000000007</v>
      </c>
      <c r="I17" s="557"/>
      <c r="J17" s="557"/>
      <c r="K17" s="29">
        <v>0.1393271932040705</v>
      </c>
      <c r="L17" s="26">
        <f t="shared" si="0"/>
        <v>1.4393271932040712</v>
      </c>
      <c r="M17" s="4" t="s">
        <v>702</v>
      </c>
      <c r="N17" s="366"/>
    </row>
    <row r="18" spans="1:14" x14ac:dyDescent="0.25">
      <c r="A18" s="7">
        <v>5</v>
      </c>
      <c r="B18" s="17" t="s">
        <v>336</v>
      </c>
      <c r="C18" s="17"/>
      <c r="D18" s="11">
        <v>52.8</v>
      </c>
      <c r="E18" s="16" t="s">
        <v>328</v>
      </c>
      <c r="F18" s="30">
        <v>0</v>
      </c>
      <c r="G18" s="30">
        <v>0</v>
      </c>
      <c r="H18" s="21">
        <v>0</v>
      </c>
      <c r="I18" s="557">
        <v>1.3577142857142857</v>
      </c>
      <c r="J18" s="557">
        <v>0</v>
      </c>
      <c r="K18" s="29"/>
      <c r="L18" s="26">
        <f t="shared" si="0"/>
        <v>1.3577142857142857</v>
      </c>
      <c r="M18" s="4" t="s">
        <v>703</v>
      </c>
      <c r="N18" s="366"/>
    </row>
    <row r="19" spans="1:14" x14ac:dyDescent="0.25">
      <c r="A19" s="7">
        <v>6</v>
      </c>
      <c r="B19" s="17" t="s">
        <v>337</v>
      </c>
      <c r="C19" s="17" t="s">
        <v>756</v>
      </c>
      <c r="D19" s="11">
        <v>64.8</v>
      </c>
      <c r="E19" s="16" t="s">
        <v>328</v>
      </c>
      <c r="F19" s="30">
        <v>15</v>
      </c>
      <c r="G19" s="30">
        <v>15.4</v>
      </c>
      <c r="H19" s="21">
        <v>0.40000000000000036</v>
      </c>
      <c r="I19" s="557"/>
      <c r="J19" s="557"/>
      <c r="K19" s="29">
        <v>9.5741273803009216E-2</v>
      </c>
      <c r="L19" s="26">
        <f t="shared" si="0"/>
        <v>0.49574127380300959</v>
      </c>
      <c r="M19" s="4" t="s">
        <v>702</v>
      </c>
      <c r="N19" s="366"/>
    </row>
    <row r="20" spans="1:14" x14ac:dyDescent="0.25">
      <c r="A20" s="7">
        <v>7</v>
      </c>
      <c r="B20" s="17" t="s">
        <v>757</v>
      </c>
      <c r="C20" s="17" t="s">
        <v>758</v>
      </c>
      <c r="D20" s="11">
        <v>94.1</v>
      </c>
      <c r="E20" s="16" t="s">
        <v>328</v>
      </c>
      <c r="F20" s="30">
        <v>0.378</v>
      </c>
      <c r="G20" s="30">
        <v>1.135</v>
      </c>
      <c r="H20" s="21">
        <v>0.75700000000000001</v>
      </c>
      <c r="I20" s="557"/>
      <c r="J20" s="557"/>
      <c r="K20" s="29">
        <v>0.13903169544541924</v>
      </c>
      <c r="L20" s="26">
        <f t="shared" si="0"/>
        <v>0.89603169544541927</v>
      </c>
      <c r="M20" s="4" t="s">
        <v>702</v>
      </c>
      <c r="N20" s="366"/>
    </row>
    <row r="21" spans="1:14" x14ac:dyDescent="0.25">
      <c r="A21" s="7">
        <v>8</v>
      </c>
      <c r="B21" s="17" t="s">
        <v>339</v>
      </c>
      <c r="C21" s="17" t="s">
        <v>759</v>
      </c>
      <c r="D21" s="11">
        <v>52.9</v>
      </c>
      <c r="E21" s="16" t="s">
        <v>328</v>
      </c>
      <c r="F21" s="30">
        <v>11.6</v>
      </c>
      <c r="G21" s="30">
        <v>11.8</v>
      </c>
      <c r="H21" s="21">
        <v>0.20000000000000107</v>
      </c>
      <c r="I21" s="557"/>
      <c r="J21" s="557"/>
      <c r="K21" s="29">
        <v>7.8159157163259066E-2</v>
      </c>
      <c r="L21" s="26">
        <f t="shared" si="0"/>
        <v>0.27815915716326012</v>
      </c>
      <c r="M21" s="4" t="s">
        <v>702</v>
      </c>
      <c r="N21" s="366"/>
    </row>
    <row r="22" spans="1:14" x14ac:dyDescent="0.25">
      <c r="A22" s="7">
        <v>9</v>
      </c>
      <c r="B22" s="17" t="s">
        <v>340</v>
      </c>
      <c r="C22" s="17" t="s">
        <v>760</v>
      </c>
      <c r="D22" s="11">
        <v>65.2</v>
      </c>
      <c r="E22" s="16" t="s">
        <v>328</v>
      </c>
      <c r="F22" s="30">
        <v>18.3</v>
      </c>
      <c r="G22" s="30">
        <v>18.399999999999999</v>
      </c>
      <c r="H22" s="21">
        <v>9.9999999999997868E-2</v>
      </c>
      <c r="I22" s="557"/>
      <c r="J22" s="557"/>
      <c r="K22" s="29">
        <v>9.6332269320311747E-2</v>
      </c>
      <c r="L22" s="26">
        <f t="shared" si="0"/>
        <v>0.19633226932030962</v>
      </c>
      <c r="M22" s="4" t="s">
        <v>702</v>
      </c>
      <c r="N22" s="366"/>
    </row>
    <row r="23" spans="1:14" x14ac:dyDescent="0.25">
      <c r="A23" s="7">
        <v>10</v>
      </c>
      <c r="B23" s="17" t="s">
        <v>761</v>
      </c>
      <c r="C23" s="17" t="s">
        <v>762</v>
      </c>
      <c r="D23" s="11">
        <v>94</v>
      </c>
      <c r="E23" s="16" t="s">
        <v>328</v>
      </c>
      <c r="F23" s="30">
        <v>0.52</v>
      </c>
      <c r="G23" s="30">
        <v>1.6120000000000001</v>
      </c>
      <c r="H23" s="21">
        <v>1.0920000000000001</v>
      </c>
      <c r="I23" s="557"/>
      <c r="J23" s="557"/>
      <c r="K23" s="29">
        <v>0.13888394656609362</v>
      </c>
      <c r="L23" s="26">
        <f t="shared" si="0"/>
        <v>1.2308839465660937</v>
      </c>
      <c r="M23" s="4" t="s">
        <v>702</v>
      </c>
      <c r="N23" s="366"/>
    </row>
    <row r="24" spans="1:14" x14ac:dyDescent="0.25">
      <c r="A24" s="7">
        <v>11</v>
      </c>
      <c r="B24" s="17" t="s">
        <v>763</v>
      </c>
      <c r="C24" s="17" t="s">
        <v>762</v>
      </c>
      <c r="D24" s="11">
        <v>52.8</v>
      </c>
      <c r="E24" s="16" t="s">
        <v>328</v>
      </c>
      <c r="F24" s="30">
        <v>3.0000000000000001E-3</v>
      </c>
      <c r="G24" s="30">
        <v>0.19400000000000001</v>
      </c>
      <c r="H24" s="21">
        <v>0.191</v>
      </c>
      <c r="I24" s="557"/>
      <c r="J24" s="557"/>
      <c r="K24" s="29">
        <v>7.8011408283933437E-2</v>
      </c>
      <c r="L24" s="26">
        <f t="shared" si="0"/>
        <v>0.26901140828393344</v>
      </c>
      <c r="M24" s="4" t="s">
        <v>702</v>
      </c>
      <c r="N24" s="366"/>
    </row>
    <row r="25" spans="1:14" x14ac:dyDescent="0.25">
      <c r="A25" s="7">
        <v>12</v>
      </c>
      <c r="B25" s="17" t="s">
        <v>343</v>
      </c>
      <c r="C25" s="17" t="s">
        <v>764</v>
      </c>
      <c r="D25" s="11">
        <v>65.3</v>
      </c>
      <c r="E25" s="16" t="s">
        <v>328</v>
      </c>
      <c r="F25" s="30">
        <v>18</v>
      </c>
      <c r="G25" s="30">
        <v>18.100000000000001</v>
      </c>
      <c r="H25" s="21">
        <v>0.10000000000000142</v>
      </c>
      <c r="I25" s="557"/>
      <c r="J25" s="557"/>
      <c r="K25" s="29">
        <v>9.6480018199637377E-2</v>
      </c>
      <c r="L25" s="26">
        <f t="shared" si="0"/>
        <v>0.19648001819963878</v>
      </c>
      <c r="M25" s="4" t="s">
        <v>702</v>
      </c>
      <c r="N25" s="366"/>
    </row>
    <row r="26" spans="1:14" x14ac:dyDescent="0.25">
      <c r="A26" s="7">
        <v>13</v>
      </c>
      <c r="B26" s="17" t="s">
        <v>344</v>
      </c>
      <c r="C26" s="17" t="s">
        <v>754</v>
      </c>
      <c r="D26" s="11">
        <v>94.2</v>
      </c>
      <c r="E26" s="16" t="s">
        <v>328</v>
      </c>
      <c r="F26" s="30">
        <v>25.9</v>
      </c>
      <c r="G26" s="30">
        <v>26.5</v>
      </c>
      <c r="H26" s="21">
        <v>0.60000000000000142</v>
      </c>
      <c r="I26" s="557"/>
      <c r="J26" s="557"/>
      <c r="K26" s="29">
        <v>0.13917944432474488</v>
      </c>
      <c r="L26" s="26">
        <f t="shared" si="0"/>
        <v>0.73917944432474636</v>
      </c>
      <c r="M26" s="4" t="s">
        <v>702</v>
      </c>
      <c r="N26" s="366"/>
    </row>
    <row r="27" spans="1:14" x14ac:dyDescent="0.25">
      <c r="A27" s="7">
        <v>14</v>
      </c>
      <c r="B27" s="17" t="s">
        <v>345</v>
      </c>
      <c r="C27" s="17"/>
      <c r="D27" s="11">
        <v>52.9</v>
      </c>
      <c r="E27" s="16" t="s">
        <v>328</v>
      </c>
      <c r="F27" s="30">
        <v>4.2</v>
      </c>
      <c r="G27" s="30">
        <v>4.2</v>
      </c>
      <c r="H27" s="21">
        <v>0</v>
      </c>
      <c r="I27" s="557">
        <v>1.3602857142857143</v>
      </c>
      <c r="J27" s="557">
        <v>0</v>
      </c>
      <c r="K27" s="29"/>
      <c r="L27" s="26">
        <f t="shared" si="0"/>
        <v>1.3602857142857143</v>
      </c>
      <c r="M27" s="4" t="s">
        <v>703</v>
      </c>
      <c r="N27" s="366"/>
    </row>
    <row r="28" spans="1:14" x14ac:dyDescent="0.25">
      <c r="A28" s="7">
        <v>15</v>
      </c>
      <c r="B28" s="17" t="s">
        <v>346</v>
      </c>
      <c r="C28" s="17" t="s">
        <v>809</v>
      </c>
      <c r="D28" s="11">
        <v>64.900000000000006</v>
      </c>
      <c r="E28" s="16" t="s">
        <v>328</v>
      </c>
      <c r="F28" s="30">
        <v>26.1</v>
      </c>
      <c r="G28" s="30">
        <v>27.7</v>
      </c>
      <c r="H28" s="21">
        <v>1.5999999999999979</v>
      </c>
      <c r="I28" s="557"/>
      <c r="J28" s="557"/>
      <c r="K28" s="29">
        <v>9.588902268233486E-2</v>
      </c>
      <c r="L28" s="26">
        <f t="shared" si="0"/>
        <v>1.6958890226823327</v>
      </c>
      <c r="M28" s="4" t="s">
        <v>702</v>
      </c>
      <c r="N28" s="366"/>
    </row>
    <row r="29" spans="1:14" x14ac:dyDescent="0.25">
      <c r="A29" s="7">
        <v>16</v>
      </c>
      <c r="B29" s="17" t="s">
        <v>347</v>
      </c>
      <c r="C29" s="17"/>
      <c r="D29" s="11">
        <v>93.9</v>
      </c>
      <c r="E29" s="16" t="s">
        <v>328</v>
      </c>
      <c r="F29" s="30">
        <v>20.9</v>
      </c>
      <c r="G29" s="30">
        <v>22.4</v>
      </c>
      <c r="H29" s="21">
        <v>0</v>
      </c>
      <c r="I29" s="557">
        <v>2.4145714285714286</v>
      </c>
      <c r="J29" s="557"/>
      <c r="K29" s="29"/>
      <c r="L29" s="26">
        <f t="shared" si="0"/>
        <v>2.4145714285714286</v>
      </c>
      <c r="M29" s="4" t="s">
        <v>703</v>
      </c>
      <c r="N29" s="366"/>
    </row>
    <row r="30" spans="1:14" x14ac:dyDescent="0.25">
      <c r="A30" s="7">
        <v>17</v>
      </c>
      <c r="B30" s="17" t="s">
        <v>348</v>
      </c>
      <c r="C30" s="17"/>
      <c r="D30" s="11">
        <v>53</v>
      </c>
      <c r="E30" s="16" t="s">
        <v>328</v>
      </c>
      <c r="F30" s="30">
        <v>12.1</v>
      </c>
      <c r="G30" s="30">
        <v>13.9</v>
      </c>
      <c r="H30" s="21">
        <v>0</v>
      </c>
      <c r="I30" s="557">
        <v>1.3628571428571428</v>
      </c>
      <c r="J30" s="557"/>
      <c r="K30" s="29"/>
      <c r="L30" s="26">
        <f t="shared" si="0"/>
        <v>1.3628571428571428</v>
      </c>
      <c r="M30" s="4" t="s">
        <v>703</v>
      </c>
      <c r="N30" s="366"/>
    </row>
    <row r="31" spans="1:14" ht="15.75" x14ac:dyDescent="0.25">
      <c r="A31" s="7">
        <v>18</v>
      </c>
      <c r="B31" s="17" t="s">
        <v>595</v>
      </c>
      <c r="C31" s="17"/>
      <c r="D31" s="11">
        <v>64.8</v>
      </c>
      <c r="E31" s="16" t="s">
        <v>328</v>
      </c>
      <c r="F31" s="30">
        <v>21</v>
      </c>
      <c r="G31" s="30">
        <v>22.3</v>
      </c>
      <c r="H31" s="21">
        <v>0</v>
      </c>
      <c r="I31" s="557">
        <v>1.6662857142857141</v>
      </c>
      <c r="J31" s="557"/>
      <c r="K31" s="29"/>
      <c r="L31" s="26">
        <f t="shared" si="0"/>
        <v>1.6662857142857141</v>
      </c>
      <c r="M31" s="4" t="s">
        <v>703</v>
      </c>
      <c r="N31" s="620"/>
    </row>
    <row r="32" spans="1:14" x14ac:dyDescent="0.25">
      <c r="A32" s="7">
        <v>19</v>
      </c>
      <c r="B32" s="17" t="s">
        <v>349</v>
      </c>
      <c r="C32" s="17"/>
      <c r="D32" s="11">
        <v>93.9</v>
      </c>
      <c r="E32" s="16" t="s">
        <v>328</v>
      </c>
      <c r="F32" s="30">
        <v>27.3</v>
      </c>
      <c r="G32" s="30">
        <v>28.2</v>
      </c>
      <c r="H32" s="21">
        <v>0</v>
      </c>
      <c r="I32" s="557"/>
      <c r="J32" s="557">
        <v>1.4833333333333336</v>
      </c>
      <c r="K32" s="29">
        <v>0.13873619768676801</v>
      </c>
      <c r="L32" s="26">
        <f t="shared" si="0"/>
        <v>1.6220695310201017</v>
      </c>
      <c r="M32" s="4" t="s">
        <v>702</v>
      </c>
      <c r="N32" s="366"/>
    </row>
    <row r="33" spans="1:14" x14ac:dyDescent="0.25">
      <c r="A33" s="7">
        <v>20</v>
      </c>
      <c r="B33" s="17" t="s">
        <v>350</v>
      </c>
      <c r="C33" s="17"/>
      <c r="D33" s="11">
        <v>52.8</v>
      </c>
      <c r="E33" s="16" t="s">
        <v>328</v>
      </c>
      <c r="F33" s="30">
        <v>13</v>
      </c>
      <c r="G33" s="30">
        <v>13.7</v>
      </c>
      <c r="H33" s="21">
        <v>0</v>
      </c>
      <c r="I33" s="557"/>
      <c r="J33" s="557">
        <v>0.61666666666666659</v>
      </c>
      <c r="K33" s="29">
        <v>7.8011408283933437E-2</v>
      </c>
      <c r="L33" s="26">
        <f t="shared" si="0"/>
        <v>0.69467807495060008</v>
      </c>
      <c r="M33" s="4" t="s">
        <v>702</v>
      </c>
      <c r="N33" s="366"/>
    </row>
    <row r="34" spans="1:14" x14ac:dyDescent="0.25">
      <c r="A34" s="7">
        <v>21</v>
      </c>
      <c r="B34" s="17" t="s">
        <v>351</v>
      </c>
      <c r="C34" s="17"/>
      <c r="D34" s="11">
        <v>65</v>
      </c>
      <c r="E34" s="16" t="s">
        <v>328</v>
      </c>
      <c r="F34" s="30">
        <v>9.4</v>
      </c>
      <c r="G34" s="30">
        <v>9.4</v>
      </c>
      <c r="H34" s="21">
        <v>0</v>
      </c>
      <c r="I34" s="557"/>
      <c r="J34" s="557">
        <v>0.15000000000000005</v>
      </c>
      <c r="K34" s="29">
        <v>9.6036771561660489E-2</v>
      </c>
      <c r="L34" s="26">
        <f t="shared" si="0"/>
        <v>0.24603677156166054</v>
      </c>
      <c r="M34" s="4" t="s">
        <v>702</v>
      </c>
      <c r="N34" s="366"/>
    </row>
    <row r="35" spans="1:14" x14ac:dyDescent="0.25">
      <c r="A35" s="7">
        <v>22</v>
      </c>
      <c r="B35" s="17" t="s">
        <v>352</v>
      </c>
      <c r="C35" s="17" t="s">
        <v>796</v>
      </c>
      <c r="D35" s="11">
        <v>94.3</v>
      </c>
      <c r="E35" s="16" t="s">
        <v>328</v>
      </c>
      <c r="F35" s="30">
        <v>38.5</v>
      </c>
      <c r="G35" s="30">
        <v>40.299999999999997</v>
      </c>
      <c r="H35" s="21">
        <v>1.7999999999999972</v>
      </c>
      <c r="I35" s="557"/>
      <c r="J35" s="557"/>
      <c r="K35" s="29">
        <v>0.1393271932040705</v>
      </c>
      <c r="L35" s="26">
        <f t="shared" si="0"/>
        <v>1.9393271932040677</v>
      </c>
      <c r="M35" s="4" t="s">
        <v>702</v>
      </c>
      <c r="N35" s="366"/>
    </row>
    <row r="36" spans="1:14" x14ac:dyDescent="0.25">
      <c r="A36" s="7">
        <v>23</v>
      </c>
      <c r="B36" s="17" t="s">
        <v>353</v>
      </c>
      <c r="C36" s="17" t="s">
        <v>765</v>
      </c>
      <c r="D36" s="11">
        <v>52.9</v>
      </c>
      <c r="E36" s="16" t="s">
        <v>328</v>
      </c>
      <c r="F36" s="30">
        <v>5.0999999999999996</v>
      </c>
      <c r="G36" s="30">
        <v>5.3</v>
      </c>
      <c r="H36" s="21">
        <v>0.20000000000000018</v>
      </c>
      <c r="I36" s="557"/>
      <c r="J36" s="557"/>
      <c r="K36" s="29">
        <v>7.8159157163259066E-2</v>
      </c>
      <c r="L36" s="26">
        <f t="shared" si="0"/>
        <v>0.27815915716325923</v>
      </c>
      <c r="M36" s="4" t="s">
        <v>702</v>
      </c>
      <c r="N36" s="366"/>
    </row>
    <row r="37" spans="1:14" x14ac:dyDescent="0.25">
      <c r="A37" s="7">
        <v>24</v>
      </c>
      <c r="B37" s="17" t="s">
        <v>354</v>
      </c>
      <c r="C37" s="17" t="s">
        <v>759</v>
      </c>
      <c r="D37" s="11">
        <v>65.3</v>
      </c>
      <c r="E37" s="16" t="s">
        <v>328</v>
      </c>
      <c r="F37" s="30">
        <v>7.7</v>
      </c>
      <c r="G37" s="30">
        <v>7.7</v>
      </c>
      <c r="H37" s="21">
        <v>0</v>
      </c>
      <c r="I37" s="557"/>
      <c r="J37" s="557"/>
      <c r="K37" s="29">
        <v>9.6480018199637377E-2</v>
      </c>
      <c r="L37" s="26">
        <f t="shared" si="0"/>
        <v>9.6480018199637377E-2</v>
      </c>
      <c r="M37" s="4" t="s">
        <v>702</v>
      </c>
      <c r="N37" s="366"/>
    </row>
    <row r="38" spans="1:14" x14ac:dyDescent="0.25">
      <c r="A38" s="7">
        <v>25</v>
      </c>
      <c r="B38" s="17" t="s">
        <v>355</v>
      </c>
      <c r="C38" s="17"/>
      <c r="D38" s="11">
        <v>94.1</v>
      </c>
      <c r="E38" s="16" t="s">
        <v>328</v>
      </c>
      <c r="F38" s="30">
        <v>7.5</v>
      </c>
      <c r="G38" s="30">
        <v>7.6</v>
      </c>
      <c r="H38" s="21">
        <v>0</v>
      </c>
      <c r="I38" s="557"/>
      <c r="J38" s="557">
        <v>4.9999999999999968E-2</v>
      </c>
      <c r="K38" s="29">
        <v>0.13903169544541924</v>
      </c>
      <c r="L38" s="26">
        <f t="shared" si="0"/>
        <v>0.1890316954454192</v>
      </c>
      <c r="M38" s="4" t="s">
        <v>702</v>
      </c>
      <c r="N38" s="366"/>
    </row>
    <row r="39" spans="1:14" x14ac:dyDescent="0.25">
      <c r="A39" s="7">
        <v>26</v>
      </c>
      <c r="B39" s="17" t="s">
        <v>766</v>
      </c>
      <c r="C39" s="17" t="s">
        <v>767</v>
      </c>
      <c r="D39" s="11">
        <v>53</v>
      </c>
      <c r="E39" s="16" t="s">
        <v>328</v>
      </c>
      <c r="F39" s="30">
        <v>0.20699999999999999</v>
      </c>
      <c r="G39" s="30">
        <v>0.20699999999999999</v>
      </c>
      <c r="H39" s="21">
        <v>0</v>
      </c>
      <c r="I39" s="557"/>
      <c r="J39" s="557"/>
      <c r="K39" s="29">
        <v>7.8306906042584695E-2</v>
      </c>
      <c r="L39" s="26">
        <f t="shared" si="0"/>
        <v>7.8306906042584695E-2</v>
      </c>
      <c r="M39" s="4" t="s">
        <v>702</v>
      </c>
      <c r="N39" s="366"/>
    </row>
    <row r="40" spans="1:14" x14ac:dyDescent="0.25">
      <c r="A40" s="7">
        <v>27</v>
      </c>
      <c r="B40" s="17" t="s">
        <v>768</v>
      </c>
      <c r="C40" s="17" t="s">
        <v>769</v>
      </c>
      <c r="D40" s="11">
        <v>65.3</v>
      </c>
      <c r="E40" s="16" t="s">
        <v>328</v>
      </c>
      <c r="F40" s="30">
        <v>0.20799999999999999</v>
      </c>
      <c r="G40" s="30">
        <v>0.20799999999999999</v>
      </c>
      <c r="H40" s="21">
        <v>0</v>
      </c>
      <c r="I40" s="557"/>
      <c r="J40" s="557"/>
      <c r="K40" s="29">
        <v>9.6480018199637377E-2</v>
      </c>
      <c r="L40" s="26">
        <f t="shared" si="0"/>
        <v>9.6480018199637377E-2</v>
      </c>
      <c r="M40" s="4" t="s">
        <v>702</v>
      </c>
      <c r="N40" s="366"/>
    </row>
    <row r="41" spans="1:14" x14ac:dyDescent="0.25">
      <c r="A41" s="7">
        <v>28</v>
      </c>
      <c r="B41" s="17" t="s">
        <v>358</v>
      </c>
      <c r="C41" s="17" t="s">
        <v>759</v>
      </c>
      <c r="D41" s="11">
        <v>93.5</v>
      </c>
      <c r="E41" s="16" t="s">
        <v>328</v>
      </c>
      <c r="F41" s="30">
        <v>29.8</v>
      </c>
      <c r="G41" s="30">
        <v>31.1</v>
      </c>
      <c r="H41" s="21">
        <v>1.3000000000000007</v>
      </c>
      <c r="I41" s="557"/>
      <c r="J41" s="557"/>
      <c r="K41" s="29">
        <v>0.13814520216946546</v>
      </c>
      <c r="L41" s="26">
        <f t="shared" si="0"/>
        <v>1.4381452021694661</v>
      </c>
      <c r="M41" s="4" t="s">
        <v>702</v>
      </c>
      <c r="N41" s="366"/>
    </row>
    <row r="42" spans="1:14" x14ac:dyDescent="0.25">
      <c r="A42" s="7">
        <v>29</v>
      </c>
      <c r="B42" s="17" t="s">
        <v>359</v>
      </c>
      <c r="C42" s="17"/>
      <c r="D42" s="11">
        <v>52.8</v>
      </c>
      <c r="E42" s="16" t="s">
        <v>328</v>
      </c>
      <c r="F42" s="30">
        <v>16</v>
      </c>
      <c r="G42" s="30">
        <v>16.600000000000001</v>
      </c>
      <c r="H42" s="21">
        <v>0</v>
      </c>
      <c r="I42" s="557"/>
      <c r="J42" s="557">
        <v>0.63333333333333319</v>
      </c>
      <c r="K42" s="29">
        <v>7.8011408283933437E-2</v>
      </c>
      <c r="L42" s="26">
        <f t="shared" si="0"/>
        <v>0.71134474161726668</v>
      </c>
      <c r="M42" s="4" t="s">
        <v>702</v>
      </c>
      <c r="N42" s="366"/>
    </row>
    <row r="43" spans="1:14" x14ac:dyDescent="0.25">
      <c r="A43" s="7">
        <v>30</v>
      </c>
      <c r="B43" s="17" t="s">
        <v>360</v>
      </c>
      <c r="C43" s="17" t="s">
        <v>755</v>
      </c>
      <c r="D43" s="11">
        <v>65.400000000000006</v>
      </c>
      <c r="E43" s="16" t="s">
        <v>328</v>
      </c>
      <c r="F43" s="30">
        <v>6.1</v>
      </c>
      <c r="G43" s="30">
        <v>6.8</v>
      </c>
      <c r="H43" s="21">
        <v>0.70000000000000018</v>
      </c>
      <c r="I43" s="557"/>
      <c r="J43" s="557"/>
      <c r="K43" s="29">
        <v>9.662776707896302E-2</v>
      </c>
      <c r="L43" s="26">
        <f t="shared" si="0"/>
        <v>0.79662776707896321</v>
      </c>
      <c r="M43" s="4" t="s">
        <v>702</v>
      </c>
      <c r="N43" s="366"/>
    </row>
    <row r="44" spans="1:14" x14ac:dyDescent="0.25">
      <c r="A44" s="7">
        <v>31</v>
      </c>
      <c r="B44" s="17" t="s">
        <v>361</v>
      </c>
      <c r="C44" s="17"/>
      <c r="D44" s="11">
        <v>93.9</v>
      </c>
      <c r="E44" s="16" t="s">
        <v>328</v>
      </c>
      <c r="F44" s="30">
        <v>9.1999999999999993</v>
      </c>
      <c r="G44" s="30">
        <v>9.4</v>
      </c>
      <c r="H44" s="21">
        <v>0</v>
      </c>
      <c r="I44" s="557"/>
      <c r="J44" s="557">
        <v>0.26666666666666661</v>
      </c>
      <c r="K44" s="29">
        <v>0.13873619768676801</v>
      </c>
      <c r="L44" s="26">
        <f t="shared" si="0"/>
        <v>0.40540286435343464</v>
      </c>
      <c r="M44" s="4" t="s">
        <v>702</v>
      </c>
      <c r="N44" s="366"/>
    </row>
    <row r="45" spans="1:14" x14ac:dyDescent="0.25">
      <c r="A45" s="7">
        <v>32</v>
      </c>
      <c r="B45" s="17" t="s">
        <v>363</v>
      </c>
      <c r="C45" s="17"/>
      <c r="D45" s="11">
        <v>53</v>
      </c>
      <c r="E45" s="16" t="s">
        <v>328</v>
      </c>
      <c r="F45" s="30">
        <v>17.399999999999999</v>
      </c>
      <c r="G45" s="30">
        <v>18.100000000000001</v>
      </c>
      <c r="H45" s="21">
        <v>0</v>
      </c>
      <c r="I45" s="557"/>
      <c r="J45" s="557">
        <v>0.65</v>
      </c>
      <c r="K45" s="29">
        <v>7.8306906042584695E-2</v>
      </c>
      <c r="L45" s="26">
        <f t="shared" si="0"/>
        <v>0.72830690604258475</v>
      </c>
      <c r="M45" s="4" t="s">
        <v>702</v>
      </c>
      <c r="N45" s="366"/>
    </row>
    <row r="46" spans="1:14" x14ac:dyDescent="0.25">
      <c r="A46" s="7">
        <v>33</v>
      </c>
      <c r="B46" s="17" t="s">
        <v>364</v>
      </c>
      <c r="C46" s="17"/>
      <c r="D46" s="11">
        <v>65.3</v>
      </c>
      <c r="E46" s="16" t="s">
        <v>328</v>
      </c>
      <c r="F46" s="30">
        <v>22.8</v>
      </c>
      <c r="G46" s="30">
        <v>23.9</v>
      </c>
      <c r="H46" s="21">
        <v>0</v>
      </c>
      <c r="I46" s="557"/>
      <c r="J46" s="557">
        <v>0.94999999999999984</v>
      </c>
      <c r="K46" s="29">
        <v>9.6480018199637377E-2</v>
      </c>
      <c r="L46" s="26">
        <f t="shared" si="0"/>
        <v>1.0464800181996372</v>
      </c>
      <c r="M46" s="4" t="s">
        <v>702</v>
      </c>
      <c r="N46" s="366"/>
    </row>
    <row r="47" spans="1:14" x14ac:dyDescent="0.25">
      <c r="A47" s="7">
        <v>34</v>
      </c>
      <c r="B47" s="17" t="s">
        <v>362</v>
      </c>
      <c r="C47" s="17"/>
      <c r="D47" s="11">
        <v>94</v>
      </c>
      <c r="E47" s="16" t="s">
        <v>328</v>
      </c>
      <c r="F47" s="30">
        <v>30.3</v>
      </c>
      <c r="G47" s="30">
        <v>31.7</v>
      </c>
      <c r="H47" s="21">
        <v>0</v>
      </c>
      <c r="I47" s="557"/>
      <c r="J47" s="557">
        <v>1.0833333333333333</v>
      </c>
      <c r="K47" s="29">
        <v>0.13888394656609362</v>
      </c>
      <c r="L47" s="26">
        <f t="shared" si="0"/>
        <v>1.2222172798994269</v>
      </c>
      <c r="M47" s="4" t="s">
        <v>702</v>
      </c>
      <c r="N47" s="366"/>
    </row>
    <row r="48" spans="1:14" x14ac:dyDescent="0.25">
      <c r="A48" s="7">
        <v>35</v>
      </c>
      <c r="B48" s="17" t="s">
        <v>365</v>
      </c>
      <c r="C48" s="17" t="s">
        <v>770</v>
      </c>
      <c r="D48" s="11">
        <v>52.8</v>
      </c>
      <c r="E48" s="16" t="s">
        <v>328</v>
      </c>
      <c r="F48" s="30">
        <v>13.4</v>
      </c>
      <c r="G48" s="30">
        <v>13.8</v>
      </c>
      <c r="H48" s="21">
        <v>0.40000000000000036</v>
      </c>
      <c r="I48" s="557"/>
      <c r="J48" s="557"/>
      <c r="K48" s="29">
        <v>7.8011408283933437E-2</v>
      </c>
      <c r="L48" s="26">
        <f t="shared" si="0"/>
        <v>0.47801140828393379</v>
      </c>
      <c r="M48" s="4" t="s">
        <v>702</v>
      </c>
      <c r="N48" s="366"/>
    </row>
    <row r="49" spans="1:14" x14ac:dyDescent="0.25">
      <c r="A49" s="7">
        <v>36</v>
      </c>
      <c r="B49" s="17" t="s">
        <v>366</v>
      </c>
      <c r="C49" s="17"/>
      <c r="D49" s="11">
        <v>64.900000000000006</v>
      </c>
      <c r="E49" s="16" t="s">
        <v>328</v>
      </c>
      <c r="F49" s="30">
        <v>14.4</v>
      </c>
      <c r="G49" s="30">
        <v>14.6</v>
      </c>
      <c r="H49" s="21">
        <v>0</v>
      </c>
      <c r="I49" s="557"/>
      <c r="J49" s="557">
        <v>0.80000000000000016</v>
      </c>
      <c r="K49" s="29">
        <v>9.588902268233486E-2</v>
      </c>
      <c r="L49" s="26">
        <f t="shared" si="0"/>
        <v>0.89588902268233506</v>
      </c>
      <c r="M49" s="4" t="s">
        <v>702</v>
      </c>
      <c r="N49" s="366"/>
    </row>
    <row r="50" spans="1:14" x14ac:dyDescent="0.25">
      <c r="A50" s="7">
        <v>37</v>
      </c>
      <c r="B50" s="17" t="s">
        <v>367</v>
      </c>
      <c r="C50" s="17"/>
      <c r="D50" s="11">
        <v>94.1</v>
      </c>
      <c r="E50" s="16" t="s">
        <v>328</v>
      </c>
      <c r="F50" s="30">
        <v>16</v>
      </c>
      <c r="G50" s="30">
        <v>18.2</v>
      </c>
      <c r="H50" s="21">
        <v>0</v>
      </c>
      <c r="I50" s="557"/>
      <c r="J50" s="557">
        <v>1.4666666666666668</v>
      </c>
      <c r="K50" s="29">
        <v>0.13903169544541924</v>
      </c>
      <c r="L50" s="26">
        <f t="shared" si="0"/>
        <v>1.6056983621120859</v>
      </c>
      <c r="M50" s="4" t="s">
        <v>702</v>
      </c>
      <c r="N50" s="366"/>
    </row>
    <row r="51" spans="1:14" x14ac:dyDescent="0.25">
      <c r="A51" s="7">
        <v>38</v>
      </c>
      <c r="B51" s="17" t="s">
        <v>368</v>
      </c>
      <c r="C51" s="17"/>
      <c r="D51" s="11">
        <v>52.7</v>
      </c>
      <c r="E51" s="16" t="s">
        <v>328</v>
      </c>
      <c r="F51" s="30">
        <v>10.8</v>
      </c>
      <c r="G51" s="30">
        <v>11.7</v>
      </c>
      <c r="H51" s="21">
        <v>0</v>
      </c>
      <c r="I51" s="557"/>
      <c r="J51" s="557">
        <v>0.48333333333333339</v>
      </c>
      <c r="K51" s="29">
        <v>7.7863659404607807E-2</v>
      </c>
      <c r="L51" s="26">
        <f t="shared" si="0"/>
        <v>0.56119699273794121</v>
      </c>
      <c r="M51" s="4" t="s">
        <v>702</v>
      </c>
      <c r="N51" s="366"/>
    </row>
    <row r="52" spans="1:14" x14ac:dyDescent="0.25">
      <c r="A52" s="7">
        <v>39</v>
      </c>
      <c r="B52" s="17" t="s">
        <v>369</v>
      </c>
      <c r="C52" s="17"/>
      <c r="D52" s="11">
        <v>65.2</v>
      </c>
      <c r="E52" s="16" t="s">
        <v>328</v>
      </c>
      <c r="F52" s="30">
        <v>11.4</v>
      </c>
      <c r="G52" s="30">
        <v>12</v>
      </c>
      <c r="H52" s="21">
        <v>0</v>
      </c>
      <c r="I52" s="557"/>
      <c r="J52" s="557">
        <v>0.4499999999999999</v>
      </c>
      <c r="K52" s="29">
        <v>9.6332269320311747E-2</v>
      </c>
      <c r="L52" s="26">
        <f t="shared" si="0"/>
        <v>0.54633226932031165</v>
      </c>
      <c r="M52" s="4" t="s">
        <v>702</v>
      </c>
      <c r="N52" s="366"/>
    </row>
    <row r="53" spans="1:14" x14ac:dyDescent="0.25">
      <c r="A53" s="7">
        <v>40</v>
      </c>
      <c r="B53" s="17" t="s">
        <v>370</v>
      </c>
      <c r="C53" s="17" t="s">
        <v>771</v>
      </c>
      <c r="D53" s="11">
        <v>94</v>
      </c>
      <c r="E53" s="16" t="s">
        <v>328</v>
      </c>
      <c r="F53" s="30">
        <v>25.1</v>
      </c>
      <c r="G53" s="30">
        <v>25.1</v>
      </c>
      <c r="H53" s="21">
        <v>0</v>
      </c>
      <c r="I53" s="557"/>
      <c r="J53" s="557"/>
      <c r="K53" s="29">
        <v>0.13888394656609362</v>
      </c>
      <c r="L53" s="26">
        <f t="shared" si="0"/>
        <v>0.13888394656609362</v>
      </c>
      <c r="M53" s="4" t="s">
        <v>702</v>
      </c>
      <c r="N53" s="366"/>
    </row>
    <row r="54" spans="1:14" x14ac:dyDescent="0.25">
      <c r="A54" s="7">
        <v>41</v>
      </c>
      <c r="B54" s="17" t="s">
        <v>371</v>
      </c>
      <c r="C54" s="17"/>
      <c r="D54" s="11">
        <v>52.8</v>
      </c>
      <c r="E54" s="16" t="s">
        <v>328</v>
      </c>
      <c r="F54" s="30">
        <v>5.5</v>
      </c>
      <c r="G54" s="30">
        <v>5.6</v>
      </c>
      <c r="H54" s="21">
        <v>0</v>
      </c>
      <c r="I54" s="557"/>
      <c r="J54" s="557">
        <v>0.3</v>
      </c>
      <c r="K54" s="29">
        <v>7.8011408283933437E-2</v>
      </c>
      <c r="L54" s="26">
        <f t="shared" si="0"/>
        <v>0.37801140828393343</v>
      </c>
      <c r="M54" s="4" t="s">
        <v>702</v>
      </c>
      <c r="N54" s="366"/>
    </row>
    <row r="55" spans="1:14" x14ac:dyDescent="0.25">
      <c r="A55" s="7">
        <v>42</v>
      </c>
      <c r="B55" s="17" t="s">
        <v>372</v>
      </c>
      <c r="C55" s="17" t="s">
        <v>772</v>
      </c>
      <c r="D55" s="11">
        <v>65.3</v>
      </c>
      <c r="E55" s="16" t="s">
        <v>328</v>
      </c>
      <c r="F55" s="30">
        <v>18.2</v>
      </c>
      <c r="G55" s="30">
        <v>18.7</v>
      </c>
      <c r="H55" s="21">
        <v>0.5</v>
      </c>
      <c r="I55" s="557"/>
      <c r="J55" s="557"/>
      <c r="K55" s="29">
        <v>9.6480018199637377E-2</v>
      </c>
      <c r="L55" s="26">
        <f t="shared" si="0"/>
        <v>0.59648001819963736</v>
      </c>
      <c r="M55" s="4" t="s">
        <v>702</v>
      </c>
      <c r="N55" s="366"/>
    </row>
    <row r="56" spans="1:14" x14ac:dyDescent="0.25">
      <c r="A56" s="7">
        <v>43</v>
      </c>
      <c r="B56" s="17" t="s">
        <v>455</v>
      </c>
      <c r="C56" s="17"/>
      <c r="D56" s="11">
        <v>69.099999999999994</v>
      </c>
      <c r="E56" s="16" t="s">
        <v>328</v>
      </c>
      <c r="F56" s="30">
        <v>25.2</v>
      </c>
      <c r="G56" s="30">
        <v>26.5</v>
      </c>
      <c r="H56" s="21">
        <v>0</v>
      </c>
      <c r="I56" s="557"/>
      <c r="J56" s="557">
        <v>0.98333333333333373</v>
      </c>
      <c r="K56" s="29">
        <v>0.10209447561401137</v>
      </c>
      <c r="L56" s="26">
        <f t="shared" si="0"/>
        <v>1.085427808947345</v>
      </c>
      <c r="M56" s="4" t="s">
        <v>702</v>
      </c>
      <c r="N56" s="366"/>
    </row>
    <row r="57" spans="1:14" x14ac:dyDescent="0.25">
      <c r="A57" s="7">
        <v>44</v>
      </c>
      <c r="B57" s="17" t="s">
        <v>456</v>
      </c>
      <c r="C57" s="17"/>
      <c r="D57" s="11">
        <v>42.6</v>
      </c>
      <c r="E57" s="16" t="s">
        <v>328</v>
      </c>
      <c r="F57" s="30">
        <v>20.2</v>
      </c>
      <c r="G57" s="30">
        <v>21.1</v>
      </c>
      <c r="H57" s="21">
        <v>0</v>
      </c>
      <c r="I57" s="557"/>
      <c r="J57" s="557">
        <v>0.78333333333333321</v>
      </c>
      <c r="K57" s="29">
        <v>6.2941022592719026E-2</v>
      </c>
      <c r="L57" s="26">
        <f t="shared" si="0"/>
        <v>0.84627435592605227</v>
      </c>
      <c r="M57" s="4" t="s">
        <v>702</v>
      </c>
      <c r="N57" s="366"/>
    </row>
    <row r="58" spans="1:14" x14ac:dyDescent="0.25">
      <c r="A58" s="7">
        <v>45</v>
      </c>
      <c r="B58" s="17" t="s">
        <v>457</v>
      </c>
      <c r="C58" s="17"/>
      <c r="D58" s="11">
        <v>55.5</v>
      </c>
      <c r="E58" s="16" t="s">
        <v>328</v>
      </c>
      <c r="F58" s="30">
        <v>20.9</v>
      </c>
      <c r="G58" s="30">
        <v>21.2</v>
      </c>
      <c r="H58" s="21">
        <v>0</v>
      </c>
      <c r="I58" s="557"/>
      <c r="J58" s="557">
        <v>0.78333333333333321</v>
      </c>
      <c r="K58" s="29">
        <v>8.2000628025725483E-2</v>
      </c>
      <c r="L58" s="26">
        <f t="shared" si="0"/>
        <v>0.86533396135905871</v>
      </c>
      <c r="M58" s="4" t="s">
        <v>702</v>
      </c>
      <c r="N58" s="366"/>
    </row>
    <row r="59" spans="1:14" x14ac:dyDescent="0.25">
      <c r="A59" s="7">
        <v>46</v>
      </c>
      <c r="B59" s="17" t="s">
        <v>458</v>
      </c>
      <c r="C59" s="17"/>
      <c r="D59" s="11">
        <v>58.9</v>
      </c>
      <c r="E59" s="16" t="s">
        <v>328</v>
      </c>
      <c r="F59" s="30">
        <v>27.3</v>
      </c>
      <c r="G59" s="30">
        <v>28.2</v>
      </c>
      <c r="H59" s="21">
        <v>0</v>
      </c>
      <c r="I59" s="557"/>
      <c r="J59" s="557">
        <v>0.81666666666666698</v>
      </c>
      <c r="K59" s="29">
        <v>8.7024089922796963E-2</v>
      </c>
      <c r="L59" s="26">
        <f t="shared" si="0"/>
        <v>0.90369075658946396</v>
      </c>
      <c r="M59" s="4" t="s">
        <v>702</v>
      </c>
      <c r="N59" s="366"/>
    </row>
    <row r="60" spans="1:14" x14ac:dyDescent="0.25">
      <c r="A60" s="7">
        <v>47</v>
      </c>
      <c r="B60" s="17" t="s">
        <v>459</v>
      </c>
      <c r="C60" s="17"/>
      <c r="D60" s="11">
        <v>62.3</v>
      </c>
      <c r="E60" s="16" t="s">
        <v>328</v>
      </c>
      <c r="F60" s="30">
        <v>26.6</v>
      </c>
      <c r="G60" s="30">
        <v>27.6</v>
      </c>
      <c r="H60" s="21">
        <v>0</v>
      </c>
      <c r="I60" s="557"/>
      <c r="J60" s="557">
        <v>0.91666666666666663</v>
      </c>
      <c r="K60" s="29">
        <v>9.2047551819868428E-2</v>
      </c>
      <c r="L60" s="26">
        <f t="shared" si="0"/>
        <v>1.008714218486535</v>
      </c>
      <c r="M60" s="4" t="s">
        <v>702</v>
      </c>
      <c r="N60" s="366"/>
    </row>
    <row r="61" spans="1:14" x14ac:dyDescent="0.25">
      <c r="A61" s="7">
        <v>48</v>
      </c>
      <c r="B61" s="17" t="s">
        <v>460</v>
      </c>
      <c r="C61" s="17" t="s">
        <v>754</v>
      </c>
      <c r="D61" s="11">
        <v>68.7</v>
      </c>
      <c r="E61" s="16" t="s">
        <v>328</v>
      </c>
      <c r="F61" s="30">
        <v>20</v>
      </c>
      <c r="G61" s="30">
        <v>20.2</v>
      </c>
      <c r="H61" s="21">
        <v>0.19999999999999929</v>
      </c>
      <c r="I61" s="557"/>
      <c r="J61" s="557"/>
      <c r="K61" s="29">
        <v>0.10150348009670886</v>
      </c>
      <c r="L61" s="26">
        <f t="shared" si="0"/>
        <v>0.30150348009670813</v>
      </c>
      <c r="M61" s="4" t="s">
        <v>702</v>
      </c>
      <c r="N61" s="366"/>
    </row>
    <row r="62" spans="1:14" x14ac:dyDescent="0.25">
      <c r="A62" s="7">
        <v>49</v>
      </c>
      <c r="B62" s="17" t="s">
        <v>461</v>
      </c>
      <c r="C62" s="17"/>
      <c r="D62" s="11">
        <v>42.7</v>
      </c>
      <c r="E62" s="16" t="s">
        <v>328</v>
      </c>
      <c r="F62" s="30">
        <v>6.9</v>
      </c>
      <c r="G62" s="30">
        <v>7.5</v>
      </c>
      <c r="H62" s="21">
        <v>0</v>
      </c>
      <c r="I62" s="557"/>
      <c r="J62" s="557">
        <v>0.6166666666666667</v>
      </c>
      <c r="K62" s="29">
        <v>6.3088771472044655E-2</v>
      </c>
      <c r="L62" s="26">
        <f t="shared" si="0"/>
        <v>0.67975543813871131</v>
      </c>
      <c r="M62" s="4" t="s">
        <v>702</v>
      </c>
      <c r="N62" s="366"/>
    </row>
    <row r="63" spans="1:14" x14ac:dyDescent="0.25">
      <c r="A63" s="7">
        <v>50</v>
      </c>
      <c r="B63" s="17" t="s">
        <v>462</v>
      </c>
      <c r="C63" s="17" t="s">
        <v>783</v>
      </c>
      <c r="D63" s="11">
        <v>55</v>
      </c>
      <c r="E63" s="16" t="s">
        <v>328</v>
      </c>
      <c r="F63" s="30">
        <v>20.399999999999999</v>
      </c>
      <c r="G63" s="30">
        <v>21.3</v>
      </c>
      <c r="H63" s="21">
        <v>0.28400000000000214</v>
      </c>
      <c r="I63" s="557"/>
      <c r="J63" s="557"/>
      <c r="K63" s="29">
        <v>8.1261883629097337E-2</v>
      </c>
      <c r="L63" s="26">
        <f t="shared" si="0"/>
        <v>0.3652618836290995</v>
      </c>
      <c r="M63" s="4" t="s">
        <v>702</v>
      </c>
      <c r="N63" s="366"/>
    </row>
    <row r="64" spans="1:14" x14ac:dyDescent="0.25">
      <c r="A64" s="7">
        <v>51</v>
      </c>
      <c r="B64" s="17" t="s">
        <v>463</v>
      </c>
      <c r="C64" s="17" t="s">
        <v>773</v>
      </c>
      <c r="D64" s="11">
        <v>59</v>
      </c>
      <c r="E64" s="16" t="s">
        <v>328</v>
      </c>
      <c r="F64" s="30">
        <v>12.6</v>
      </c>
      <c r="G64" s="30">
        <v>13</v>
      </c>
      <c r="H64" s="21">
        <v>0.40000000000000036</v>
      </c>
      <c r="I64" s="557"/>
      <c r="J64" s="557"/>
      <c r="K64" s="29">
        <v>8.7171838802122592E-2</v>
      </c>
      <c r="L64" s="26">
        <f t="shared" si="0"/>
        <v>0.48717183880212295</v>
      </c>
      <c r="M64" s="4" t="s">
        <v>702</v>
      </c>
      <c r="N64" s="366"/>
    </row>
    <row r="65" spans="1:14" x14ac:dyDescent="0.25">
      <c r="A65" s="7">
        <v>52</v>
      </c>
      <c r="B65" s="17" t="s">
        <v>464</v>
      </c>
      <c r="C65" s="17" t="s">
        <v>774</v>
      </c>
      <c r="D65" s="11">
        <v>62</v>
      </c>
      <c r="E65" s="16" t="s">
        <v>328</v>
      </c>
      <c r="F65" s="30">
        <v>24.6</v>
      </c>
      <c r="G65" s="30">
        <v>25.3</v>
      </c>
      <c r="H65" s="21">
        <v>0.69999999999999929</v>
      </c>
      <c r="I65" s="557"/>
      <c r="J65" s="557"/>
      <c r="K65" s="29">
        <v>9.160430518189154E-2</v>
      </c>
      <c r="L65" s="26">
        <f t="shared" si="0"/>
        <v>0.79160430518189084</v>
      </c>
      <c r="M65" s="4" t="s">
        <v>702</v>
      </c>
      <c r="N65" s="366"/>
    </row>
    <row r="66" spans="1:14" x14ac:dyDescent="0.25">
      <c r="A66" s="7">
        <v>53</v>
      </c>
      <c r="B66" s="17" t="s">
        <v>775</v>
      </c>
      <c r="C66" s="17" t="s">
        <v>776</v>
      </c>
      <c r="D66" s="11">
        <v>68.900000000000006</v>
      </c>
      <c r="E66" s="16" t="s">
        <v>328</v>
      </c>
      <c r="F66" s="30">
        <v>6.9999999999999999E-4</v>
      </c>
      <c r="G66" s="30">
        <v>9.5000000000000001E-2</v>
      </c>
      <c r="H66" s="21">
        <v>9.4299999999999995E-2</v>
      </c>
      <c r="I66" s="557"/>
      <c r="J66" s="557"/>
      <c r="K66" s="29">
        <v>0.10179897785536011</v>
      </c>
      <c r="L66" s="26">
        <f t="shared" si="0"/>
        <v>0.19609897785536012</v>
      </c>
      <c r="M66" s="4" t="s">
        <v>702</v>
      </c>
      <c r="N66" s="366"/>
    </row>
    <row r="67" spans="1:14" x14ac:dyDescent="0.25">
      <c r="A67" s="7">
        <v>54</v>
      </c>
      <c r="B67" s="17" t="s">
        <v>466</v>
      </c>
      <c r="C67" s="17"/>
      <c r="D67" s="11">
        <v>42.8</v>
      </c>
      <c r="E67" s="16" t="s">
        <v>328</v>
      </c>
      <c r="F67" s="30">
        <v>16.8</v>
      </c>
      <c r="G67" s="30">
        <v>17.399999999999999</v>
      </c>
      <c r="H67" s="21">
        <v>0</v>
      </c>
      <c r="I67" s="557"/>
      <c r="J67" s="557">
        <v>0.74999999999999967</v>
      </c>
      <c r="K67" s="29">
        <v>6.3236520351370284E-2</v>
      </c>
      <c r="L67" s="26">
        <f t="shared" si="0"/>
        <v>0.81323652035136995</v>
      </c>
      <c r="M67" s="4" t="s">
        <v>702</v>
      </c>
      <c r="N67" s="366"/>
    </row>
    <row r="68" spans="1:14" x14ac:dyDescent="0.25">
      <c r="A68" s="7">
        <v>55</v>
      </c>
      <c r="B68" s="17" t="s">
        <v>467</v>
      </c>
      <c r="C68" s="17"/>
      <c r="D68" s="11">
        <v>55.2</v>
      </c>
      <c r="E68" s="16" t="s">
        <v>328</v>
      </c>
      <c r="F68" s="30">
        <v>3.9</v>
      </c>
      <c r="G68" s="30">
        <v>4.2</v>
      </c>
      <c r="H68" s="21">
        <v>0</v>
      </c>
      <c r="I68" s="557">
        <v>1.4194285714285715</v>
      </c>
      <c r="J68" s="557">
        <v>0</v>
      </c>
      <c r="K68" s="29"/>
      <c r="L68" s="26">
        <f t="shared" si="0"/>
        <v>1.4194285714285715</v>
      </c>
      <c r="M68" s="4" t="s">
        <v>703</v>
      </c>
      <c r="N68" s="366"/>
    </row>
    <row r="69" spans="1:14" x14ac:dyDescent="0.25">
      <c r="A69" s="7">
        <v>56</v>
      </c>
      <c r="B69" s="17" t="s">
        <v>468</v>
      </c>
      <c r="C69" s="17"/>
      <c r="D69" s="11">
        <v>59.3</v>
      </c>
      <c r="E69" s="16" t="s">
        <v>328</v>
      </c>
      <c r="F69" s="30">
        <v>14.7</v>
      </c>
      <c r="G69" s="30">
        <v>14.9</v>
      </c>
      <c r="H69" s="21">
        <v>0</v>
      </c>
      <c r="I69" s="557"/>
      <c r="J69" s="557">
        <v>0.33333333333333331</v>
      </c>
      <c r="K69" s="29">
        <v>8.761508544009948E-2</v>
      </c>
      <c r="L69" s="26">
        <f t="shared" si="0"/>
        <v>0.42094841877343281</v>
      </c>
      <c r="M69" s="4" t="s">
        <v>702</v>
      </c>
      <c r="N69" s="366"/>
    </row>
    <row r="70" spans="1:14" x14ac:dyDescent="0.25">
      <c r="A70" s="7">
        <v>57</v>
      </c>
      <c r="B70" s="17" t="s">
        <v>777</v>
      </c>
      <c r="C70" s="17" t="s">
        <v>778</v>
      </c>
      <c r="D70" s="11">
        <v>62.2</v>
      </c>
      <c r="E70" s="16" t="s">
        <v>328</v>
      </c>
      <c r="F70" s="30">
        <v>0.46100000000000002</v>
      </c>
      <c r="G70" s="30">
        <v>1.29</v>
      </c>
      <c r="H70" s="21">
        <v>0.82899999999999996</v>
      </c>
      <c r="I70" s="557"/>
      <c r="J70" s="557"/>
      <c r="K70" s="29">
        <v>9.1899802940542799E-2</v>
      </c>
      <c r="L70" s="26">
        <f t="shared" si="0"/>
        <v>0.92089980294054274</v>
      </c>
      <c r="M70" s="4" t="s">
        <v>702</v>
      </c>
      <c r="N70" s="366"/>
    </row>
    <row r="71" spans="1:14" x14ac:dyDescent="0.25">
      <c r="A71" s="7">
        <v>58</v>
      </c>
      <c r="B71" s="17" t="s">
        <v>470</v>
      </c>
      <c r="C71" s="17" t="s">
        <v>754</v>
      </c>
      <c r="D71" s="11">
        <v>69.099999999999994</v>
      </c>
      <c r="E71" s="16" t="s">
        <v>328</v>
      </c>
      <c r="F71" s="30">
        <v>11.1</v>
      </c>
      <c r="G71" s="30">
        <v>11.6</v>
      </c>
      <c r="H71" s="21">
        <v>0.5</v>
      </c>
      <c r="I71" s="557"/>
      <c r="J71" s="557"/>
      <c r="K71" s="29">
        <v>0.10209447561401137</v>
      </c>
      <c r="L71" s="26">
        <f t="shared" si="0"/>
        <v>0.60209447561401142</v>
      </c>
      <c r="M71" s="4" t="s">
        <v>702</v>
      </c>
      <c r="N71" s="366"/>
    </row>
    <row r="72" spans="1:14" x14ac:dyDescent="0.25">
      <c r="A72" s="7">
        <v>59</v>
      </c>
      <c r="B72" s="17" t="s">
        <v>471</v>
      </c>
      <c r="C72" s="17"/>
      <c r="D72" s="11">
        <v>42.5</v>
      </c>
      <c r="E72" s="16" t="s">
        <v>328</v>
      </c>
      <c r="F72" s="30">
        <v>19.5</v>
      </c>
      <c r="G72" s="30">
        <v>20.2</v>
      </c>
      <c r="H72" s="21">
        <v>0</v>
      </c>
      <c r="I72" s="557"/>
      <c r="J72" s="557">
        <v>0.83333333333333359</v>
      </c>
      <c r="K72" s="29">
        <v>6.2793273713393397E-2</v>
      </c>
      <c r="L72" s="26">
        <f t="shared" si="0"/>
        <v>0.89612660704672698</v>
      </c>
      <c r="M72" s="4" t="s">
        <v>702</v>
      </c>
      <c r="N72" s="366"/>
    </row>
    <row r="73" spans="1:14" x14ac:dyDescent="0.25">
      <c r="A73" s="7">
        <v>60</v>
      </c>
      <c r="B73" s="17" t="s">
        <v>472</v>
      </c>
      <c r="C73" s="17"/>
      <c r="D73" s="11">
        <v>55.4</v>
      </c>
      <c r="E73" s="16" t="s">
        <v>328</v>
      </c>
      <c r="F73" s="30">
        <v>15.5</v>
      </c>
      <c r="G73" s="30">
        <v>16.2</v>
      </c>
      <c r="H73" s="21">
        <v>0</v>
      </c>
      <c r="I73" s="557"/>
      <c r="J73" s="557">
        <v>0.48333333333333339</v>
      </c>
      <c r="K73" s="29">
        <v>8.1852879146399854E-2</v>
      </c>
      <c r="L73" s="26">
        <f t="shared" si="0"/>
        <v>0.56518621247973322</v>
      </c>
      <c r="M73" s="4" t="s">
        <v>702</v>
      </c>
      <c r="N73" s="366"/>
    </row>
    <row r="74" spans="1:14" x14ac:dyDescent="0.25">
      <c r="A74" s="7">
        <v>61</v>
      </c>
      <c r="B74" s="17" t="s">
        <v>473</v>
      </c>
      <c r="C74" s="17" t="s">
        <v>779</v>
      </c>
      <c r="D74" s="11">
        <v>58.8</v>
      </c>
      <c r="E74" s="16" t="s">
        <v>328</v>
      </c>
      <c r="F74" s="30">
        <v>6.6</v>
      </c>
      <c r="G74" s="30">
        <v>6.6</v>
      </c>
      <c r="H74" s="21">
        <v>0</v>
      </c>
      <c r="I74" s="557"/>
      <c r="J74" s="557"/>
      <c r="K74" s="29">
        <v>8.687634104347132E-2</v>
      </c>
      <c r="L74" s="26">
        <f t="shared" si="0"/>
        <v>8.687634104347132E-2</v>
      </c>
      <c r="M74" s="4" t="s">
        <v>702</v>
      </c>
      <c r="N74" s="366"/>
    </row>
    <row r="75" spans="1:14" x14ac:dyDescent="0.25">
      <c r="A75" s="7">
        <v>62</v>
      </c>
      <c r="B75" s="17" t="s">
        <v>474</v>
      </c>
      <c r="C75" s="17"/>
      <c r="D75" s="11">
        <v>62.1</v>
      </c>
      <c r="E75" s="16" t="s">
        <v>328</v>
      </c>
      <c r="F75" s="30">
        <v>8.1999999999999993</v>
      </c>
      <c r="G75" s="30">
        <v>8.1999999999999993</v>
      </c>
      <c r="H75" s="21">
        <v>0</v>
      </c>
      <c r="I75" s="557"/>
      <c r="J75" s="557">
        <v>9.9999999999999936E-2</v>
      </c>
      <c r="K75" s="29">
        <v>9.175205406121717E-2</v>
      </c>
      <c r="L75" s="26">
        <f t="shared" si="0"/>
        <v>0.19175205406121709</v>
      </c>
      <c r="M75" s="4" t="s">
        <v>702</v>
      </c>
      <c r="N75" s="366"/>
    </row>
    <row r="76" spans="1:14" x14ac:dyDescent="0.25">
      <c r="A76" s="7">
        <v>63</v>
      </c>
      <c r="B76" s="17" t="s">
        <v>475</v>
      </c>
      <c r="C76" s="17" t="s">
        <v>754</v>
      </c>
      <c r="D76" s="11">
        <v>69</v>
      </c>
      <c r="E76" s="16" t="s">
        <v>328</v>
      </c>
      <c r="F76" s="30">
        <v>26.7</v>
      </c>
      <c r="G76" s="30">
        <v>27.5</v>
      </c>
      <c r="H76" s="21">
        <v>0.80000000000000071</v>
      </c>
      <c r="I76" s="557"/>
      <c r="J76" s="557"/>
      <c r="K76" s="29">
        <v>0.10194672673468574</v>
      </c>
      <c r="L76" s="26">
        <f t="shared" si="0"/>
        <v>0.90194672673468645</v>
      </c>
      <c r="M76" s="4" t="s">
        <v>702</v>
      </c>
      <c r="N76" s="366"/>
    </row>
    <row r="77" spans="1:14" x14ac:dyDescent="0.25">
      <c r="A77" s="7">
        <v>64</v>
      </c>
      <c r="B77" s="17" t="s">
        <v>476</v>
      </c>
      <c r="C77" s="17" t="s">
        <v>754</v>
      </c>
      <c r="D77" s="11">
        <v>42.2</v>
      </c>
      <c r="E77" s="16" t="s">
        <v>328</v>
      </c>
      <c r="F77" s="30">
        <v>10.7</v>
      </c>
      <c r="G77" s="30">
        <v>11.2</v>
      </c>
      <c r="H77" s="21">
        <v>0.5</v>
      </c>
      <c r="I77" s="557"/>
      <c r="J77" s="557"/>
      <c r="K77" s="29">
        <v>6.2350027075416502E-2</v>
      </c>
      <c r="L77" s="26">
        <f t="shared" si="0"/>
        <v>0.56235002707541648</v>
      </c>
      <c r="M77" s="4" t="s">
        <v>702</v>
      </c>
      <c r="N77" s="366"/>
    </row>
    <row r="78" spans="1:14" x14ac:dyDescent="0.25">
      <c r="A78" s="7">
        <v>65</v>
      </c>
      <c r="B78" s="17" t="s">
        <v>477</v>
      </c>
      <c r="C78" s="17" t="s">
        <v>754</v>
      </c>
      <c r="D78" s="11">
        <v>55.5</v>
      </c>
      <c r="E78" s="16" t="s">
        <v>328</v>
      </c>
      <c r="F78" s="30">
        <v>14.7</v>
      </c>
      <c r="G78" s="30">
        <v>15.1</v>
      </c>
      <c r="H78" s="21">
        <v>0.40000000000000036</v>
      </c>
      <c r="I78" s="557"/>
      <c r="J78" s="557"/>
      <c r="K78" s="29">
        <v>8.2000628025725483E-2</v>
      </c>
      <c r="L78" s="26">
        <f t="shared" si="0"/>
        <v>0.48200062802572585</v>
      </c>
      <c r="M78" s="4" t="s">
        <v>702</v>
      </c>
      <c r="N78" s="366"/>
    </row>
    <row r="79" spans="1:14" x14ac:dyDescent="0.25">
      <c r="A79" s="7">
        <v>66</v>
      </c>
      <c r="B79" s="17" t="s">
        <v>478</v>
      </c>
      <c r="C79" s="17" t="s">
        <v>755</v>
      </c>
      <c r="D79" s="11">
        <v>59.3</v>
      </c>
      <c r="E79" s="16" t="s">
        <v>328</v>
      </c>
      <c r="F79" s="30">
        <v>20.399999999999999</v>
      </c>
      <c r="G79" s="30">
        <v>21</v>
      </c>
      <c r="H79" s="21">
        <v>0.60000000000000142</v>
      </c>
      <c r="I79" s="557"/>
      <c r="J79" s="557"/>
      <c r="K79" s="29">
        <v>8.761508544009948E-2</v>
      </c>
      <c r="L79" s="26">
        <f t="shared" ref="L79:L142" si="1">H79+K79+I79+J79</f>
        <v>0.68761508544010086</v>
      </c>
      <c r="M79" s="4" t="s">
        <v>702</v>
      </c>
      <c r="N79" s="366"/>
    </row>
    <row r="80" spans="1:14" x14ac:dyDescent="0.25">
      <c r="A80" s="7">
        <v>67</v>
      </c>
      <c r="B80" s="17" t="s">
        <v>479</v>
      </c>
      <c r="C80" s="17"/>
      <c r="D80" s="11">
        <v>62.6</v>
      </c>
      <c r="E80" s="16" t="s">
        <v>328</v>
      </c>
      <c r="F80" s="30">
        <v>34.700000000000003</v>
      </c>
      <c r="G80" s="30">
        <v>36.299999999999997</v>
      </c>
      <c r="H80" s="21">
        <v>0</v>
      </c>
      <c r="I80" s="557"/>
      <c r="J80" s="557">
        <v>1.3833333333333329</v>
      </c>
      <c r="K80" s="29">
        <v>9.249079845784533E-2</v>
      </c>
      <c r="L80" s="26">
        <f t="shared" si="1"/>
        <v>1.4758241317911782</v>
      </c>
      <c r="M80" s="4" t="s">
        <v>702</v>
      </c>
      <c r="N80" s="366"/>
    </row>
    <row r="81" spans="1:14" x14ac:dyDescent="0.25">
      <c r="A81" s="7">
        <v>68</v>
      </c>
      <c r="B81" s="17" t="s">
        <v>480</v>
      </c>
      <c r="C81" s="17"/>
      <c r="D81" s="11">
        <v>69.2</v>
      </c>
      <c r="E81" s="16" t="s">
        <v>328</v>
      </c>
      <c r="F81" s="30">
        <v>21.5</v>
      </c>
      <c r="G81" s="30">
        <v>22.6</v>
      </c>
      <c r="H81" s="21">
        <v>0</v>
      </c>
      <c r="I81" s="557"/>
      <c r="J81" s="557">
        <v>0.96666666666666645</v>
      </c>
      <c r="K81" s="29">
        <v>0.10224222449333702</v>
      </c>
      <c r="L81" s="26">
        <f t="shared" si="1"/>
        <v>1.0689088911600035</v>
      </c>
      <c r="M81" s="4" t="s">
        <v>702</v>
      </c>
      <c r="N81" s="366"/>
    </row>
    <row r="82" spans="1:14" x14ac:dyDescent="0.25">
      <c r="A82" s="7">
        <v>69</v>
      </c>
      <c r="B82" s="17" t="s">
        <v>481</v>
      </c>
      <c r="C82" s="17"/>
      <c r="D82" s="11">
        <v>42.3</v>
      </c>
      <c r="E82" s="16" t="s">
        <v>328</v>
      </c>
      <c r="F82" s="30">
        <v>15.4</v>
      </c>
      <c r="G82" s="30">
        <v>15.4</v>
      </c>
      <c r="H82" s="21">
        <v>0</v>
      </c>
      <c r="I82" s="557"/>
      <c r="J82" s="557">
        <v>0.65</v>
      </c>
      <c r="K82" s="29">
        <v>6.2497775954742124E-2</v>
      </c>
      <c r="L82" s="26">
        <f t="shared" si="1"/>
        <v>0.71249777595474217</v>
      </c>
      <c r="M82" s="4" t="s">
        <v>702</v>
      </c>
      <c r="N82" s="366"/>
    </row>
    <row r="83" spans="1:14" x14ac:dyDescent="0.25">
      <c r="A83" s="7">
        <v>70</v>
      </c>
      <c r="B83" s="17" t="s">
        <v>780</v>
      </c>
      <c r="C83" s="17" t="s">
        <v>778</v>
      </c>
      <c r="D83" s="11">
        <v>54.9</v>
      </c>
      <c r="E83" s="16" t="s">
        <v>328</v>
      </c>
      <c r="F83" s="30">
        <v>0.53500000000000003</v>
      </c>
      <c r="G83" s="30">
        <v>1.607</v>
      </c>
      <c r="H83" s="21">
        <v>1.0720000000000001</v>
      </c>
      <c r="I83" s="557"/>
      <c r="J83" s="557"/>
      <c r="K83" s="29">
        <v>8.1114134749771694E-2</v>
      </c>
      <c r="L83" s="26">
        <f t="shared" si="1"/>
        <v>1.1531141347497718</v>
      </c>
      <c r="M83" s="4" t="s">
        <v>702</v>
      </c>
      <c r="N83" s="366"/>
    </row>
    <row r="84" spans="1:14" x14ac:dyDescent="0.25">
      <c r="A84" s="7">
        <v>71</v>
      </c>
      <c r="B84" s="17" t="s">
        <v>483</v>
      </c>
      <c r="C84" s="17"/>
      <c r="D84" s="11">
        <v>58.9</v>
      </c>
      <c r="E84" s="16" t="s">
        <v>328</v>
      </c>
      <c r="F84" s="30">
        <v>7</v>
      </c>
      <c r="G84" s="30">
        <v>7</v>
      </c>
      <c r="H84" s="21">
        <v>0</v>
      </c>
      <c r="I84" s="557"/>
      <c r="J84" s="557">
        <v>0.16666666666666666</v>
      </c>
      <c r="K84" s="29">
        <v>8.7024089922796963E-2</v>
      </c>
      <c r="L84" s="26">
        <f t="shared" si="1"/>
        <v>0.25369075658946361</v>
      </c>
      <c r="M84" s="4" t="s">
        <v>702</v>
      </c>
      <c r="N84" s="366"/>
    </row>
    <row r="85" spans="1:14" x14ac:dyDescent="0.25">
      <c r="A85" s="7">
        <v>72</v>
      </c>
      <c r="B85" s="17" t="s">
        <v>484</v>
      </c>
      <c r="C85" s="17"/>
      <c r="D85" s="11">
        <v>62.2</v>
      </c>
      <c r="E85" s="16" t="s">
        <v>328</v>
      </c>
      <c r="F85" s="30">
        <v>12.4</v>
      </c>
      <c r="G85" s="30">
        <v>12.5</v>
      </c>
      <c r="H85" s="21">
        <v>0</v>
      </c>
      <c r="I85" s="557"/>
      <c r="J85" s="557">
        <v>0.26666666666666689</v>
      </c>
      <c r="K85" s="29">
        <v>9.1899802940542799E-2</v>
      </c>
      <c r="L85" s="26">
        <f t="shared" si="1"/>
        <v>0.35856646960720967</v>
      </c>
      <c r="M85" s="4" t="s">
        <v>702</v>
      </c>
      <c r="N85" s="366"/>
    </row>
    <row r="86" spans="1:14" x14ac:dyDescent="0.25">
      <c r="A86" s="7">
        <v>73</v>
      </c>
      <c r="B86" s="17" t="s">
        <v>485</v>
      </c>
      <c r="C86" s="17" t="s">
        <v>774</v>
      </c>
      <c r="D86" s="11">
        <v>68.8</v>
      </c>
      <c r="E86" s="16" t="s">
        <v>328</v>
      </c>
      <c r="F86" s="30">
        <v>24.4</v>
      </c>
      <c r="G86" s="30">
        <v>25.5</v>
      </c>
      <c r="H86" s="21">
        <v>1.1000000000000014</v>
      </c>
      <c r="I86" s="557"/>
      <c r="J86" s="557"/>
      <c r="K86" s="29">
        <v>0.10165122897603447</v>
      </c>
      <c r="L86" s="26">
        <f t="shared" si="1"/>
        <v>1.2016512289760359</v>
      </c>
      <c r="M86" s="4" t="s">
        <v>702</v>
      </c>
      <c r="N86" s="366"/>
    </row>
    <row r="87" spans="1:14" x14ac:dyDescent="0.25">
      <c r="A87" s="7">
        <v>74</v>
      </c>
      <c r="B87" s="17" t="s">
        <v>486</v>
      </c>
      <c r="C87" s="17" t="s">
        <v>774</v>
      </c>
      <c r="D87" s="11">
        <v>42.7</v>
      </c>
      <c r="E87" s="16" t="s">
        <v>328</v>
      </c>
      <c r="F87" s="30">
        <v>14.1</v>
      </c>
      <c r="G87" s="30">
        <v>14.7</v>
      </c>
      <c r="H87" s="21">
        <v>0.59999999999999964</v>
      </c>
      <c r="I87" s="557"/>
      <c r="J87" s="557"/>
      <c r="K87" s="29">
        <v>6.3088771472044655E-2</v>
      </c>
      <c r="L87" s="26">
        <f t="shared" si="1"/>
        <v>0.66308877147204426</v>
      </c>
      <c r="M87" s="4" t="s">
        <v>702</v>
      </c>
      <c r="N87" s="366"/>
    </row>
    <row r="88" spans="1:14" x14ac:dyDescent="0.25">
      <c r="A88" s="7">
        <v>75</v>
      </c>
      <c r="B88" s="17" t="s">
        <v>487</v>
      </c>
      <c r="C88" s="17"/>
      <c r="D88" s="11">
        <v>54.7</v>
      </c>
      <c r="E88" s="16" t="s">
        <v>328</v>
      </c>
      <c r="F88" s="30">
        <v>16.2</v>
      </c>
      <c r="G88" s="30">
        <v>16.3</v>
      </c>
      <c r="H88" s="21">
        <v>0</v>
      </c>
      <c r="I88" s="557"/>
      <c r="J88" s="557">
        <v>0.66666666666666696</v>
      </c>
      <c r="K88" s="29">
        <v>8.0818636991120435E-2</v>
      </c>
      <c r="L88" s="26">
        <f t="shared" si="1"/>
        <v>0.74748530365778743</v>
      </c>
      <c r="M88" s="4" t="s">
        <v>702</v>
      </c>
      <c r="N88" s="366"/>
    </row>
    <row r="89" spans="1:14" x14ac:dyDescent="0.25">
      <c r="A89" s="7">
        <v>76</v>
      </c>
      <c r="B89" s="17" t="s">
        <v>488</v>
      </c>
      <c r="C89" s="17" t="s">
        <v>781</v>
      </c>
      <c r="D89" s="11">
        <v>59.4</v>
      </c>
      <c r="E89" s="16" t="s">
        <v>328</v>
      </c>
      <c r="F89" s="30">
        <v>14.1</v>
      </c>
      <c r="G89" s="30">
        <v>14.9</v>
      </c>
      <c r="H89" s="21">
        <v>0.80000000000000071</v>
      </c>
      <c r="I89" s="557"/>
      <c r="J89" s="557"/>
      <c r="K89" s="29">
        <v>8.7762834319425123E-2</v>
      </c>
      <c r="L89" s="26">
        <f t="shared" si="1"/>
        <v>0.88776283431942582</v>
      </c>
      <c r="M89" s="4" t="s">
        <v>702</v>
      </c>
      <c r="N89" s="366"/>
    </row>
    <row r="90" spans="1:14" x14ac:dyDescent="0.25">
      <c r="A90" s="7">
        <v>77</v>
      </c>
      <c r="B90" s="17" t="s">
        <v>489</v>
      </c>
      <c r="C90" s="17" t="s">
        <v>774</v>
      </c>
      <c r="D90" s="11">
        <v>62.1</v>
      </c>
      <c r="E90" s="16" t="s">
        <v>328</v>
      </c>
      <c r="F90" s="30">
        <v>24.7</v>
      </c>
      <c r="G90" s="30">
        <v>25.4</v>
      </c>
      <c r="H90" s="21">
        <v>0.69999999999999929</v>
      </c>
      <c r="I90" s="557"/>
      <c r="J90" s="557"/>
      <c r="K90" s="29">
        <v>9.175205406121717E-2</v>
      </c>
      <c r="L90" s="26">
        <f t="shared" si="1"/>
        <v>0.7917520540612164</v>
      </c>
      <c r="M90" s="4" t="s">
        <v>702</v>
      </c>
      <c r="N90" s="366"/>
    </row>
    <row r="91" spans="1:14" x14ac:dyDescent="0.25">
      <c r="A91" s="7">
        <v>78</v>
      </c>
      <c r="B91" s="17" t="s">
        <v>490</v>
      </c>
      <c r="C91" s="17"/>
      <c r="D91" s="11">
        <v>69.099999999999994</v>
      </c>
      <c r="E91" s="16" t="s">
        <v>328</v>
      </c>
      <c r="F91" s="30">
        <v>11</v>
      </c>
      <c r="G91" s="30">
        <v>11.4</v>
      </c>
      <c r="H91" s="21">
        <v>0</v>
      </c>
      <c r="I91" s="557"/>
      <c r="J91" s="557">
        <v>0.6333333333333333</v>
      </c>
      <c r="K91" s="29">
        <v>0.10209447561401137</v>
      </c>
      <c r="L91" s="26">
        <f t="shared" si="1"/>
        <v>0.73542780894734472</v>
      </c>
      <c r="M91" s="4" t="s">
        <v>702</v>
      </c>
      <c r="N91" s="366"/>
    </row>
    <row r="92" spans="1:14" x14ac:dyDescent="0.25">
      <c r="A92" s="7">
        <v>79</v>
      </c>
      <c r="B92" s="17" t="s">
        <v>491</v>
      </c>
      <c r="C92" s="17"/>
      <c r="D92" s="11">
        <v>42.1</v>
      </c>
      <c r="E92" s="16" t="s">
        <v>328</v>
      </c>
      <c r="F92" s="30">
        <v>5</v>
      </c>
      <c r="G92" s="30">
        <v>5.2</v>
      </c>
      <c r="H92" s="21">
        <v>0</v>
      </c>
      <c r="I92" s="557"/>
      <c r="J92" s="557">
        <v>0.26666666666666666</v>
      </c>
      <c r="K92" s="29">
        <v>6.2202278196090866E-2</v>
      </c>
      <c r="L92" s="26">
        <f t="shared" si="1"/>
        <v>0.32886894486275753</v>
      </c>
      <c r="M92" s="4" t="s">
        <v>702</v>
      </c>
      <c r="N92" s="366"/>
    </row>
    <row r="93" spans="1:14" x14ac:dyDescent="0.25">
      <c r="A93" s="7">
        <v>80</v>
      </c>
      <c r="B93" s="17" t="s">
        <v>492</v>
      </c>
      <c r="C93" s="17"/>
      <c r="D93" s="11">
        <v>55</v>
      </c>
      <c r="E93" s="16" t="s">
        <v>328</v>
      </c>
      <c r="F93" s="30">
        <v>12.8</v>
      </c>
      <c r="G93" s="30">
        <v>13.6</v>
      </c>
      <c r="H93" s="21">
        <v>0</v>
      </c>
      <c r="I93" s="557"/>
      <c r="J93" s="557">
        <v>0.28333333333333349</v>
      </c>
      <c r="K93" s="29">
        <v>8.1261883629097337E-2</v>
      </c>
      <c r="L93" s="26">
        <f t="shared" si="1"/>
        <v>0.3645952169624308</v>
      </c>
      <c r="M93" s="4" t="s">
        <v>702</v>
      </c>
      <c r="N93" s="366"/>
    </row>
    <row r="94" spans="1:14" x14ac:dyDescent="0.25">
      <c r="A94" s="7">
        <v>81</v>
      </c>
      <c r="B94" s="17" t="s">
        <v>782</v>
      </c>
      <c r="C94" s="17" t="s">
        <v>769</v>
      </c>
      <c r="D94" s="11">
        <v>59.3</v>
      </c>
      <c r="E94" s="16" t="s">
        <v>328</v>
      </c>
      <c r="F94" s="30">
        <v>0.16200000000000001</v>
      </c>
      <c r="G94" s="30">
        <v>0.30599999999999999</v>
      </c>
      <c r="H94" s="21">
        <v>0.14399999999999999</v>
      </c>
      <c r="I94" s="557"/>
      <c r="J94" s="557"/>
      <c r="K94" s="29">
        <v>8.761508544009948E-2</v>
      </c>
      <c r="L94" s="26">
        <f t="shared" si="1"/>
        <v>0.23161508544009946</v>
      </c>
      <c r="M94" s="4" t="s">
        <v>702</v>
      </c>
      <c r="N94" s="366"/>
    </row>
    <row r="95" spans="1:14" x14ac:dyDescent="0.25">
      <c r="A95" s="7">
        <v>82</v>
      </c>
      <c r="B95" s="17" t="s">
        <v>494</v>
      </c>
      <c r="C95" s="17"/>
      <c r="D95" s="11">
        <v>62.6</v>
      </c>
      <c r="E95" s="16" t="s">
        <v>328</v>
      </c>
      <c r="F95" s="30">
        <v>20.3</v>
      </c>
      <c r="G95" s="30">
        <v>21.2</v>
      </c>
      <c r="H95" s="21">
        <v>0</v>
      </c>
      <c r="I95" s="557"/>
      <c r="J95" s="557">
        <v>0.81666666666666676</v>
      </c>
      <c r="K95" s="29">
        <v>9.249079845784533E-2</v>
      </c>
      <c r="L95" s="26">
        <f t="shared" si="1"/>
        <v>0.90915746512451212</v>
      </c>
      <c r="M95" s="4" t="s">
        <v>702</v>
      </c>
      <c r="N95" s="366"/>
    </row>
    <row r="96" spans="1:14" x14ac:dyDescent="0.25">
      <c r="A96" s="7">
        <v>83</v>
      </c>
      <c r="B96" s="17" t="s">
        <v>495</v>
      </c>
      <c r="C96" s="17" t="s">
        <v>783</v>
      </c>
      <c r="D96" s="11">
        <v>68.5</v>
      </c>
      <c r="E96" s="16" t="s">
        <v>328</v>
      </c>
      <c r="F96" s="30">
        <v>5.8</v>
      </c>
      <c r="G96" s="30">
        <v>6.3</v>
      </c>
      <c r="H96" s="21">
        <v>0.5</v>
      </c>
      <c r="I96" s="557"/>
      <c r="J96" s="557"/>
      <c r="K96" s="29">
        <v>0.10120798233805758</v>
      </c>
      <c r="L96" s="26">
        <f t="shared" si="1"/>
        <v>0.60120798233805761</v>
      </c>
      <c r="M96" s="4" t="s">
        <v>702</v>
      </c>
      <c r="N96" s="4"/>
    </row>
    <row r="97" spans="1:14" x14ac:dyDescent="0.25">
      <c r="A97" s="7">
        <v>84</v>
      </c>
      <c r="B97" s="17" t="s">
        <v>496</v>
      </c>
      <c r="C97" s="17" t="s">
        <v>784</v>
      </c>
      <c r="D97" s="11">
        <v>42.2</v>
      </c>
      <c r="E97" s="16" t="s">
        <v>328</v>
      </c>
      <c r="F97" s="30">
        <v>9.9</v>
      </c>
      <c r="G97" s="30">
        <v>10</v>
      </c>
      <c r="H97" s="21">
        <v>9.9999999999999645E-2</v>
      </c>
      <c r="I97" s="557"/>
      <c r="J97" s="557"/>
      <c r="K97" s="29">
        <v>6.2350027075416502E-2</v>
      </c>
      <c r="L97" s="26">
        <f t="shared" si="1"/>
        <v>0.16235002707541615</v>
      </c>
      <c r="M97" s="4" t="s">
        <v>702</v>
      </c>
      <c r="N97" s="366"/>
    </row>
    <row r="98" spans="1:14" x14ac:dyDescent="0.25">
      <c r="A98" s="7">
        <v>85</v>
      </c>
      <c r="B98" s="109" t="s">
        <v>497</v>
      </c>
      <c r="C98" s="109" t="s">
        <v>820</v>
      </c>
      <c r="D98" s="11">
        <v>54.9</v>
      </c>
      <c r="E98" s="16" t="s">
        <v>328</v>
      </c>
      <c r="F98" s="30">
        <v>14.6</v>
      </c>
      <c r="G98" s="30">
        <v>15.6</v>
      </c>
      <c r="H98" s="21">
        <v>1</v>
      </c>
      <c r="I98" s="557"/>
      <c r="J98" s="557"/>
      <c r="K98" s="29">
        <v>8.1114134749771694E-2</v>
      </c>
      <c r="L98" s="26">
        <f t="shared" si="1"/>
        <v>1.0811141347497717</v>
      </c>
      <c r="M98" s="4" t="s">
        <v>702</v>
      </c>
      <c r="N98" s="366"/>
    </row>
    <row r="99" spans="1:14" x14ac:dyDescent="0.25">
      <c r="A99" s="7">
        <v>86</v>
      </c>
      <c r="B99" s="17" t="s">
        <v>498</v>
      </c>
      <c r="C99" s="17" t="s">
        <v>783</v>
      </c>
      <c r="D99" s="11">
        <v>59.2</v>
      </c>
      <c r="E99" s="16" t="s">
        <v>328</v>
      </c>
      <c r="F99" s="30">
        <v>6.2</v>
      </c>
      <c r="G99" s="30">
        <v>6.6</v>
      </c>
      <c r="H99" s="21">
        <v>0.39999999999999947</v>
      </c>
      <c r="I99" s="557"/>
      <c r="J99" s="557"/>
      <c r="K99" s="29">
        <v>8.7467336560773865E-2</v>
      </c>
      <c r="L99" s="26">
        <f t="shared" si="1"/>
        <v>0.48746733656077335</v>
      </c>
      <c r="M99" s="4" t="s">
        <v>702</v>
      </c>
      <c r="N99" s="366"/>
    </row>
    <row r="100" spans="1:14" x14ac:dyDescent="0.25">
      <c r="A100" s="7">
        <v>87</v>
      </c>
      <c r="B100" s="17" t="s">
        <v>499</v>
      </c>
      <c r="C100" s="17"/>
      <c r="D100" s="11">
        <v>62.9</v>
      </c>
      <c r="E100" s="16" t="s">
        <v>328</v>
      </c>
      <c r="F100" s="30">
        <v>27.3</v>
      </c>
      <c r="G100" s="30">
        <v>28.3</v>
      </c>
      <c r="H100" s="21">
        <v>0</v>
      </c>
      <c r="I100" s="557"/>
      <c r="J100" s="557">
        <v>1.1333333333333335</v>
      </c>
      <c r="K100" s="29">
        <v>9.2934045095822218E-2</v>
      </c>
      <c r="L100" s="26">
        <f t="shared" si="1"/>
        <v>1.2262673784291558</v>
      </c>
      <c r="M100" s="4" t="s">
        <v>702</v>
      </c>
      <c r="N100" s="366"/>
    </row>
    <row r="101" spans="1:14" x14ac:dyDescent="0.25">
      <c r="A101" s="7">
        <v>88</v>
      </c>
      <c r="B101" s="17" t="s">
        <v>500</v>
      </c>
      <c r="C101" s="17"/>
      <c r="D101" s="11">
        <v>68.900000000000006</v>
      </c>
      <c r="E101" s="16" t="s">
        <v>328</v>
      </c>
      <c r="F101" s="30">
        <v>23</v>
      </c>
      <c r="G101" s="30">
        <v>23.6</v>
      </c>
      <c r="H101" s="21">
        <v>0</v>
      </c>
      <c r="I101" s="557"/>
      <c r="J101" s="557">
        <v>0.76666666666666627</v>
      </c>
      <c r="K101" s="29">
        <v>0.10179897785536011</v>
      </c>
      <c r="L101" s="26">
        <f t="shared" si="1"/>
        <v>0.86846564452202635</v>
      </c>
      <c r="M101" s="4" t="s">
        <v>702</v>
      </c>
      <c r="N101" s="366"/>
    </row>
    <row r="102" spans="1:14" x14ac:dyDescent="0.25">
      <c r="A102" s="7">
        <v>89</v>
      </c>
      <c r="B102" s="17" t="s">
        <v>501</v>
      </c>
      <c r="C102" s="17"/>
      <c r="D102" s="11">
        <v>42.3</v>
      </c>
      <c r="E102" s="16" t="s">
        <v>328</v>
      </c>
      <c r="F102" s="30">
        <v>15.1</v>
      </c>
      <c r="G102" s="30">
        <v>15.9</v>
      </c>
      <c r="H102" s="21">
        <v>0</v>
      </c>
      <c r="I102" s="557"/>
      <c r="J102" s="557">
        <v>0.61666666666666681</v>
      </c>
      <c r="K102" s="29">
        <v>6.2497775954742124E-2</v>
      </c>
      <c r="L102" s="26">
        <f t="shared" si="1"/>
        <v>0.67916444262140896</v>
      </c>
      <c r="M102" s="4" t="s">
        <v>702</v>
      </c>
      <c r="N102" s="366"/>
    </row>
    <row r="103" spans="1:14" x14ac:dyDescent="0.25">
      <c r="A103" s="7">
        <v>90</v>
      </c>
      <c r="B103" s="17" t="s">
        <v>502</v>
      </c>
      <c r="C103" s="17"/>
      <c r="D103" s="11">
        <v>55.4</v>
      </c>
      <c r="E103" s="16" t="s">
        <v>328</v>
      </c>
      <c r="F103" s="30">
        <v>16</v>
      </c>
      <c r="G103" s="30">
        <v>16</v>
      </c>
      <c r="H103" s="21">
        <v>0</v>
      </c>
      <c r="I103" s="557"/>
      <c r="J103" s="557">
        <v>0.80000000000000016</v>
      </c>
      <c r="K103" s="29">
        <v>8.1852879146399854E-2</v>
      </c>
      <c r="L103" s="26">
        <f t="shared" si="1"/>
        <v>0.88185287914639998</v>
      </c>
      <c r="M103" s="4" t="s">
        <v>702</v>
      </c>
      <c r="N103" s="366"/>
    </row>
    <row r="104" spans="1:14" x14ac:dyDescent="0.25">
      <c r="A104" s="7">
        <v>91</v>
      </c>
      <c r="B104" s="17" t="s">
        <v>503</v>
      </c>
      <c r="C104" s="17"/>
      <c r="D104" s="11">
        <v>59.2</v>
      </c>
      <c r="E104" s="16" t="s">
        <v>328</v>
      </c>
      <c r="F104" s="30">
        <v>10.4</v>
      </c>
      <c r="G104" s="30">
        <v>10.4</v>
      </c>
      <c r="H104" s="21">
        <v>0</v>
      </c>
      <c r="I104" s="557"/>
      <c r="J104" s="557">
        <v>0.25</v>
      </c>
      <c r="K104" s="29">
        <v>8.7467336560773865E-2</v>
      </c>
      <c r="L104" s="26">
        <f t="shared" si="1"/>
        <v>0.33746733656077388</v>
      </c>
      <c r="M104" s="4" t="s">
        <v>702</v>
      </c>
      <c r="N104" s="366"/>
    </row>
    <row r="105" spans="1:14" x14ac:dyDescent="0.25">
      <c r="A105" s="7">
        <v>92</v>
      </c>
      <c r="B105" s="17" t="s">
        <v>810</v>
      </c>
      <c r="C105" s="17" t="s">
        <v>811</v>
      </c>
      <c r="D105" s="11">
        <v>62.6</v>
      </c>
      <c r="E105" s="16" t="s">
        <v>328</v>
      </c>
      <c r="F105" s="30">
        <v>0</v>
      </c>
      <c r="G105" s="30">
        <v>0</v>
      </c>
      <c r="H105" s="21">
        <v>0</v>
      </c>
      <c r="I105" s="557"/>
      <c r="J105" s="557"/>
      <c r="K105" s="29">
        <v>9.249079845784533E-2</v>
      </c>
      <c r="L105" s="26">
        <f t="shared" si="1"/>
        <v>9.249079845784533E-2</v>
      </c>
      <c r="M105" s="4" t="s">
        <v>702</v>
      </c>
      <c r="N105" s="366"/>
    </row>
    <row r="106" spans="1:14" x14ac:dyDescent="0.25">
      <c r="A106" s="7">
        <v>93</v>
      </c>
      <c r="B106" s="17" t="s">
        <v>505</v>
      </c>
      <c r="C106" s="17"/>
      <c r="D106" s="11">
        <v>69.099999999999994</v>
      </c>
      <c r="E106" s="16" t="s">
        <v>328</v>
      </c>
      <c r="F106" s="30">
        <v>10.8</v>
      </c>
      <c r="G106" s="30">
        <v>11.1</v>
      </c>
      <c r="H106" s="21">
        <v>0</v>
      </c>
      <c r="I106" s="557"/>
      <c r="J106" s="557">
        <v>0.48333333333333323</v>
      </c>
      <c r="K106" s="29">
        <v>0.10209447561401137</v>
      </c>
      <c r="L106" s="26">
        <f t="shared" si="1"/>
        <v>0.58542780894734459</v>
      </c>
      <c r="M106" s="4" t="s">
        <v>702</v>
      </c>
      <c r="N106" s="366"/>
    </row>
    <row r="107" spans="1:14" x14ac:dyDescent="0.25">
      <c r="A107" s="7">
        <v>94</v>
      </c>
      <c r="B107" s="17" t="s">
        <v>506</v>
      </c>
      <c r="C107" s="17"/>
      <c r="D107" s="11">
        <v>42.4</v>
      </c>
      <c r="E107" s="16" t="s">
        <v>328</v>
      </c>
      <c r="F107" s="30">
        <v>3.4</v>
      </c>
      <c r="G107" s="30">
        <v>3.4</v>
      </c>
      <c r="H107" s="21">
        <v>0</v>
      </c>
      <c r="I107" s="557"/>
      <c r="J107" s="557">
        <v>0.10000000000000002</v>
      </c>
      <c r="K107" s="29">
        <v>6.2645524834067753E-2</v>
      </c>
      <c r="L107" s="26">
        <f t="shared" si="1"/>
        <v>0.16264552483406777</v>
      </c>
      <c r="M107" s="4" t="s">
        <v>702</v>
      </c>
      <c r="N107" s="366"/>
    </row>
    <row r="108" spans="1:14" x14ac:dyDescent="0.25">
      <c r="A108" s="7">
        <v>95</v>
      </c>
      <c r="B108" s="17" t="s">
        <v>507</v>
      </c>
      <c r="C108" s="17"/>
      <c r="D108" s="11">
        <v>55.1</v>
      </c>
      <c r="E108" s="16" t="s">
        <v>328</v>
      </c>
      <c r="F108" s="30">
        <v>10.199999999999999</v>
      </c>
      <c r="G108" s="30">
        <v>10.5</v>
      </c>
      <c r="H108" s="21">
        <v>0</v>
      </c>
      <c r="I108" s="557"/>
      <c r="J108" s="557">
        <v>0.19999999999999987</v>
      </c>
      <c r="K108" s="29">
        <v>8.1409632508422966E-2</v>
      </c>
      <c r="L108" s="26">
        <f t="shared" si="1"/>
        <v>0.28140963250842282</v>
      </c>
      <c r="M108" s="4" t="s">
        <v>702</v>
      </c>
      <c r="N108" s="366"/>
    </row>
    <row r="109" spans="1:14" x14ac:dyDescent="0.25">
      <c r="A109" s="7">
        <v>96</v>
      </c>
      <c r="B109" s="17" t="s">
        <v>508</v>
      </c>
      <c r="C109" s="17"/>
      <c r="D109" s="11">
        <v>59.5</v>
      </c>
      <c r="E109" s="16" t="s">
        <v>328</v>
      </c>
      <c r="F109" s="30">
        <v>2.7</v>
      </c>
      <c r="G109" s="30">
        <v>2.7</v>
      </c>
      <c r="H109" s="21">
        <v>0</v>
      </c>
      <c r="I109" s="557"/>
      <c r="J109" s="557">
        <v>0.10000000000000002</v>
      </c>
      <c r="K109" s="29">
        <v>8.7910583198750752E-2</v>
      </c>
      <c r="L109" s="26">
        <f t="shared" si="1"/>
        <v>0.18791058319875076</v>
      </c>
      <c r="M109" s="4" t="s">
        <v>702</v>
      </c>
      <c r="N109" s="366"/>
    </row>
    <row r="110" spans="1:14" x14ac:dyDescent="0.25">
      <c r="A110" s="7">
        <v>97</v>
      </c>
      <c r="B110" s="17" t="s">
        <v>509</v>
      </c>
      <c r="C110" s="17"/>
      <c r="D110" s="11">
        <v>62.8</v>
      </c>
      <c r="E110" s="16" t="s">
        <v>328</v>
      </c>
      <c r="F110" s="30">
        <v>21.9</v>
      </c>
      <c r="G110" s="30">
        <v>23</v>
      </c>
      <c r="H110" s="21">
        <v>0</v>
      </c>
      <c r="I110" s="557"/>
      <c r="J110" s="557">
        <v>1.0666666666666667</v>
      </c>
      <c r="K110" s="29">
        <v>9.2786296216496589E-2</v>
      </c>
      <c r="L110" s="26">
        <f t="shared" si="1"/>
        <v>1.1594529628831634</v>
      </c>
      <c r="M110" s="4" t="s">
        <v>702</v>
      </c>
      <c r="N110" s="366"/>
    </row>
    <row r="111" spans="1:14" x14ac:dyDescent="0.25">
      <c r="A111" s="7">
        <v>98</v>
      </c>
      <c r="B111" s="17" t="s">
        <v>510</v>
      </c>
      <c r="C111" s="17" t="s">
        <v>783</v>
      </c>
      <c r="D111" s="11">
        <v>68.8</v>
      </c>
      <c r="E111" s="16" t="s">
        <v>328</v>
      </c>
      <c r="F111" s="30">
        <v>14.9</v>
      </c>
      <c r="G111" s="30">
        <v>15.5</v>
      </c>
      <c r="H111" s="21">
        <v>0.59999999999999964</v>
      </c>
      <c r="I111" s="557"/>
      <c r="J111" s="557"/>
      <c r="K111" s="29">
        <v>0.10165122897603447</v>
      </c>
      <c r="L111" s="26">
        <f t="shared" si="1"/>
        <v>0.70165122897603416</v>
      </c>
      <c r="M111" s="4" t="s">
        <v>702</v>
      </c>
      <c r="N111" s="366"/>
    </row>
    <row r="112" spans="1:14" x14ac:dyDescent="0.25">
      <c r="A112" s="7">
        <v>99</v>
      </c>
      <c r="B112" s="17" t="s">
        <v>511</v>
      </c>
      <c r="C112" s="17"/>
      <c r="D112" s="11">
        <v>42.2</v>
      </c>
      <c r="E112" s="16" t="s">
        <v>328</v>
      </c>
      <c r="F112" s="30">
        <v>13.8</v>
      </c>
      <c r="G112" s="30">
        <v>14.7</v>
      </c>
      <c r="H112" s="21">
        <v>0</v>
      </c>
      <c r="I112" s="557"/>
      <c r="J112" s="557">
        <v>0.75</v>
      </c>
      <c r="K112" s="29">
        <v>6.2350027075416502E-2</v>
      </c>
      <c r="L112" s="26">
        <f t="shared" si="1"/>
        <v>0.81235002707541648</v>
      </c>
      <c r="M112" s="4" t="s">
        <v>702</v>
      </c>
      <c r="N112" s="366"/>
    </row>
    <row r="113" spans="1:14" x14ac:dyDescent="0.25">
      <c r="A113" s="7">
        <v>100</v>
      </c>
      <c r="B113" s="17" t="s">
        <v>512</v>
      </c>
      <c r="C113" s="17"/>
      <c r="D113" s="11">
        <v>55.2</v>
      </c>
      <c r="E113" s="16" t="s">
        <v>328</v>
      </c>
      <c r="F113" s="30">
        <v>13.3</v>
      </c>
      <c r="G113" s="30">
        <v>13.9</v>
      </c>
      <c r="H113" s="21">
        <v>0</v>
      </c>
      <c r="I113" s="557"/>
      <c r="J113" s="557">
        <v>0.69999999999999984</v>
      </c>
      <c r="K113" s="29">
        <v>8.1557381387748595E-2</v>
      </c>
      <c r="L113" s="26">
        <f t="shared" si="1"/>
        <v>0.78155738138774844</v>
      </c>
      <c r="M113" s="4" t="s">
        <v>702</v>
      </c>
      <c r="N113" s="366"/>
    </row>
    <row r="114" spans="1:14" x14ac:dyDescent="0.25">
      <c r="A114" s="7">
        <v>101</v>
      </c>
      <c r="B114" s="17" t="s">
        <v>513</v>
      </c>
      <c r="C114" s="17"/>
      <c r="D114" s="11">
        <v>58.1</v>
      </c>
      <c r="E114" s="16" t="s">
        <v>328</v>
      </c>
      <c r="F114" s="30">
        <v>9.6999999999999993</v>
      </c>
      <c r="G114" s="30">
        <v>9.8000000000000007</v>
      </c>
      <c r="H114" s="21">
        <v>0</v>
      </c>
      <c r="I114" s="557"/>
      <c r="J114" s="557">
        <v>0.34999999999999992</v>
      </c>
      <c r="K114" s="29">
        <v>8.5842098888191914E-2</v>
      </c>
      <c r="L114" s="26">
        <f t="shared" si="1"/>
        <v>0.43584209888819181</v>
      </c>
      <c r="M114" s="4" t="s">
        <v>702</v>
      </c>
      <c r="N114" s="4"/>
    </row>
    <row r="115" spans="1:14" x14ac:dyDescent="0.25">
      <c r="A115" s="7">
        <v>102</v>
      </c>
      <c r="B115" s="17" t="s">
        <v>785</v>
      </c>
      <c r="C115" s="17" t="s">
        <v>786</v>
      </c>
      <c r="D115" s="11">
        <v>61.9</v>
      </c>
      <c r="E115" s="16" t="s">
        <v>328</v>
      </c>
      <c r="F115" s="30">
        <v>16.2</v>
      </c>
      <c r="G115" s="30">
        <v>16.3</v>
      </c>
      <c r="H115" s="21">
        <v>0.10000000000000142</v>
      </c>
      <c r="I115" s="557"/>
      <c r="J115" s="557"/>
      <c r="K115" s="29">
        <v>9.1456556302565911E-2</v>
      </c>
      <c r="L115" s="26">
        <f t="shared" si="1"/>
        <v>0.19145655630256733</v>
      </c>
      <c r="M115" s="4" t="s">
        <v>702</v>
      </c>
      <c r="N115" s="366"/>
    </row>
    <row r="116" spans="1:14" x14ac:dyDescent="0.25">
      <c r="A116" s="7">
        <v>103</v>
      </c>
      <c r="B116" s="17" t="s">
        <v>515</v>
      </c>
      <c r="C116" s="17"/>
      <c r="D116" s="11">
        <v>69.3</v>
      </c>
      <c r="E116" s="16" t="s">
        <v>328</v>
      </c>
      <c r="F116" s="30">
        <v>12.4</v>
      </c>
      <c r="G116" s="30">
        <v>13.4</v>
      </c>
      <c r="H116" s="21">
        <v>0</v>
      </c>
      <c r="I116" s="557"/>
      <c r="J116" s="557">
        <v>1.05</v>
      </c>
      <c r="K116" s="29">
        <v>0.10238997337266263</v>
      </c>
      <c r="L116" s="26">
        <f t="shared" si="1"/>
        <v>1.1523899733726626</v>
      </c>
      <c r="M116" s="4" t="s">
        <v>702</v>
      </c>
      <c r="N116" s="366"/>
    </row>
    <row r="117" spans="1:14" x14ac:dyDescent="0.25">
      <c r="A117" s="7">
        <v>104</v>
      </c>
      <c r="B117" s="17" t="s">
        <v>516</v>
      </c>
      <c r="C117" s="17"/>
      <c r="D117" s="11">
        <v>42.4</v>
      </c>
      <c r="E117" s="16" t="s">
        <v>328</v>
      </c>
      <c r="F117" s="30">
        <v>0</v>
      </c>
      <c r="G117" s="30">
        <v>0</v>
      </c>
      <c r="H117" s="21">
        <v>0</v>
      </c>
      <c r="I117" s="557">
        <v>1.0902857142857143</v>
      </c>
      <c r="J117" s="557">
        <v>0</v>
      </c>
      <c r="K117" s="29"/>
      <c r="L117" s="26">
        <f t="shared" si="1"/>
        <v>1.0902857142857143</v>
      </c>
      <c r="M117" s="4" t="s">
        <v>703</v>
      </c>
      <c r="N117" s="366"/>
    </row>
    <row r="118" spans="1:14" x14ac:dyDescent="0.25">
      <c r="A118" s="7">
        <v>105</v>
      </c>
      <c r="B118" s="17" t="s">
        <v>517</v>
      </c>
      <c r="C118" s="17" t="s">
        <v>772</v>
      </c>
      <c r="D118" s="11">
        <v>55</v>
      </c>
      <c r="E118" s="16" t="s">
        <v>328</v>
      </c>
      <c r="F118" s="30">
        <v>8.8000000000000007</v>
      </c>
      <c r="G118" s="30">
        <v>8.8000000000000007</v>
      </c>
      <c r="H118" s="21">
        <v>0</v>
      </c>
      <c r="I118" s="557"/>
      <c r="J118" s="557"/>
      <c r="K118" s="29">
        <v>8.1261883629097337E-2</v>
      </c>
      <c r="L118" s="26">
        <f t="shared" si="1"/>
        <v>8.1261883629097337E-2</v>
      </c>
      <c r="M118" s="4" t="s">
        <v>702</v>
      </c>
      <c r="N118" s="366"/>
    </row>
    <row r="119" spans="1:14" x14ac:dyDescent="0.25">
      <c r="A119" s="7">
        <v>106</v>
      </c>
      <c r="B119" s="17" t="s">
        <v>518</v>
      </c>
      <c r="C119" s="17"/>
      <c r="D119" s="11">
        <v>59.2</v>
      </c>
      <c r="E119" s="16" t="s">
        <v>328</v>
      </c>
      <c r="F119" s="30">
        <v>27</v>
      </c>
      <c r="G119" s="30">
        <v>28.3</v>
      </c>
      <c r="H119" s="21">
        <v>0</v>
      </c>
      <c r="I119" s="557"/>
      <c r="J119" s="557">
        <v>0.98333333333333373</v>
      </c>
      <c r="K119" s="29">
        <v>8.7467336560773865E-2</v>
      </c>
      <c r="L119" s="26">
        <f t="shared" si="1"/>
        <v>1.0708006698941075</v>
      </c>
      <c r="M119" s="4" t="s">
        <v>702</v>
      </c>
      <c r="N119" s="366"/>
    </row>
    <row r="120" spans="1:14" x14ac:dyDescent="0.25">
      <c r="A120" s="7">
        <v>107</v>
      </c>
      <c r="B120" s="17" t="s">
        <v>519</v>
      </c>
      <c r="C120" s="17" t="s">
        <v>787</v>
      </c>
      <c r="D120" s="11">
        <v>62.8</v>
      </c>
      <c r="E120" s="16" t="s">
        <v>328</v>
      </c>
      <c r="F120" s="30">
        <v>27.1</v>
      </c>
      <c r="G120" s="30">
        <v>28.5</v>
      </c>
      <c r="H120" s="21">
        <v>1.3999999999999986</v>
      </c>
      <c r="I120" s="557"/>
      <c r="J120" s="557"/>
      <c r="K120" s="29">
        <v>9.2786296216496589E-2</v>
      </c>
      <c r="L120" s="26">
        <f t="shared" si="1"/>
        <v>1.4927862962164951</v>
      </c>
      <c r="M120" s="4" t="s">
        <v>702</v>
      </c>
      <c r="N120" s="366"/>
    </row>
    <row r="121" spans="1:14" x14ac:dyDescent="0.25">
      <c r="A121" s="7">
        <v>108</v>
      </c>
      <c r="B121" s="17" t="s">
        <v>514</v>
      </c>
      <c r="C121" s="17" t="s">
        <v>788</v>
      </c>
      <c r="D121" s="11">
        <v>68.599999999999994</v>
      </c>
      <c r="E121" s="16" t="s">
        <v>328</v>
      </c>
      <c r="F121" s="30">
        <v>20.8</v>
      </c>
      <c r="G121" s="30">
        <v>21.2</v>
      </c>
      <c r="H121" s="21">
        <v>0.39999999999999858</v>
      </c>
      <c r="I121" s="557"/>
      <c r="J121" s="557"/>
      <c r="K121" s="29">
        <v>0.10135573121738321</v>
      </c>
      <c r="L121" s="26">
        <f t="shared" si="1"/>
        <v>0.50135573121738175</v>
      </c>
      <c r="M121" s="4" t="s">
        <v>702</v>
      </c>
      <c r="N121" s="366"/>
    </row>
    <row r="122" spans="1:14" x14ac:dyDescent="0.25">
      <c r="A122" s="7">
        <v>109</v>
      </c>
      <c r="B122" s="17" t="s">
        <v>520</v>
      </c>
      <c r="C122" s="17" t="s">
        <v>781</v>
      </c>
      <c r="D122" s="11">
        <v>42.5</v>
      </c>
      <c r="E122" s="16" t="s">
        <v>328</v>
      </c>
      <c r="F122" s="30">
        <v>4.7</v>
      </c>
      <c r="G122" s="30">
        <v>5.0999999999999996</v>
      </c>
      <c r="H122" s="21">
        <v>0.39999999999999947</v>
      </c>
      <c r="I122" s="557"/>
      <c r="J122" s="557"/>
      <c r="K122" s="29">
        <v>6.2793273713393397E-2</v>
      </c>
      <c r="L122" s="26">
        <f t="shared" si="1"/>
        <v>0.46279327371339285</v>
      </c>
      <c r="M122" s="4" t="s">
        <v>702</v>
      </c>
      <c r="N122" s="366"/>
    </row>
    <row r="123" spans="1:14" x14ac:dyDescent="0.25">
      <c r="A123" s="7">
        <v>110</v>
      </c>
      <c r="B123" s="17" t="s">
        <v>521</v>
      </c>
      <c r="C123" s="17" t="s">
        <v>809</v>
      </c>
      <c r="D123" s="11">
        <v>54.1</v>
      </c>
      <c r="E123" s="16" t="s">
        <v>328</v>
      </c>
      <c r="F123" s="30">
        <v>27.3</v>
      </c>
      <c r="G123" s="30">
        <v>28</v>
      </c>
      <c r="H123" s="21">
        <v>0.69999999999999929</v>
      </c>
      <c r="I123" s="557"/>
      <c r="J123" s="557"/>
      <c r="K123" s="29">
        <v>7.9932143715166645E-2</v>
      </c>
      <c r="L123" s="26">
        <f t="shared" si="1"/>
        <v>0.77993214371516595</v>
      </c>
      <c r="M123" s="4" t="s">
        <v>702</v>
      </c>
      <c r="N123" s="366"/>
    </row>
    <row r="124" spans="1:14" x14ac:dyDescent="0.25">
      <c r="A124" s="7">
        <v>111</v>
      </c>
      <c r="B124" s="17" t="s">
        <v>373</v>
      </c>
      <c r="C124" s="17" t="s">
        <v>789</v>
      </c>
      <c r="D124" s="11">
        <v>54.3</v>
      </c>
      <c r="E124" s="16" t="s">
        <v>328</v>
      </c>
      <c r="F124" s="30">
        <v>17.8</v>
      </c>
      <c r="G124" s="30">
        <v>18.7</v>
      </c>
      <c r="H124" s="21">
        <v>0.89999999999999858</v>
      </c>
      <c r="I124" s="557"/>
      <c r="J124" s="557"/>
      <c r="K124" s="29">
        <v>8.0227641473817904E-2</v>
      </c>
      <c r="L124" s="26">
        <f t="shared" si="1"/>
        <v>0.98022764147381647</v>
      </c>
      <c r="M124" s="4" t="s">
        <v>702</v>
      </c>
      <c r="N124" s="366"/>
    </row>
    <row r="125" spans="1:14" x14ac:dyDescent="0.25">
      <c r="A125" s="7">
        <v>112</v>
      </c>
      <c r="B125" s="17" t="s">
        <v>374</v>
      </c>
      <c r="C125" s="17" t="s">
        <v>812</v>
      </c>
      <c r="D125" s="11">
        <v>52</v>
      </c>
      <c r="E125" s="16" t="s">
        <v>328</v>
      </c>
      <c r="F125" s="30">
        <v>17.5</v>
      </c>
      <c r="G125" s="30">
        <v>17.7</v>
      </c>
      <c r="H125" s="21">
        <v>0.19999999999999929</v>
      </c>
      <c r="I125" s="557"/>
      <c r="J125" s="557"/>
      <c r="K125" s="29">
        <v>7.6829417249328388E-2</v>
      </c>
      <c r="L125" s="26">
        <f t="shared" si="1"/>
        <v>0.27682941724932769</v>
      </c>
      <c r="M125" s="4" t="s">
        <v>702</v>
      </c>
      <c r="N125" s="366"/>
    </row>
    <row r="126" spans="1:14" x14ac:dyDescent="0.25">
      <c r="A126" s="7">
        <v>113</v>
      </c>
      <c r="B126" s="17" t="s">
        <v>375</v>
      </c>
      <c r="C126" s="17" t="s">
        <v>790</v>
      </c>
      <c r="D126" s="11">
        <v>46.8</v>
      </c>
      <c r="E126" s="16" t="s">
        <v>328</v>
      </c>
      <c r="F126" s="30">
        <v>22</v>
      </c>
      <c r="G126" s="30">
        <v>22.7</v>
      </c>
      <c r="H126" s="21">
        <v>0.69999999999999929</v>
      </c>
      <c r="I126" s="557"/>
      <c r="J126" s="557"/>
      <c r="K126" s="29">
        <v>6.914647552439554E-2</v>
      </c>
      <c r="L126" s="26">
        <f t="shared" si="1"/>
        <v>0.76914647552439486</v>
      </c>
      <c r="M126" s="4" t="s">
        <v>702</v>
      </c>
      <c r="N126" s="366"/>
    </row>
    <row r="127" spans="1:14" x14ac:dyDescent="0.25">
      <c r="A127" s="7">
        <v>114</v>
      </c>
      <c r="B127" s="17" t="s">
        <v>376</v>
      </c>
      <c r="C127" s="17" t="s">
        <v>791</v>
      </c>
      <c r="D127" s="11">
        <v>73.3</v>
      </c>
      <c r="E127" s="16" t="s">
        <v>328</v>
      </c>
      <c r="F127" s="30">
        <v>14.4</v>
      </c>
      <c r="G127" s="30">
        <v>14.7</v>
      </c>
      <c r="H127" s="21">
        <v>0.29999999999999893</v>
      </c>
      <c r="I127" s="557"/>
      <c r="J127" s="557"/>
      <c r="K127" s="29">
        <v>0.1082999285456879</v>
      </c>
      <c r="L127" s="26">
        <f t="shared" si="1"/>
        <v>0.40829992854568686</v>
      </c>
      <c r="M127" s="4" t="s">
        <v>702</v>
      </c>
      <c r="N127" s="366"/>
    </row>
    <row r="128" spans="1:14" x14ac:dyDescent="0.25">
      <c r="A128" s="7">
        <v>115</v>
      </c>
      <c r="B128" s="17" t="s">
        <v>377</v>
      </c>
      <c r="C128" s="17" t="s">
        <v>754</v>
      </c>
      <c r="D128" s="11">
        <v>54.3</v>
      </c>
      <c r="E128" s="16" t="s">
        <v>328</v>
      </c>
      <c r="F128" s="30">
        <v>19.2</v>
      </c>
      <c r="G128" s="30">
        <v>20</v>
      </c>
      <c r="H128" s="21">
        <v>0.80000000000000071</v>
      </c>
      <c r="I128" s="557"/>
      <c r="J128" s="557"/>
      <c r="K128" s="29">
        <v>8.0227641473817904E-2</v>
      </c>
      <c r="L128" s="26">
        <f t="shared" si="1"/>
        <v>0.8802276414738186</v>
      </c>
      <c r="M128" s="4" t="s">
        <v>702</v>
      </c>
      <c r="N128" s="366"/>
    </row>
    <row r="129" spans="1:14" x14ac:dyDescent="0.25">
      <c r="A129" s="7">
        <v>116</v>
      </c>
      <c r="B129" s="17" t="s">
        <v>378</v>
      </c>
      <c r="C129" s="17" t="s">
        <v>788</v>
      </c>
      <c r="D129" s="11">
        <v>51.8</v>
      </c>
      <c r="E129" s="16" t="s">
        <v>328</v>
      </c>
      <c r="F129" s="30">
        <v>15.8</v>
      </c>
      <c r="G129" s="30">
        <v>15.8</v>
      </c>
      <c r="H129" s="21">
        <v>0</v>
      </c>
      <c r="I129" s="557"/>
      <c r="J129" s="557"/>
      <c r="K129" s="29">
        <v>7.6533919490677116E-2</v>
      </c>
      <c r="L129" s="26">
        <f t="shared" si="1"/>
        <v>7.6533919490677116E-2</v>
      </c>
      <c r="M129" s="4" t="s">
        <v>702</v>
      </c>
      <c r="N129" s="366"/>
    </row>
    <row r="130" spans="1:14" x14ac:dyDescent="0.25">
      <c r="A130" s="7">
        <v>117</v>
      </c>
      <c r="B130" s="17" t="s">
        <v>379</v>
      </c>
      <c r="C130" s="17" t="s">
        <v>790</v>
      </c>
      <c r="D130" s="11">
        <v>47.2</v>
      </c>
      <c r="E130" s="16" t="s">
        <v>328</v>
      </c>
      <c r="F130" s="30">
        <v>23.7</v>
      </c>
      <c r="G130" s="30">
        <v>24.7</v>
      </c>
      <c r="H130" s="21">
        <v>1</v>
      </c>
      <c r="I130" s="557"/>
      <c r="J130" s="557"/>
      <c r="K130" s="29">
        <v>6.9737471041698085E-2</v>
      </c>
      <c r="L130" s="26">
        <f t="shared" si="1"/>
        <v>1.069737471041698</v>
      </c>
      <c r="M130" s="4" t="s">
        <v>702</v>
      </c>
      <c r="N130" s="366"/>
    </row>
    <row r="131" spans="1:14" x14ac:dyDescent="0.25">
      <c r="A131" s="7">
        <v>118</v>
      </c>
      <c r="B131" s="17" t="s">
        <v>380</v>
      </c>
      <c r="C131" s="17" t="s">
        <v>790</v>
      </c>
      <c r="D131" s="11">
        <v>72.8</v>
      </c>
      <c r="E131" s="16" t="s">
        <v>328</v>
      </c>
      <c r="F131" s="30">
        <v>22.3</v>
      </c>
      <c r="G131" s="30">
        <v>22.7</v>
      </c>
      <c r="H131" s="21">
        <v>0.39999999999999858</v>
      </c>
      <c r="I131" s="557"/>
      <c r="J131" s="557"/>
      <c r="K131" s="29">
        <v>0.10756118414905974</v>
      </c>
      <c r="L131" s="26">
        <f t="shared" si="1"/>
        <v>0.50756118414905838</v>
      </c>
      <c r="M131" s="4" t="s">
        <v>702</v>
      </c>
      <c r="N131" s="366"/>
    </row>
    <row r="132" spans="1:14" x14ac:dyDescent="0.25">
      <c r="A132" s="7">
        <v>119</v>
      </c>
      <c r="B132" s="17" t="s">
        <v>381</v>
      </c>
      <c r="C132" s="17" t="s">
        <v>792</v>
      </c>
      <c r="D132" s="11">
        <v>54.2</v>
      </c>
      <c r="E132" s="16" t="s">
        <v>328</v>
      </c>
      <c r="F132" s="30">
        <v>26.5</v>
      </c>
      <c r="G132" s="30">
        <v>27.6</v>
      </c>
      <c r="H132" s="21">
        <v>1.1000000000000014</v>
      </c>
      <c r="I132" s="557"/>
      <c r="J132" s="557"/>
      <c r="K132" s="29">
        <v>8.0079892594492288E-2</v>
      </c>
      <c r="L132" s="26">
        <f t="shared" si="1"/>
        <v>1.1800798925944938</v>
      </c>
      <c r="M132" s="4" t="s">
        <v>702</v>
      </c>
      <c r="N132" s="366"/>
    </row>
    <row r="133" spans="1:14" x14ac:dyDescent="0.25">
      <c r="A133" s="7">
        <v>120</v>
      </c>
      <c r="B133" s="17" t="s">
        <v>382</v>
      </c>
      <c r="C133" s="17"/>
      <c r="D133" s="11">
        <v>51.9</v>
      </c>
      <c r="E133" s="16" t="s">
        <v>328</v>
      </c>
      <c r="F133" s="30">
        <v>5.0999999999999996</v>
      </c>
      <c r="G133" s="30">
        <v>5.0999999999999996</v>
      </c>
      <c r="H133" s="21">
        <v>0</v>
      </c>
      <c r="I133" s="557">
        <v>1.3345714285714283</v>
      </c>
      <c r="J133" s="557">
        <v>0</v>
      </c>
      <c r="K133" s="29"/>
      <c r="L133" s="26">
        <f t="shared" si="1"/>
        <v>1.3345714285714283</v>
      </c>
      <c r="M133" s="4" t="s">
        <v>703</v>
      </c>
      <c r="N133" s="366"/>
    </row>
    <row r="134" spans="1:14" x14ac:dyDescent="0.25">
      <c r="A134" s="7">
        <v>121</v>
      </c>
      <c r="B134" s="17" t="s">
        <v>383</v>
      </c>
      <c r="C134" s="17" t="s">
        <v>793</v>
      </c>
      <c r="D134" s="11">
        <v>47.2</v>
      </c>
      <c r="E134" s="16" t="s">
        <v>328</v>
      </c>
      <c r="F134" s="30">
        <v>7.1</v>
      </c>
      <c r="G134" s="30">
        <v>7.1</v>
      </c>
      <c r="H134" s="21">
        <v>0</v>
      </c>
      <c r="I134" s="557"/>
      <c r="J134" s="557"/>
      <c r="K134" s="29">
        <v>6.9737471041698085E-2</v>
      </c>
      <c r="L134" s="26">
        <f t="shared" si="1"/>
        <v>6.9737471041698085E-2</v>
      </c>
      <c r="M134" s="4" t="s">
        <v>702</v>
      </c>
      <c r="N134" s="366"/>
    </row>
    <row r="135" spans="1:14" x14ac:dyDescent="0.25">
      <c r="A135" s="7">
        <v>122</v>
      </c>
      <c r="B135" s="17" t="s">
        <v>384</v>
      </c>
      <c r="C135" s="17" t="s">
        <v>788</v>
      </c>
      <c r="D135" s="11">
        <v>72.7</v>
      </c>
      <c r="E135" s="16" t="s">
        <v>328</v>
      </c>
      <c r="F135" s="30">
        <v>5.6</v>
      </c>
      <c r="G135" s="30">
        <v>6.1</v>
      </c>
      <c r="H135" s="21">
        <v>0.5</v>
      </c>
      <c r="I135" s="557"/>
      <c r="J135" s="557"/>
      <c r="K135" s="29">
        <v>0.10741343526973411</v>
      </c>
      <c r="L135" s="26">
        <f t="shared" si="1"/>
        <v>0.60741343526973413</v>
      </c>
      <c r="M135" s="4" t="s">
        <v>702</v>
      </c>
      <c r="N135" s="366"/>
    </row>
    <row r="136" spans="1:14" x14ac:dyDescent="0.25">
      <c r="A136" s="7">
        <v>123</v>
      </c>
      <c r="B136" s="17" t="s">
        <v>385</v>
      </c>
      <c r="C136" s="17"/>
      <c r="D136" s="11">
        <v>54.3</v>
      </c>
      <c r="E136" s="16" t="s">
        <v>328</v>
      </c>
      <c r="F136" s="30">
        <v>6</v>
      </c>
      <c r="G136" s="30">
        <v>6.3</v>
      </c>
      <c r="H136" s="21">
        <v>0</v>
      </c>
      <c r="I136" s="557"/>
      <c r="J136" s="557">
        <v>0.18333333333333343</v>
      </c>
      <c r="K136" s="29">
        <v>8.0227641473817904E-2</v>
      </c>
      <c r="L136" s="26">
        <f t="shared" si="1"/>
        <v>0.26356097480715135</v>
      </c>
      <c r="M136" s="4" t="s">
        <v>702</v>
      </c>
      <c r="N136" s="366"/>
    </row>
    <row r="137" spans="1:14" x14ac:dyDescent="0.25">
      <c r="A137" s="7">
        <v>124</v>
      </c>
      <c r="B137" s="17" t="s">
        <v>386</v>
      </c>
      <c r="C137" s="17"/>
      <c r="D137" s="11">
        <v>52.1</v>
      </c>
      <c r="E137" s="16" t="s">
        <v>328</v>
      </c>
      <c r="F137" s="30">
        <v>13.5</v>
      </c>
      <c r="G137" s="30">
        <v>14.1</v>
      </c>
      <c r="H137" s="21">
        <v>0</v>
      </c>
      <c r="I137" s="557"/>
      <c r="J137" s="557">
        <v>0.5</v>
      </c>
      <c r="K137" s="29">
        <v>7.6977166128654018E-2</v>
      </c>
      <c r="L137" s="26">
        <f t="shared" si="1"/>
        <v>0.57697716612865402</v>
      </c>
      <c r="M137" s="4" t="s">
        <v>702</v>
      </c>
      <c r="N137" s="366"/>
    </row>
    <row r="138" spans="1:14" x14ac:dyDescent="0.25">
      <c r="A138" s="7">
        <v>125</v>
      </c>
      <c r="B138" s="17" t="s">
        <v>387</v>
      </c>
      <c r="C138" s="17"/>
      <c r="D138" s="11">
        <v>47.2</v>
      </c>
      <c r="E138" s="16" t="s">
        <v>328</v>
      </c>
      <c r="F138" s="30">
        <v>20.5</v>
      </c>
      <c r="G138" s="30">
        <v>21.4</v>
      </c>
      <c r="H138" s="21">
        <v>0</v>
      </c>
      <c r="I138" s="557"/>
      <c r="J138" s="557">
        <v>0.81666666666666676</v>
      </c>
      <c r="K138" s="29">
        <v>6.9737471041698085E-2</v>
      </c>
      <c r="L138" s="26">
        <f t="shared" si="1"/>
        <v>0.8864041377083649</v>
      </c>
      <c r="M138" s="4" t="s">
        <v>702</v>
      </c>
      <c r="N138" s="366"/>
    </row>
    <row r="139" spans="1:14" x14ac:dyDescent="0.25">
      <c r="A139" s="7">
        <v>126</v>
      </c>
      <c r="B139" s="17" t="s">
        <v>388</v>
      </c>
      <c r="C139" s="17" t="s">
        <v>794</v>
      </c>
      <c r="D139" s="11">
        <v>72.400000000000006</v>
      </c>
      <c r="E139" s="16" t="s">
        <v>328</v>
      </c>
      <c r="F139" s="30">
        <v>12</v>
      </c>
      <c r="G139" s="30">
        <v>12.1</v>
      </c>
      <c r="H139" s="21">
        <v>9.9999999999999645E-2</v>
      </c>
      <c r="I139" s="557"/>
      <c r="J139" s="557"/>
      <c r="K139" s="29">
        <v>0.10697018863175722</v>
      </c>
      <c r="L139" s="26">
        <f t="shared" si="1"/>
        <v>0.20697018863175687</v>
      </c>
      <c r="M139" s="4" t="s">
        <v>702</v>
      </c>
      <c r="N139" s="366"/>
    </row>
    <row r="140" spans="1:14" x14ac:dyDescent="0.25">
      <c r="A140" s="7">
        <v>127</v>
      </c>
      <c r="B140" s="17" t="s">
        <v>389</v>
      </c>
      <c r="C140" s="17" t="s">
        <v>795</v>
      </c>
      <c r="D140" s="11">
        <v>54.3</v>
      </c>
      <c r="E140" s="16" t="s">
        <v>328</v>
      </c>
      <c r="F140" s="30">
        <v>14.7</v>
      </c>
      <c r="G140" s="30">
        <v>15</v>
      </c>
      <c r="H140" s="21">
        <v>0.30000000000000071</v>
      </c>
      <c r="I140" s="557"/>
      <c r="J140" s="557"/>
      <c r="K140" s="29">
        <v>8.0227641473817904E-2</v>
      </c>
      <c r="L140" s="26">
        <f t="shared" si="1"/>
        <v>0.3802276414738186</v>
      </c>
      <c r="M140" s="4" t="s">
        <v>702</v>
      </c>
      <c r="N140" s="366"/>
    </row>
    <row r="141" spans="1:14" x14ac:dyDescent="0.25">
      <c r="A141" s="7">
        <v>128</v>
      </c>
      <c r="B141" s="17" t="s">
        <v>390</v>
      </c>
      <c r="C141" s="17"/>
      <c r="D141" s="11">
        <v>51.8</v>
      </c>
      <c r="E141" s="16" t="s">
        <v>328</v>
      </c>
      <c r="F141" s="30">
        <v>3.95</v>
      </c>
      <c r="G141" s="30">
        <v>3.95</v>
      </c>
      <c r="H141" s="21">
        <v>0</v>
      </c>
      <c r="I141" s="557"/>
      <c r="J141" s="557">
        <v>2.500000000000006E-2</v>
      </c>
      <c r="K141" s="29">
        <v>7.6533919490677116E-2</v>
      </c>
      <c r="L141" s="26">
        <f t="shared" si="1"/>
        <v>0.10153391949067718</v>
      </c>
      <c r="M141" s="4" t="s">
        <v>702</v>
      </c>
      <c r="N141" s="366"/>
    </row>
    <row r="142" spans="1:14" x14ac:dyDescent="0.25">
      <c r="A142" s="7">
        <v>129</v>
      </c>
      <c r="B142" s="17" t="s">
        <v>391</v>
      </c>
      <c r="C142" s="17" t="s">
        <v>791</v>
      </c>
      <c r="D142" s="11">
        <v>48</v>
      </c>
      <c r="E142" s="16" t="s">
        <v>328</v>
      </c>
      <c r="F142" s="30">
        <v>8.1</v>
      </c>
      <c r="G142" s="30">
        <v>8.1</v>
      </c>
      <c r="H142" s="21">
        <v>0</v>
      </c>
      <c r="I142" s="557"/>
      <c r="J142" s="557"/>
      <c r="K142" s="29">
        <v>7.0919462076303119E-2</v>
      </c>
      <c r="L142" s="26">
        <f t="shared" si="1"/>
        <v>7.0919462076303119E-2</v>
      </c>
      <c r="M142" s="4" t="s">
        <v>702</v>
      </c>
      <c r="N142" s="366"/>
    </row>
    <row r="143" spans="1:14" x14ac:dyDescent="0.25">
      <c r="A143" s="7">
        <v>130</v>
      </c>
      <c r="B143" s="17" t="s">
        <v>392</v>
      </c>
      <c r="C143" s="17"/>
      <c r="D143" s="11">
        <v>73</v>
      </c>
      <c r="E143" s="16" t="s">
        <v>328</v>
      </c>
      <c r="F143" s="30">
        <v>20.100000000000001</v>
      </c>
      <c r="G143" s="30">
        <v>20.6</v>
      </c>
      <c r="H143" s="21">
        <v>0</v>
      </c>
      <c r="I143" s="557"/>
      <c r="J143" s="557">
        <v>0.54015000000000013</v>
      </c>
      <c r="K143" s="29">
        <v>0.107856681907711</v>
      </c>
      <c r="L143" s="26">
        <f t="shared" ref="L143:L206" si="2">H143+K143+I143+J143</f>
        <v>0.64800668190771116</v>
      </c>
      <c r="M143" s="4" t="s">
        <v>702</v>
      </c>
      <c r="N143" s="80"/>
    </row>
    <row r="144" spans="1:14" x14ac:dyDescent="0.25">
      <c r="A144" s="7">
        <v>131</v>
      </c>
      <c r="B144" s="17" t="s">
        <v>393</v>
      </c>
      <c r="C144" s="17" t="s">
        <v>796</v>
      </c>
      <c r="D144" s="11">
        <v>54.8</v>
      </c>
      <c r="E144" s="16" t="s">
        <v>328</v>
      </c>
      <c r="F144" s="30">
        <v>13.2</v>
      </c>
      <c r="G144" s="30">
        <v>14</v>
      </c>
      <c r="H144" s="21">
        <v>0.80000000000000071</v>
      </c>
      <c r="I144" s="557"/>
      <c r="J144" s="557"/>
      <c r="K144" s="29">
        <v>8.0966385870446064E-2</v>
      </c>
      <c r="L144" s="26">
        <f t="shared" si="2"/>
        <v>0.88096638587044673</v>
      </c>
      <c r="M144" s="4" t="s">
        <v>702</v>
      </c>
      <c r="N144" s="4"/>
    </row>
    <row r="145" spans="1:14" x14ac:dyDescent="0.25">
      <c r="A145" s="7">
        <v>132</v>
      </c>
      <c r="B145" s="17" t="s">
        <v>394</v>
      </c>
      <c r="C145" s="17"/>
      <c r="D145" s="11">
        <v>52.6</v>
      </c>
      <c r="E145" s="16" t="s">
        <v>328</v>
      </c>
      <c r="F145" s="30">
        <v>2.1</v>
      </c>
      <c r="G145" s="30">
        <v>2.1</v>
      </c>
      <c r="H145" s="21">
        <v>0</v>
      </c>
      <c r="I145" s="557">
        <v>1.3525714285714285</v>
      </c>
      <c r="J145" s="557">
        <v>0</v>
      </c>
      <c r="K145" s="29"/>
      <c r="L145" s="26">
        <f t="shared" si="2"/>
        <v>1.3525714285714285</v>
      </c>
      <c r="M145" s="4" t="s">
        <v>703</v>
      </c>
      <c r="N145" s="366"/>
    </row>
    <row r="146" spans="1:14" x14ac:dyDescent="0.25">
      <c r="A146" s="7">
        <v>133</v>
      </c>
      <c r="B146" s="17" t="s">
        <v>395</v>
      </c>
      <c r="C146" s="17" t="s">
        <v>781</v>
      </c>
      <c r="D146" s="11">
        <v>47.6</v>
      </c>
      <c r="E146" s="16" t="s">
        <v>328</v>
      </c>
      <c r="F146" s="30">
        <v>13.5</v>
      </c>
      <c r="G146" s="30">
        <v>14</v>
      </c>
      <c r="H146" s="21">
        <v>0.5</v>
      </c>
      <c r="I146" s="557"/>
      <c r="J146" s="557"/>
      <c r="K146" s="29">
        <v>7.0328466559000602E-2</v>
      </c>
      <c r="L146" s="26">
        <f t="shared" si="2"/>
        <v>0.5703284665590006</v>
      </c>
      <c r="M146" s="57" t="s">
        <v>702</v>
      </c>
      <c r="N146" s="366"/>
    </row>
    <row r="147" spans="1:14" x14ac:dyDescent="0.25">
      <c r="A147" s="7">
        <v>134</v>
      </c>
      <c r="B147" s="17" t="s">
        <v>396</v>
      </c>
      <c r="C147" s="17"/>
      <c r="D147" s="11">
        <v>73</v>
      </c>
      <c r="E147" s="16" t="s">
        <v>328</v>
      </c>
      <c r="F147" s="30">
        <v>16.100000000000001</v>
      </c>
      <c r="G147" s="30">
        <v>17.399999999999999</v>
      </c>
      <c r="H147" s="21">
        <v>0</v>
      </c>
      <c r="I147" s="557"/>
      <c r="J147" s="557">
        <v>0.71206666666666685</v>
      </c>
      <c r="K147" s="29">
        <v>0.107856681907711</v>
      </c>
      <c r="L147" s="26">
        <f t="shared" si="2"/>
        <v>0.81992334857437787</v>
      </c>
      <c r="M147" s="57" t="s">
        <v>702</v>
      </c>
      <c r="N147" s="366"/>
    </row>
    <row r="148" spans="1:14" x14ac:dyDescent="0.25">
      <c r="A148" s="7">
        <v>135</v>
      </c>
      <c r="B148" s="17" t="s">
        <v>397</v>
      </c>
      <c r="C148" s="17"/>
      <c r="D148" s="11">
        <v>54.9</v>
      </c>
      <c r="E148" s="16" t="s">
        <v>328</v>
      </c>
      <c r="F148" s="30">
        <v>16.8</v>
      </c>
      <c r="G148" s="30">
        <v>17.100000000000001</v>
      </c>
      <c r="H148" s="21">
        <v>0</v>
      </c>
      <c r="I148" s="557"/>
      <c r="J148" s="557">
        <v>0.48333333333333339</v>
      </c>
      <c r="K148" s="29">
        <v>8.1114134749771694E-2</v>
      </c>
      <c r="L148" s="26">
        <f t="shared" si="2"/>
        <v>0.56444746808310509</v>
      </c>
      <c r="M148" s="57" t="s">
        <v>702</v>
      </c>
      <c r="N148" s="366"/>
    </row>
    <row r="149" spans="1:14" x14ac:dyDescent="0.25">
      <c r="A149" s="7">
        <v>136</v>
      </c>
      <c r="B149" s="17" t="s">
        <v>398</v>
      </c>
      <c r="C149" s="17" t="s">
        <v>797</v>
      </c>
      <c r="D149" s="11">
        <v>52.3</v>
      </c>
      <c r="E149" s="16" t="s">
        <v>328</v>
      </c>
      <c r="F149" s="30">
        <v>10</v>
      </c>
      <c r="G149" s="30">
        <v>10.199999999999999</v>
      </c>
      <c r="H149" s="21">
        <v>0.19999999999999929</v>
      </c>
      <c r="I149" s="557"/>
      <c r="J149" s="557"/>
      <c r="K149" s="29">
        <v>7.7272663887305276E-2</v>
      </c>
      <c r="L149" s="26">
        <f t="shared" si="2"/>
        <v>0.27727266388730454</v>
      </c>
      <c r="M149" s="57" t="s">
        <v>702</v>
      </c>
      <c r="N149" s="366"/>
    </row>
    <row r="150" spans="1:14" x14ac:dyDescent="0.25">
      <c r="A150" s="7">
        <v>137</v>
      </c>
      <c r="B150" s="17" t="s">
        <v>399</v>
      </c>
      <c r="C150" s="17" t="s">
        <v>813</v>
      </c>
      <c r="D150" s="11">
        <v>47.6</v>
      </c>
      <c r="E150" s="16" t="s">
        <v>328</v>
      </c>
      <c r="F150" s="30">
        <v>23.8</v>
      </c>
      <c r="G150" s="30">
        <v>25</v>
      </c>
      <c r="H150" s="21">
        <v>1.1999999999999993</v>
      </c>
      <c r="I150" s="557"/>
      <c r="J150" s="557"/>
      <c r="K150" s="29">
        <v>7.0328466559000602E-2</v>
      </c>
      <c r="L150" s="26">
        <f t="shared" si="2"/>
        <v>1.270328466559</v>
      </c>
      <c r="M150" s="57" t="s">
        <v>702</v>
      </c>
      <c r="N150" s="366"/>
    </row>
    <row r="151" spans="1:14" x14ac:dyDescent="0.25">
      <c r="A151" s="7">
        <v>138</v>
      </c>
      <c r="B151" s="17" t="s">
        <v>400</v>
      </c>
      <c r="C151" s="17"/>
      <c r="D151" s="11">
        <v>72.8</v>
      </c>
      <c r="E151" s="16" t="s">
        <v>328</v>
      </c>
      <c r="F151" s="30">
        <v>21.7</v>
      </c>
      <c r="G151" s="30">
        <v>22.6</v>
      </c>
      <c r="H151" s="21">
        <v>0</v>
      </c>
      <c r="I151" s="557"/>
      <c r="J151" s="557">
        <v>0.78333333333333321</v>
      </c>
      <c r="K151" s="29">
        <v>0.10756118414905974</v>
      </c>
      <c r="L151" s="26">
        <f t="shared" si="2"/>
        <v>0.89089451748239301</v>
      </c>
      <c r="M151" s="57" t="s">
        <v>702</v>
      </c>
      <c r="N151" s="366"/>
    </row>
    <row r="152" spans="1:14" x14ac:dyDescent="0.25">
      <c r="A152" s="7">
        <v>139</v>
      </c>
      <c r="B152" s="17" t="s">
        <v>401</v>
      </c>
      <c r="C152" s="17"/>
      <c r="D152" s="11">
        <v>54.9</v>
      </c>
      <c r="E152" s="16" t="s">
        <v>328</v>
      </c>
      <c r="F152" s="30">
        <v>13.2</v>
      </c>
      <c r="G152" s="30">
        <v>13.9</v>
      </c>
      <c r="H152" s="21">
        <v>0</v>
      </c>
      <c r="I152" s="557"/>
      <c r="J152" s="557">
        <v>0.68333333333333324</v>
      </c>
      <c r="K152" s="29">
        <v>8.1114134749771694E-2</v>
      </c>
      <c r="L152" s="26">
        <f t="shared" si="2"/>
        <v>0.76444746808310493</v>
      </c>
      <c r="M152" s="4" t="s">
        <v>702</v>
      </c>
      <c r="N152" s="366"/>
    </row>
    <row r="153" spans="1:14" x14ac:dyDescent="0.25">
      <c r="A153" s="7">
        <v>140</v>
      </c>
      <c r="B153" s="17" t="s">
        <v>402</v>
      </c>
      <c r="C153" s="17"/>
      <c r="D153" s="11">
        <v>52.4</v>
      </c>
      <c r="E153" s="16" t="s">
        <v>328</v>
      </c>
      <c r="F153" s="30">
        <v>10</v>
      </c>
      <c r="G153" s="30">
        <v>10.7</v>
      </c>
      <c r="H153" s="21">
        <v>0</v>
      </c>
      <c r="I153" s="557"/>
      <c r="J153" s="557">
        <v>0.71666666666666667</v>
      </c>
      <c r="K153" s="29">
        <v>7.7420412766630906E-2</v>
      </c>
      <c r="L153" s="26">
        <f t="shared" si="2"/>
        <v>0.79408707943329759</v>
      </c>
      <c r="M153" s="4" t="s">
        <v>702</v>
      </c>
      <c r="N153" s="366"/>
    </row>
    <row r="154" spans="1:14" x14ac:dyDescent="0.25">
      <c r="A154" s="7">
        <v>141</v>
      </c>
      <c r="B154" s="17" t="s">
        <v>403</v>
      </c>
      <c r="C154" s="17"/>
      <c r="D154" s="11">
        <v>47.2</v>
      </c>
      <c r="E154" s="16" t="s">
        <v>328</v>
      </c>
      <c r="F154" s="30">
        <v>12.1</v>
      </c>
      <c r="G154" s="30">
        <v>12.1</v>
      </c>
      <c r="H154" s="21">
        <v>0</v>
      </c>
      <c r="I154" s="557"/>
      <c r="J154" s="557">
        <v>0.51666666666666661</v>
      </c>
      <c r="K154" s="29">
        <v>6.9737471041698085E-2</v>
      </c>
      <c r="L154" s="26">
        <f t="shared" si="2"/>
        <v>0.58640413770836464</v>
      </c>
      <c r="M154" s="4" t="s">
        <v>702</v>
      </c>
      <c r="N154" s="366"/>
    </row>
    <row r="155" spans="1:14" x14ac:dyDescent="0.25">
      <c r="A155" s="7">
        <v>142</v>
      </c>
      <c r="B155" s="17" t="s">
        <v>404</v>
      </c>
      <c r="C155" s="17"/>
      <c r="D155" s="11">
        <v>72.5</v>
      </c>
      <c r="E155" s="16" t="s">
        <v>328</v>
      </c>
      <c r="F155" s="30">
        <v>14.4</v>
      </c>
      <c r="G155" s="30">
        <v>14.5</v>
      </c>
      <c r="H155" s="21">
        <v>0</v>
      </c>
      <c r="I155" s="557"/>
      <c r="J155" s="557">
        <v>0.33333333333333331</v>
      </c>
      <c r="K155" s="29">
        <v>0.10711793751108285</v>
      </c>
      <c r="L155" s="26">
        <f t="shared" si="2"/>
        <v>0.44045127084441615</v>
      </c>
      <c r="M155" s="4" t="s">
        <v>702</v>
      </c>
      <c r="N155" s="366"/>
    </row>
    <row r="156" spans="1:14" x14ac:dyDescent="0.25">
      <c r="A156" s="7">
        <v>143</v>
      </c>
      <c r="B156" s="17" t="s">
        <v>405</v>
      </c>
      <c r="C156" s="17"/>
      <c r="D156" s="11">
        <v>54.8</v>
      </c>
      <c r="E156" s="16" t="s">
        <v>328</v>
      </c>
      <c r="F156" s="30">
        <v>13</v>
      </c>
      <c r="G156" s="30">
        <v>13.9</v>
      </c>
      <c r="H156" s="21">
        <v>0</v>
      </c>
      <c r="I156" s="557"/>
      <c r="J156" s="557">
        <v>0.76666666666666661</v>
      </c>
      <c r="K156" s="29">
        <v>8.0966385870446064E-2</v>
      </c>
      <c r="L156" s="26">
        <f t="shared" si="2"/>
        <v>0.84763305253711263</v>
      </c>
      <c r="M156" s="4" t="s">
        <v>702</v>
      </c>
      <c r="N156" s="366"/>
    </row>
    <row r="157" spans="1:14" x14ac:dyDescent="0.25">
      <c r="A157" s="7">
        <v>144</v>
      </c>
      <c r="B157" s="17" t="s">
        <v>406</v>
      </c>
      <c r="C157" s="17"/>
      <c r="D157" s="11">
        <v>51.9</v>
      </c>
      <c r="E157" s="16" t="s">
        <v>328</v>
      </c>
      <c r="F157" s="30">
        <v>10.4</v>
      </c>
      <c r="G157" s="30">
        <v>11.3</v>
      </c>
      <c r="H157" s="21">
        <v>0</v>
      </c>
      <c r="I157" s="557"/>
      <c r="J157" s="557">
        <v>0.56666666666666676</v>
      </c>
      <c r="K157" s="29">
        <v>7.6681668370002759E-2</v>
      </c>
      <c r="L157" s="26">
        <f t="shared" si="2"/>
        <v>0.64334833503666955</v>
      </c>
      <c r="M157" s="4" t="s">
        <v>702</v>
      </c>
      <c r="N157" s="366"/>
    </row>
    <row r="158" spans="1:14" x14ac:dyDescent="0.25">
      <c r="A158" s="7">
        <v>145</v>
      </c>
      <c r="B158" s="17" t="s">
        <v>407</v>
      </c>
      <c r="C158" s="17"/>
      <c r="D158" s="11">
        <v>47</v>
      </c>
      <c r="E158" s="16" t="s">
        <v>328</v>
      </c>
      <c r="F158" s="30">
        <v>16.899999999999999</v>
      </c>
      <c r="G158" s="30">
        <v>18</v>
      </c>
      <c r="H158" s="21">
        <v>0</v>
      </c>
      <c r="I158" s="557"/>
      <c r="J158" s="557">
        <v>0.51666666666666661</v>
      </c>
      <c r="K158" s="29">
        <v>6.9441973283046812E-2</v>
      </c>
      <c r="L158" s="26">
        <f t="shared" si="2"/>
        <v>0.58610863994971341</v>
      </c>
      <c r="M158" s="4" t="s">
        <v>702</v>
      </c>
      <c r="N158" s="366"/>
    </row>
    <row r="159" spans="1:14" x14ac:dyDescent="0.25">
      <c r="A159" s="39">
        <v>146</v>
      </c>
      <c r="B159" s="17" t="s">
        <v>408</v>
      </c>
      <c r="C159" s="17"/>
      <c r="D159" s="11">
        <v>73.2</v>
      </c>
      <c r="E159" s="16" t="s">
        <v>328</v>
      </c>
      <c r="F159" s="30">
        <v>3.5</v>
      </c>
      <c r="G159" s="30">
        <v>3.5</v>
      </c>
      <c r="H159" s="21">
        <v>0</v>
      </c>
      <c r="I159" s="557"/>
      <c r="J159" s="557">
        <v>0.18333333333333335</v>
      </c>
      <c r="K159" s="29">
        <v>0.10815217966636227</v>
      </c>
      <c r="L159" s="26">
        <f t="shared" si="2"/>
        <v>0.29148551299969561</v>
      </c>
      <c r="M159" s="4" t="s">
        <v>702</v>
      </c>
      <c r="N159" s="366"/>
    </row>
    <row r="160" spans="1:14" x14ac:dyDescent="0.25">
      <c r="A160" s="7">
        <v>147</v>
      </c>
      <c r="B160" s="17" t="s">
        <v>409</v>
      </c>
      <c r="C160" s="17"/>
      <c r="D160" s="11">
        <v>54.7</v>
      </c>
      <c r="E160" s="16" t="s">
        <v>328</v>
      </c>
      <c r="F160" s="30">
        <v>22.6</v>
      </c>
      <c r="G160" s="30">
        <v>22.6</v>
      </c>
      <c r="H160" s="21">
        <v>0</v>
      </c>
      <c r="I160" s="557"/>
      <c r="J160" s="557">
        <v>0.86666666666666714</v>
      </c>
      <c r="K160" s="29">
        <v>8.0818636991120435E-2</v>
      </c>
      <c r="L160" s="26">
        <f t="shared" si="2"/>
        <v>0.9474853036577876</v>
      </c>
      <c r="M160" s="4" t="s">
        <v>702</v>
      </c>
      <c r="N160" s="366"/>
    </row>
    <row r="161" spans="1:14" x14ac:dyDescent="0.25">
      <c r="A161" s="7">
        <v>148</v>
      </c>
      <c r="B161" s="17" t="s">
        <v>410</v>
      </c>
      <c r="C161" s="17" t="s">
        <v>783</v>
      </c>
      <c r="D161" s="11">
        <v>52.4</v>
      </c>
      <c r="E161" s="16" t="s">
        <v>328</v>
      </c>
      <c r="F161" s="30">
        <v>10</v>
      </c>
      <c r="G161" s="30">
        <v>10.1</v>
      </c>
      <c r="H161" s="21">
        <v>9.9999999999999645E-2</v>
      </c>
      <c r="I161" s="557"/>
      <c r="J161" s="557"/>
      <c r="K161" s="29">
        <v>7.7420412766630906E-2</v>
      </c>
      <c r="L161" s="26">
        <f t="shared" si="2"/>
        <v>0.17742041276663056</v>
      </c>
      <c r="M161" s="4" t="s">
        <v>702</v>
      </c>
      <c r="N161" s="366"/>
    </row>
    <row r="162" spans="1:14" x14ac:dyDescent="0.25">
      <c r="A162" s="7">
        <v>149</v>
      </c>
      <c r="B162" s="17" t="s">
        <v>411</v>
      </c>
      <c r="C162" s="17"/>
      <c r="D162" s="11">
        <v>47.4</v>
      </c>
      <c r="E162" s="16" t="s">
        <v>328</v>
      </c>
      <c r="F162" s="30">
        <v>15.2</v>
      </c>
      <c r="G162" s="30">
        <v>15.4</v>
      </c>
      <c r="H162" s="21">
        <v>0</v>
      </c>
      <c r="I162" s="557"/>
      <c r="J162" s="557">
        <v>0.75</v>
      </c>
      <c r="K162" s="29">
        <v>7.0032968800349329E-2</v>
      </c>
      <c r="L162" s="26">
        <f t="shared" si="2"/>
        <v>0.82003296880034937</v>
      </c>
      <c r="M162" s="4" t="s">
        <v>702</v>
      </c>
      <c r="N162" s="366"/>
    </row>
    <row r="163" spans="1:14" x14ac:dyDescent="0.25">
      <c r="A163" s="7">
        <v>150</v>
      </c>
      <c r="B163" s="17" t="s">
        <v>412</v>
      </c>
      <c r="C163" s="17"/>
      <c r="D163" s="11">
        <v>73.2</v>
      </c>
      <c r="E163" s="16" t="s">
        <v>328</v>
      </c>
      <c r="F163" s="30">
        <v>27.8</v>
      </c>
      <c r="G163" s="30">
        <v>28.9</v>
      </c>
      <c r="H163" s="21">
        <v>0</v>
      </c>
      <c r="I163" s="557"/>
      <c r="J163" s="557">
        <v>0.96666666666666623</v>
      </c>
      <c r="K163" s="29">
        <v>0.10815217966636227</v>
      </c>
      <c r="L163" s="26">
        <f t="shared" si="2"/>
        <v>1.0748188463330286</v>
      </c>
      <c r="M163" s="4" t="s">
        <v>702</v>
      </c>
      <c r="N163" s="366"/>
    </row>
    <row r="164" spans="1:14" x14ac:dyDescent="0.25">
      <c r="A164" s="7">
        <v>151</v>
      </c>
      <c r="B164" s="17" t="s">
        <v>526</v>
      </c>
      <c r="C164" s="17"/>
      <c r="D164" s="11">
        <v>39.299999999999997</v>
      </c>
      <c r="E164" s="16" t="s">
        <v>328</v>
      </c>
      <c r="F164" s="30">
        <v>17.399999999999999</v>
      </c>
      <c r="G164" s="30">
        <v>18</v>
      </c>
      <c r="H164" s="21">
        <v>0</v>
      </c>
      <c r="I164" s="557"/>
      <c r="J164" s="557">
        <v>0.71666666666666679</v>
      </c>
      <c r="K164" s="29">
        <v>5.8065309574973183E-2</v>
      </c>
      <c r="L164" s="26">
        <f t="shared" si="2"/>
        <v>0.77473197624163992</v>
      </c>
      <c r="M164" s="4" t="s">
        <v>702</v>
      </c>
      <c r="N164" s="366"/>
    </row>
    <row r="165" spans="1:14" x14ac:dyDescent="0.25">
      <c r="A165" s="7">
        <v>152</v>
      </c>
      <c r="B165" s="17" t="s">
        <v>527</v>
      </c>
      <c r="C165" s="17"/>
      <c r="D165" s="11">
        <v>67.099999999999994</v>
      </c>
      <c r="E165" s="16" t="s">
        <v>328</v>
      </c>
      <c r="F165" s="30">
        <v>14</v>
      </c>
      <c r="G165" s="30">
        <v>14</v>
      </c>
      <c r="H165" s="21">
        <v>0</v>
      </c>
      <c r="I165" s="557">
        <v>1.7254285714285713</v>
      </c>
      <c r="J165" s="557">
        <v>0</v>
      </c>
      <c r="K165" s="29"/>
      <c r="L165" s="26">
        <f t="shared" si="2"/>
        <v>1.7254285714285713</v>
      </c>
      <c r="M165" s="4" t="s">
        <v>703</v>
      </c>
      <c r="N165" s="366"/>
    </row>
    <row r="166" spans="1:14" x14ac:dyDescent="0.25">
      <c r="A166" s="7">
        <v>153</v>
      </c>
      <c r="B166" s="17" t="s">
        <v>528</v>
      </c>
      <c r="C166" s="17" t="s">
        <v>814</v>
      </c>
      <c r="D166" s="11">
        <v>99.4</v>
      </c>
      <c r="E166" s="16" t="s">
        <v>328</v>
      </c>
      <c r="F166" s="30">
        <v>42.6</v>
      </c>
      <c r="G166" s="30">
        <v>44.2</v>
      </c>
      <c r="H166" s="21">
        <v>1.6000000000000014</v>
      </c>
      <c r="I166" s="557"/>
      <c r="J166" s="557"/>
      <c r="K166" s="29">
        <v>0.14686238604967775</v>
      </c>
      <c r="L166" s="26">
        <f t="shared" si="2"/>
        <v>1.7468623860496792</v>
      </c>
      <c r="M166" s="4" t="s">
        <v>702</v>
      </c>
      <c r="N166" s="366"/>
    </row>
    <row r="167" spans="1:14" x14ac:dyDescent="0.25">
      <c r="A167" s="7">
        <v>154</v>
      </c>
      <c r="B167" s="17" t="s">
        <v>529</v>
      </c>
      <c r="C167" s="17"/>
      <c r="D167" s="11">
        <v>39.6</v>
      </c>
      <c r="E167" s="16" t="s">
        <v>328</v>
      </c>
      <c r="F167" s="30">
        <v>4.5</v>
      </c>
      <c r="G167" s="30">
        <v>4.8</v>
      </c>
      <c r="H167" s="21">
        <v>0</v>
      </c>
      <c r="I167" s="557"/>
      <c r="J167" s="557">
        <v>0.25</v>
      </c>
      <c r="K167" s="29">
        <v>5.8508556212950084E-2</v>
      </c>
      <c r="L167" s="26">
        <f t="shared" si="2"/>
        <v>0.30850855621295009</v>
      </c>
      <c r="M167" s="4" t="s">
        <v>702</v>
      </c>
      <c r="N167" s="366"/>
    </row>
    <row r="168" spans="1:14" x14ac:dyDescent="0.25">
      <c r="A168" s="7">
        <v>155</v>
      </c>
      <c r="B168" s="17" t="s">
        <v>530</v>
      </c>
      <c r="C168" s="17"/>
      <c r="D168" s="11">
        <v>67</v>
      </c>
      <c r="E168" s="16" t="s">
        <v>328</v>
      </c>
      <c r="F168" s="30">
        <v>22.9</v>
      </c>
      <c r="G168" s="30">
        <v>23.9</v>
      </c>
      <c r="H168" s="21">
        <v>0</v>
      </c>
      <c r="I168" s="557"/>
      <c r="J168" s="557">
        <v>0.96666666666666679</v>
      </c>
      <c r="K168" s="29">
        <v>9.8991749148173117E-2</v>
      </c>
      <c r="L168" s="26">
        <f t="shared" si="2"/>
        <v>1.0656584158148399</v>
      </c>
      <c r="M168" s="4" t="s">
        <v>702</v>
      </c>
      <c r="N168" s="366"/>
    </row>
    <row r="169" spans="1:14" x14ac:dyDescent="0.25">
      <c r="A169" s="7">
        <v>156</v>
      </c>
      <c r="B169" s="17" t="s">
        <v>531</v>
      </c>
      <c r="C169" s="17"/>
      <c r="D169" s="11">
        <v>98.8</v>
      </c>
      <c r="E169" s="16" t="s">
        <v>328</v>
      </c>
      <c r="F169" s="30">
        <v>18</v>
      </c>
      <c r="G169" s="30">
        <v>18.5</v>
      </c>
      <c r="H169" s="21">
        <v>0</v>
      </c>
      <c r="I169" s="557"/>
      <c r="J169" s="557">
        <v>0.5</v>
      </c>
      <c r="K169" s="29">
        <v>0.14597589277372394</v>
      </c>
      <c r="L169" s="26">
        <f t="shared" si="2"/>
        <v>0.64597589277372391</v>
      </c>
      <c r="M169" s="4" t="s">
        <v>702</v>
      </c>
      <c r="N169" s="366"/>
    </row>
    <row r="170" spans="1:14" x14ac:dyDescent="0.25">
      <c r="A170" s="7">
        <v>157</v>
      </c>
      <c r="B170" s="17" t="s">
        <v>532</v>
      </c>
      <c r="C170" s="17" t="s">
        <v>798</v>
      </c>
      <c r="D170" s="11">
        <v>39.4</v>
      </c>
      <c r="E170" s="16" t="s">
        <v>328</v>
      </c>
      <c r="F170" s="30">
        <v>9.6</v>
      </c>
      <c r="G170" s="30">
        <v>9.8000000000000007</v>
      </c>
      <c r="H170" s="21">
        <v>0.20000000000000107</v>
      </c>
      <c r="I170" s="557"/>
      <c r="J170" s="557"/>
      <c r="K170" s="29">
        <v>5.8213058454298812E-2</v>
      </c>
      <c r="L170" s="26">
        <f t="shared" si="2"/>
        <v>0.25821305845429987</v>
      </c>
      <c r="M170" s="4" t="s">
        <v>702</v>
      </c>
      <c r="N170" s="366"/>
    </row>
    <row r="171" spans="1:14" x14ac:dyDescent="0.25">
      <c r="A171" s="7">
        <v>158</v>
      </c>
      <c r="B171" s="17" t="s">
        <v>533</v>
      </c>
      <c r="C171" s="17" t="s">
        <v>798</v>
      </c>
      <c r="D171" s="11">
        <v>67.5</v>
      </c>
      <c r="E171" s="16" t="s">
        <v>328</v>
      </c>
      <c r="F171" s="30">
        <v>10.199999999999999</v>
      </c>
      <c r="G171" s="30">
        <v>10.4</v>
      </c>
      <c r="H171" s="21">
        <v>0.20000000000000107</v>
      </c>
      <c r="I171" s="557"/>
      <c r="J171" s="557"/>
      <c r="K171" s="29">
        <v>9.9730493544801277E-2</v>
      </c>
      <c r="L171" s="26">
        <f t="shared" si="2"/>
        <v>0.29973049354480236</v>
      </c>
      <c r="M171" s="4" t="s">
        <v>702</v>
      </c>
      <c r="N171" s="366"/>
    </row>
    <row r="172" spans="1:14" x14ac:dyDescent="0.25">
      <c r="A172" s="7">
        <v>159</v>
      </c>
      <c r="B172" s="17" t="s">
        <v>534</v>
      </c>
      <c r="C172" s="17" t="s">
        <v>798</v>
      </c>
      <c r="D172" s="11">
        <v>99.1</v>
      </c>
      <c r="E172" s="16" t="s">
        <v>328</v>
      </c>
      <c r="F172" s="30">
        <v>17.7</v>
      </c>
      <c r="G172" s="30">
        <v>17.7</v>
      </c>
      <c r="H172" s="21">
        <v>0</v>
      </c>
      <c r="I172" s="557"/>
      <c r="J172" s="557"/>
      <c r="K172" s="29">
        <v>0.14641913941170082</v>
      </c>
      <c r="L172" s="26">
        <f t="shared" si="2"/>
        <v>0.14641913941170082</v>
      </c>
      <c r="M172" s="4" t="s">
        <v>702</v>
      </c>
      <c r="N172" s="366"/>
    </row>
    <row r="173" spans="1:14" x14ac:dyDescent="0.25">
      <c r="A173" s="7">
        <v>160</v>
      </c>
      <c r="B173" s="17" t="s">
        <v>535</v>
      </c>
      <c r="C173" s="17"/>
      <c r="D173" s="11">
        <v>40.1</v>
      </c>
      <c r="E173" s="16" t="s">
        <v>328</v>
      </c>
      <c r="F173" s="30">
        <v>12.6</v>
      </c>
      <c r="G173" s="30">
        <v>13</v>
      </c>
      <c r="H173" s="21">
        <v>0</v>
      </c>
      <c r="I173" s="557"/>
      <c r="J173" s="557">
        <v>0.45000000000000018</v>
      </c>
      <c r="K173" s="29">
        <v>5.9247300609578238E-2</v>
      </c>
      <c r="L173" s="26">
        <f t="shared" si="2"/>
        <v>0.50924730060957846</v>
      </c>
      <c r="M173" s="4" t="s">
        <v>702</v>
      </c>
      <c r="N173" s="366"/>
    </row>
    <row r="174" spans="1:14" x14ac:dyDescent="0.25">
      <c r="A174" s="7">
        <v>161</v>
      </c>
      <c r="B174" s="17" t="s">
        <v>536</v>
      </c>
      <c r="C174" s="17"/>
      <c r="D174" s="11">
        <v>67.099999999999994</v>
      </c>
      <c r="E174" s="16" t="s">
        <v>328</v>
      </c>
      <c r="F174" s="30">
        <v>14</v>
      </c>
      <c r="G174" s="30">
        <v>15.1</v>
      </c>
      <c r="H174" s="21">
        <v>0</v>
      </c>
      <c r="I174" s="557"/>
      <c r="J174" s="557">
        <v>0.98333333333333339</v>
      </c>
      <c r="K174" s="29">
        <v>9.9139498027498732E-2</v>
      </c>
      <c r="L174" s="26">
        <f t="shared" si="2"/>
        <v>1.0824728313608321</v>
      </c>
      <c r="M174" s="4" t="s">
        <v>702</v>
      </c>
      <c r="N174" s="366"/>
    </row>
    <row r="175" spans="1:14" x14ac:dyDescent="0.25">
      <c r="A175" s="7">
        <v>162</v>
      </c>
      <c r="B175" s="17" t="s">
        <v>537</v>
      </c>
      <c r="C175" s="17"/>
      <c r="D175" s="11">
        <v>99.1</v>
      </c>
      <c r="E175" s="16" t="s">
        <v>328</v>
      </c>
      <c r="F175" s="30">
        <v>33.200000000000003</v>
      </c>
      <c r="G175" s="30">
        <v>34.200000000000003</v>
      </c>
      <c r="H175" s="21">
        <v>0</v>
      </c>
      <c r="I175" s="557"/>
      <c r="J175" s="557">
        <v>1.2</v>
      </c>
      <c r="K175" s="29">
        <v>0.14641913941170082</v>
      </c>
      <c r="L175" s="26">
        <f t="shared" si="2"/>
        <v>1.3464191394117009</v>
      </c>
      <c r="M175" s="4" t="s">
        <v>702</v>
      </c>
      <c r="N175" s="366"/>
    </row>
    <row r="176" spans="1:14" x14ac:dyDescent="0.25">
      <c r="A176" s="7">
        <v>163</v>
      </c>
      <c r="B176" s="17" t="s">
        <v>538</v>
      </c>
      <c r="C176" s="17"/>
      <c r="D176" s="11">
        <v>39.4</v>
      </c>
      <c r="E176" s="16" t="s">
        <v>328</v>
      </c>
      <c r="F176" s="30">
        <v>11.6</v>
      </c>
      <c r="G176" s="30">
        <v>12.1</v>
      </c>
      <c r="H176" s="21">
        <v>0</v>
      </c>
      <c r="I176" s="557"/>
      <c r="J176" s="557">
        <v>0.38333333333333347</v>
      </c>
      <c r="K176" s="29">
        <v>5.8213058454298812E-2</v>
      </c>
      <c r="L176" s="26">
        <f t="shared" si="2"/>
        <v>0.44154639178763228</v>
      </c>
      <c r="M176" s="4" t="s">
        <v>702</v>
      </c>
      <c r="N176" s="366"/>
    </row>
    <row r="177" spans="1:14" x14ac:dyDescent="0.25">
      <c r="A177" s="7">
        <v>164</v>
      </c>
      <c r="B177" s="17" t="s">
        <v>539</v>
      </c>
      <c r="C177" s="17" t="s">
        <v>821</v>
      </c>
      <c r="D177" s="11">
        <v>67.2</v>
      </c>
      <c r="E177" s="16" t="s">
        <v>328</v>
      </c>
      <c r="F177" s="30">
        <v>0.9</v>
      </c>
      <c r="G177" s="30">
        <v>1.2</v>
      </c>
      <c r="H177" s="21">
        <v>0.29999999999999993</v>
      </c>
      <c r="I177" s="557"/>
      <c r="J177" s="557"/>
      <c r="K177" s="29">
        <v>9.9287246906824375E-2</v>
      </c>
      <c r="L177" s="26">
        <f t="shared" si="2"/>
        <v>0.39928724690682432</v>
      </c>
      <c r="M177" s="4" t="s">
        <v>702</v>
      </c>
      <c r="N177" s="621"/>
    </row>
    <row r="178" spans="1:14" x14ac:dyDescent="0.25">
      <c r="A178" s="7">
        <v>165</v>
      </c>
      <c r="B178" s="17" t="s">
        <v>540</v>
      </c>
      <c r="C178" s="17"/>
      <c r="D178" s="11">
        <v>99.5</v>
      </c>
      <c r="E178" s="16" t="s">
        <v>328</v>
      </c>
      <c r="F178" s="30">
        <v>36</v>
      </c>
      <c r="G178" s="30">
        <v>37.4</v>
      </c>
      <c r="H178" s="21">
        <v>0</v>
      </c>
      <c r="I178" s="557"/>
      <c r="J178" s="557">
        <v>0.98333333333333306</v>
      </c>
      <c r="K178" s="29">
        <v>0.14701013492900336</v>
      </c>
      <c r="L178" s="26">
        <f t="shared" si="2"/>
        <v>1.1303434682623363</v>
      </c>
      <c r="M178" s="4" t="s">
        <v>702</v>
      </c>
      <c r="N178" s="366"/>
    </row>
    <row r="179" spans="1:14" x14ac:dyDescent="0.25">
      <c r="A179" s="7">
        <v>166</v>
      </c>
      <c r="B179" s="17" t="s">
        <v>541</v>
      </c>
      <c r="C179" s="17" t="s">
        <v>783</v>
      </c>
      <c r="D179" s="11">
        <v>39.4</v>
      </c>
      <c r="E179" s="16" t="s">
        <v>328</v>
      </c>
      <c r="F179" s="30">
        <v>13.1</v>
      </c>
      <c r="G179" s="30">
        <v>13.2</v>
      </c>
      <c r="H179" s="21">
        <v>9.9999999999999645E-2</v>
      </c>
      <c r="I179" s="557"/>
      <c r="J179" s="557"/>
      <c r="K179" s="29">
        <v>5.8213058454298812E-2</v>
      </c>
      <c r="L179" s="26">
        <f t="shared" si="2"/>
        <v>0.15821305845429845</v>
      </c>
      <c r="M179" s="4" t="s">
        <v>702</v>
      </c>
      <c r="N179" s="366"/>
    </row>
    <row r="180" spans="1:14" x14ac:dyDescent="0.25">
      <c r="A180" s="7">
        <v>167</v>
      </c>
      <c r="B180" s="17" t="s">
        <v>542</v>
      </c>
      <c r="C180" s="17"/>
      <c r="D180" s="11">
        <v>67.3</v>
      </c>
      <c r="E180" s="16" t="s">
        <v>328</v>
      </c>
      <c r="F180" s="30">
        <v>20</v>
      </c>
      <c r="G180" s="30">
        <v>20.8</v>
      </c>
      <c r="H180" s="21">
        <v>0</v>
      </c>
      <c r="I180" s="557"/>
      <c r="J180" s="557">
        <v>0.76666666666666661</v>
      </c>
      <c r="K180" s="29">
        <v>9.9434995786150004E-2</v>
      </c>
      <c r="L180" s="26">
        <f t="shared" si="2"/>
        <v>0.86610166245281661</v>
      </c>
      <c r="M180" s="4" t="s">
        <v>702</v>
      </c>
      <c r="N180" s="366"/>
    </row>
    <row r="181" spans="1:14" x14ac:dyDescent="0.25">
      <c r="A181" s="7">
        <v>168</v>
      </c>
      <c r="B181" s="17" t="s">
        <v>543</v>
      </c>
      <c r="C181" s="17" t="s">
        <v>799</v>
      </c>
      <c r="D181" s="11">
        <v>99.4</v>
      </c>
      <c r="E181" s="16" t="s">
        <v>328</v>
      </c>
      <c r="F181" s="30">
        <v>14.7</v>
      </c>
      <c r="G181" s="30">
        <v>15.1</v>
      </c>
      <c r="H181" s="21">
        <v>0.40000000000000036</v>
      </c>
      <c r="I181" s="557"/>
      <c r="J181" s="557"/>
      <c r="K181" s="29">
        <v>0.14686238604967775</v>
      </c>
      <c r="L181" s="26">
        <f t="shared" si="2"/>
        <v>0.54686238604967807</v>
      </c>
      <c r="M181" s="4" t="s">
        <v>702</v>
      </c>
      <c r="N181" s="366"/>
    </row>
    <row r="182" spans="1:14" x14ac:dyDescent="0.25">
      <c r="A182" s="7">
        <v>169</v>
      </c>
      <c r="B182" s="17" t="s">
        <v>544</v>
      </c>
      <c r="C182" s="17"/>
      <c r="D182" s="11">
        <v>39.5</v>
      </c>
      <c r="E182" s="16" t="s">
        <v>328</v>
      </c>
      <c r="F182" s="30">
        <v>5.4</v>
      </c>
      <c r="G182" s="30">
        <v>6.5</v>
      </c>
      <c r="H182" s="21">
        <v>0</v>
      </c>
      <c r="I182" s="557"/>
      <c r="J182" s="557">
        <v>0.65</v>
      </c>
      <c r="K182" s="29">
        <v>5.8360807333624448E-2</v>
      </c>
      <c r="L182" s="26">
        <f t="shared" si="2"/>
        <v>0.7083608073336245</v>
      </c>
      <c r="M182" s="4" t="s">
        <v>702</v>
      </c>
      <c r="N182" s="366"/>
    </row>
    <row r="183" spans="1:14" x14ac:dyDescent="0.25">
      <c r="A183" s="7">
        <v>170</v>
      </c>
      <c r="B183" s="17" t="s">
        <v>545</v>
      </c>
      <c r="C183" s="17"/>
      <c r="D183" s="11">
        <v>67.400000000000006</v>
      </c>
      <c r="E183" s="16" t="s">
        <v>328</v>
      </c>
      <c r="F183" s="30">
        <v>9.4</v>
      </c>
      <c r="G183" s="30">
        <v>9.4</v>
      </c>
      <c r="H183" s="21">
        <v>0</v>
      </c>
      <c r="I183" s="557"/>
      <c r="J183" s="557">
        <v>0.56666666666666654</v>
      </c>
      <c r="K183" s="29">
        <v>9.9582744665475648E-2</v>
      </c>
      <c r="L183" s="26">
        <f t="shared" si="2"/>
        <v>0.66624941133214222</v>
      </c>
      <c r="M183" s="4" t="s">
        <v>702</v>
      </c>
      <c r="N183" s="366"/>
    </row>
    <row r="184" spans="1:14" x14ac:dyDescent="0.25">
      <c r="A184" s="7">
        <v>171</v>
      </c>
      <c r="B184" s="17" t="s">
        <v>546</v>
      </c>
      <c r="C184" s="17" t="s">
        <v>800</v>
      </c>
      <c r="D184" s="11">
        <v>99.5</v>
      </c>
      <c r="E184" s="16" t="s">
        <v>328</v>
      </c>
      <c r="F184" s="30">
        <v>32.299999999999997</v>
      </c>
      <c r="G184" s="30">
        <v>33.299999999999997</v>
      </c>
      <c r="H184" s="21">
        <v>1</v>
      </c>
      <c r="I184" s="557"/>
      <c r="J184" s="557"/>
      <c r="K184" s="29">
        <v>0.14701013492900336</v>
      </c>
      <c r="L184" s="26">
        <f t="shared" si="2"/>
        <v>1.1470101349290034</v>
      </c>
      <c r="M184" s="4" t="s">
        <v>702</v>
      </c>
      <c r="N184" s="366"/>
    </row>
    <row r="185" spans="1:14" x14ac:dyDescent="0.25">
      <c r="A185" s="7">
        <v>172</v>
      </c>
      <c r="B185" s="17" t="s">
        <v>547</v>
      </c>
      <c r="C185" s="17"/>
      <c r="D185" s="11">
        <v>39.5</v>
      </c>
      <c r="E185" s="16" t="s">
        <v>328</v>
      </c>
      <c r="F185" s="30">
        <v>14.1</v>
      </c>
      <c r="G185" s="30">
        <v>14.4</v>
      </c>
      <c r="H185" s="21">
        <v>0</v>
      </c>
      <c r="I185" s="557"/>
      <c r="J185" s="557">
        <v>0.51666666666666661</v>
      </c>
      <c r="K185" s="29">
        <v>5.8360807333624448E-2</v>
      </c>
      <c r="L185" s="26">
        <f t="shared" si="2"/>
        <v>0.57502747400029108</v>
      </c>
      <c r="M185" s="4" t="s">
        <v>702</v>
      </c>
      <c r="N185" s="366"/>
    </row>
    <row r="186" spans="1:14" x14ac:dyDescent="0.25">
      <c r="A186" s="7">
        <v>173</v>
      </c>
      <c r="B186" s="17" t="s">
        <v>548</v>
      </c>
      <c r="C186" s="17" t="s">
        <v>753</v>
      </c>
      <c r="D186" s="11">
        <v>67.8</v>
      </c>
      <c r="E186" s="16" t="s">
        <v>328</v>
      </c>
      <c r="F186" s="30">
        <v>24.3</v>
      </c>
      <c r="G186" s="30">
        <v>25.5</v>
      </c>
      <c r="H186" s="21">
        <v>1.1999999999999993</v>
      </c>
      <c r="I186" s="557"/>
      <c r="J186" s="557"/>
      <c r="K186" s="29">
        <v>0.10017374018277816</v>
      </c>
      <c r="L186" s="26">
        <f t="shared" si="2"/>
        <v>1.3001737401827775</v>
      </c>
      <c r="M186" s="4" t="s">
        <v>702</v>
      </c>
      <c r="N186" s="366"/>
    </row>
    <row r="187" spans="1:14" x14ac:dyDescent="0.25">
      <c r="A187" s="7">
        <v>174</v>
      </c>
      <c r="B187" s="17" t="s">
        <v>549</v>
      </c>
      <c r="C187" s="17" t="s">
        <v>783</v>
      </c>
      <c r="D187" s="11">
        <v>99.3</v>
      </c>
      <c r="E187" s="16" t="s">
        <v>328</v>
      </c>
      <c r="F187" s="30">
        <v>35.1</v>
      </c>
      <c r="G187" s="30">
        <v>37.4</v>
      </c>
      <c r="H187" s="21">
        <v>2.2999999999999972</v>
      </c>
      <c r="I187" s="557"/>
      <c r="J187" s="557"/>
      <c r="K187" s="29">
        <v>0.14671463717035207</v>
      </c>
      <c r="L187" s="26">
        <f t="shared" si="2"/>
        <v>2.4467146371703494</v>
      </c>
      <c r="M187" s="4" t="s">
        <v>702</v>
      </c>
      <c r="N187" s="366"/>
    </row>
    <row r="188" spans="1:14" x14ac:dyDescent="0.25">
      <c r="A188" s="7">
        <v>175</v>
      </c>
      <c r="B188" s="17" t="s">
        <v>550</v>
      </c>
      <c r="C188" s="17"/>
      <c r="D188" s="11">
        <v>39.6</v>
      </c>
      <c r="E188" s="16" t="s">
        <v>328</v>
      </c>
      <c r="F188" s="30">
        <v>14.2</v>
      </c>
      <c r="G188" s="30">
        <v>14.6</v>
      </c>
      <c r="H188" s="21">
        <v>0</v>
      </c>
      <c r="I188" s="557"/>
      <c r="J188" s="557">
        <v>0.3000000000000001</v>
      </c>
      <c r="K188" s="29">
        <v>5.8508556212950084E-2</v>
      </c>
      <c r="L188" s="26">
        <f t="shared" si="2"/>
        <v>0.35850855621295019</v>
      </c>
      <c r="M188" s="4" t="s">
        <v>702</v>
      </c>
      <c r="N188" s="58"/>
    </row>
    <row r="189" spans="1:14" x14ac:dyDescent="0.25">
      <c r="A189" s="7">
        <v>176</v>
      </c>
      <c r="B189" s="17" t="s">
        <v>615</v>
      </c>
      <c r="C189" s="17"/>
      <c r="D189" s="11">
        <v>68.099999999999994</v>
      </c>
      <c r="E189" s="16" t="s">
        <v>328</v>
      </c>
      <c r="F189" s="30">
        <v>15.4</v>
      </c>
      <c r="G189" s="30">
        <v>16.100000000000001</v>
      </c>
      <c r="H189" s="21">
        <v>0</v>
      </c>
      <c r="I189" s="557"/>
      <c r="J189" s="557">
        <v>0.6</v>
      </c>
      <c r="K189" s="29">
        <v>0.10061698682075505</v>
      </c>
      <c r="L189" s="26">
        <f t="shared" si="2"/>
        <v>0.70061698682075502</v>
      </c>
      <c r="M189" s="4" t="s">
        <v>702</v>
      </c>
      <c r="N189" s="58"/>
    </row>
    <row r="190" spans="1:14" x14ac:dyDescent="0.25">
      <c r="A190" s="7">
        <v>177</v>
      </c>
      <c r="B190" s="17" t="s">
        <v>551</v>
      </c>
      <c r="C190" s="17" t="s">
        <v>755</v>
      </c>
      <c r="D190" s="11">
        <v>99.4</v>
      </c>
      <c r="E190" s="16" t="s">
        <v>328</v>
      </c>
      <c r="F190" s="30">
        <v>16</v>
      </c>
      <c r="G190" s="30">
        <v>17.100000000000001</v>
      </c>
      <c r="H190" s="21">
        <v>1.1000000000000014</v>
      </c>
      <c r="I190" s="557"/>
      <c r="J190" s="557"/>
      <c r="K190" s="29">
        <v>0.14686238604967775</v>
      </c>
      <c r="L190" s="26">
        <f t="shared" si="2"/>
        <v>1.2468623860496792</v>
      </c>
      <c r="M190" s="4" t="s">
        <v>702</v>
      </c>
      <c r="N190" s="58"/>
    </row>
    <row r="191" spans="1:14" x14ac:dyDescent="0.25">
      <c r="A191" s="7">
        <v>178</v>
      </c>
      <c r="B191" s="17" t="s">
        <v>413</v>
      </c>
      <c r="C191" s="17"/>
      <c r="D191" s="11">
        <v>42.3</v>
      </c>
      <c r="E191" s="16" t="s">
        <v>328</v>
      </c>
      <c r="F191" s="30">
        <v>1.6</v>
      </c>
      <c r="G191" s="30">
        <v>1.7</v>
      </c>
      <c r="H191" s="21">
        <v>0</v>
      </c>
      <c r="I191" s="557"/>
      <c r="J191" s="557">
        <v>5.000000000000001E-2</v>
      </c>
      <c r="K191" s="29">
        <v>6.2497775954742124E-2</v>
      </c>
      <c r="L191" s="26">
        <f t="shared" si="2"/>
        <v>0.11249777595474214</v>
      </c>
      <c r="M191" s="4" t="s">
        <v>702</v>
      </c>
      <c r="N191" s="58"/>
    </row>
    <row r="192" spans="1:14" x14ac:dyDescent="0.25">
      <c r="A192" s="7">
        <v>179</v>
      </c>
      <c r="B192" s="17" t="s">
        <v>414</v>
      </c>
      <c r="C192" s="17"/>
      <c r="D192" s="11">
        <v>68.900000000000006</v>
      </c>
      <c r="E192" s="16" t="s">
        <v>328</v>
      </c>
      <c r="F192" s="30">
        <v>9.1</v>
      </c>
      <c r="G192" s="30">
        <v>9.3000000000000007</v>
      </c>
      <c r="H192" s="21">
        <v>0</v>
      </c>
      <c r="I192" s="557"/>
      <c r="J192" s="557">
        <v>9.9999999999999936E-2</v>
      </c>
      <c r="K192" s="29">
        <v>0.10179897785536011</v>
      </c>
      <c r="L192" s="26">
        <f t="shared" si="2"/>
        <v>0.20179897785536005</v>
      </c>
      <c r="M192" s="4" t="s">
        <v>702</v>
      </c>
      <c r="N192" s="58"/>
    </row>
    <row r="193" spans="1:14" x14ac:dyDescent="0.25">
      <c r="A193" s="7">
        <v>180</v>
      </c>
      <c r="B193" s="17" t="s">
        <v>415</v>
      </c>
      <c r="C193" s="17"/>
      <c r="D193" s="11">
        <v>99.3</v>
      </c>
      <c r="E193" s="16" t="s">
        <v>328</v>
      </c>
      <c r="F193" s="30">
        <v>39.700000000000003</v>
      </c>
      <c r="G193" s="30">
        <v>41.2</v>
      </c>
      <c r="H193" s="21">
        <v>0</v>
      </c>
      <c r="I193" s="557"/>
      <c r="J193" s="557">
        <v>1.6000000000000003</v>
      </c>
      <c r="K193" s="29">
        <v>0.14671463717035207</v>
      </c>
      <c r="L193" s="26">
        <f t="shared" si="2"/>
        <v>1.7467146371703524</v>
      </c>
      <c r="M193" s="57" t="s">
        <v>702</v>
      </c>
      <c r="N193" s="58"/>
    </row>
    <row r="194" spans="1:14" x14ac:dyDescent="0.25">
      <c r="A194" s="7">
        <v>181</v>
      </c>
      <c r="B194" s="17" t="s">
        <v>416</v>
      </c>
      <c r="C194" s="17"/>
      <c r="D194" s="11">
        <v>42.4</v>
      </c>
      <c r="E194" s="16" t="s">
        <v>328</v>
      </c>
      <c r="F194" s="30">
        <v>16</v>
      </c>
      <c r="G194" s="30">
        <v>16.600000000000001</v>
      </c>
      <c r="H194" s="21">
        <v>0</v>
      </c>
      <c r="I194" s="557"/>
      <c r="J194" s="557">
        <v>0.68333333333333324</v>
      </c>
      <c r="K194" s="29">
        <v>6.2645524834067753E-2</v>
      </c>
      <c r="L194" s="26">
        <f t="shared" si="2"/>
        <v>0.74597885816740095</v>
      </c>
      <c r="M194" s="57" t="s">
        <v>702</v>
      </c>
      <c r="N194" s="58"/>
    </row>
    <row r="195" spans="1:14" x14ac:dyDescent="0.25">
      <c r="A195" s="7">
        <v>182</v>
      </c>
      <c r="B195" s="17" t="s">
        <v>417</v>
      </c>
      <c r="C195" s="17"/>
      <c r="D195" s="11">
        <v>69.3</v>
      </c>
      <c r="E195" s="16" t="s">
        <v>328</v>
      </c>
      <c r="F195" s="30">
        <v>6.99</v>
      </c>
      <c r="G195" s="30">
        <v>6.99</v>
      </c>
      <c r="H195" s="21">
        <v>0</v>
      </c>
      <c r="I195" s="557"/>
      <c r="J195" s="557">
        <v>0.16500000000000004</v>
      </c>
      <c r="K195" s="29">
        <v>0.10238997337266263</v>
      </c>
      <c r="L195" s="26">
        <f t="shared" si="2"/>
        <v>0.26738997337266268</v>
      </c>
      <c r="M195" s="57" t="s">
        <v>702</v>
      </c>
      <c r="N195" s="368"/>
    </row>
    <row r="196" spans="1:14" x14ac:dyDescent="0.25">
      <c r="A196" s="7">
        <v>183</v>
      </c>
      <c r="B196" s="17" t="s">
        <v>418</v>
      </c>
      <c r="C196" s="17" t="s">
        <v>790</v>
      </c>
      <c r="D196" s="11">
        <v>99.3</v>
      </c>
      <c r="E196" s="16" t="s">
        <v>328</v>
      </c>
      <c r="F196" s="30">
        <v>25.1</v>
      </c>
      <c r="G196" s="30">
        <v>26.1</v>
      </c>
      <c r="H196" s="21">
        <v>1</v>
      </c>
      <c r="I196" s="557"/>
      <c r="J196" s="557"/>
      <c r="K196" s="29">
        <v>0.14671463717035207</v>
      </c>
      <c r="L196" s="26">
        <f t="shared" si="2"/>
        <v>1.146714637170352</v>
      </c>
      <c r="M196" s="57" t="s">
        <v>702</v>
      </c>
      <c r="N196" s="58"/>
    </row>
    <row r="197" spans="1:14" x14ac:dyDescent="0.25">
      <c r="A197" s="7">
        <v>184</v>
      </c>
      <c r="B197" s="17" t="s">
        <v>419</v>
      </c>
      <c r="C197" s="17" t="s">
        <v>815</v>
      </c>
      <c r="D197" s="11">
        <v>42.3</v>
      </c>
      <c r="E197" s="16" t="s">
        <v>328</v>
      </c>
      <c r="F197" s="30">
        <v>7.2</v>
      </c>
      <c r="G197" s="30">
        <v>7.3</v>
      </c>
      <c r="H197" s="21">
        <v>9.9999999999999645E-2</v>
      </c>
      <c r="I197" s="557"/>
      <c r="J197" s="557"/>
      <c r="K197" s="29">
        <v>6.2497775954742124E-2</v>
      </c>
      <c r="L197" s="26">
        <f t="shared" si="2"/>
        <v>0.16249777595474177</v>
      </c>
      <c r="M197" s="57" t="s">
        <v>702</v>
      </c>
      <c r="N197" s="366"/>
    </row>
    <row r="198" spans="1:14" x14ac:dyDescent="0.25">
      <c r="A198" s="7">
        <v>185</v>
      </c>
      <c r="B198" s="17" t="s">
        <v>420</v>
      </c>
      <c r="C198" s="17" t="s">
        <v>801</v>
      </c>
      <c r="D198" s="11">
        <v>68.599999999999994</v>
      </c>
      <c r="E198" s="16" t="s">
        <v>328</v>
      </c>
      <c r="F198" s="30">
        <v>10.6</v>
      </c>
      <c r="G198" s="30">
        <v>10.6</v>
      </c>
      <c r="H198" s="21">
        <v>0</v>
      </c>
      <c r="I198" s="557"/>
      <c r="J198" s="557"/>
      <c r="K198" s="29">
        <v>0.10135573121738321</v>
      </c>
      <c r="L198" s="26">
        <f t="shared" si="2"/>
        <v>0.10135573121738321</v>
      </c>
      <c r="M198" s="57" t="s">
        <v>702</v>
      </c>
      <c r="N198" s="366"/>
    </row>
    <row r="199" spans="1:14" x14ac:dyDescent="0.25">
      <c r="A199" s="7">
        <v>186</v>
      </c>
      <c r="B199" s="17" t="s">
        <v>421</v>
      </c>
      <c r="C199" s="17"/>
      <c r="D199" s="11">
        <v>99.4</v>
      </c>
      <c r="E199" s="16" t="s">
        <v>328</v>
      </c>
      <c r="F199" s="30">
        <v>35.1</v>
      </c>
      <c r="G199" s="30">
        <v>36.5</v>
      </c>
      <c r="H199" s="21">
        <v>0</v>
      </c>
      <c r="I199" s="557"/>
      <c r="J199" s="557">
        <v>1.366666666666666</v>
      </c>
      <c r="K199" s="29">
        <v>0.14686238604967775</v>
      </c>
      <c r="L199" s="26">
        <f t="shared" si="2"/>
        <v>1.5135290527163439</v>
      </c>
      <c r="M199" s="57" t="s">
        <v>702</v>
      </c>
      <c r="N199" s="366"/>
    </row>
    <row r="200" spans="1:14" x14ac:dyDescent="0.25">
      <c r="A200" s="7">
        <v>187</v>
      </c>
      <c r="B200" s="17" t="s">
        <v>422</v>
      </c>
      <c r="C200" s="17"/>
      <c r="D200" s="11">
        <v>42.4</v>
      </c>
      <c r="E200" s="16" t="s">
        <v>328</v>
      </c>
      <c r="F200" s="30">
        <v>14.5</v>
      </c>
      <c r="G200" s="30">
        <v>15.4</v>
      </c>
      <c r="H200" s="21">
        <v>0</v>
      </c>
      <c r="I200" s="557"/>
      <c r="J200" s="557">
        <v>0.81666666666666676</v>
      </c>
      <c r="K200" s="29">
        <v>6.2645524834067753E-2</v>
      </c>
      <c r="L200" s="26">
        <f t="shared" si="2"/>
        <v>0.87931219150073447</v>
      </c>
      <c r="M200" s="57" t="s">
        <v>702</v>
      </c>
      <c r="N200" s="366"/>
    </row>
    <row r="201" spans="1:14" x14ac:dyDescent="0.25">
      <c r="A201" s="7">
        <v>188</v>
      </c>
      <c r="B201" s="17" t="s">
        <v>423</v>
      </c>
      <c r="C201" s="17"/>
      <c r="D201" s="11">
        <v>69.3</v>
      </c>
      <c r="E201" s="16" t="s">
        <v>328</v>
      </c>
      <c r="F201" s="30">
        <v>18.7</v>
      </c>
      <c r="G201" s="30">
        <v>18.7</v>
      </c>
      <c r="H201" s="21">
        <v>0</v>
      </c>
      <c r="I201" s="557"/>
      <c r="J201" s="557">
        <v>0.83333333333333337</v>
      </c>
      <c r="K201" s="29">
        <v>0.10238997337266263</v>
      </c>
      <c r="L201" s="26">
        <f t="shared" si="2"/>
        <v>0.93572330670599602</v>
      </c>
      <c r="M201" s="57" t="s">
        <v>702</v>
      </c>
      <c r="N201" s="366"/>
    </row>
    <row r="202" spans="1:14" x14ac:dyDescent="0.25">
      <c r="A202" s="7">
        <v>189</v>
      </c>
      <c r="B202" s="17" t="s">
        <v>424</v>
      </c>
      <c r="C202" s="17"/>
      <c r="D202" s="11">
        <v>99.1</v>
      </c>
      <c r="E202" s="16" t="s">
        <v>328</v>
      </c>
      <c r="F202" s="30">
        <v>5.5</v>
      </c>
      <c r="G202" s="30">
        <v>5.5</v>
      </c>
      <c r="H202" s="21">
        <v>0</v>
      </c>
      <c r="I202" s="557"/>
      <c r="J202" s="557">
        <v>3.3333333333333361E-2</v>
      </c>
      <c r="K202" s="29">
        <v>0.14641913941170082</v>
      </c>
      <c r="L202" s="26">
        <f t="shared" si="2"/>
        <v>0.17975247274503417</v>
      </c>
      <c r="M202" s="4" t="s">
        <v>702</v>
      </c>
      <c r="N202" s="366"/>
    </row>
    <row r="203" spans="1:14" x14ac:dyDescent="0.25">
      <c r="A203" s="7">
        <v>190</v>
      </c>
      <c r="B203" s="17" t="s">
        <v>425</v>
      </c>
      <c r="C203" s="17"/>
      <c r="D203" s="11">
        <v>42.6</v>
      </c>
      <c r="E203" s="16" t="s">
        <v>328</v>
      </c>
      <c r="F203" s="30">
        <v>9.6</v>
      </c>
      <c r="G203" s="30">
        <v>9.6999999999999993</v>
      </c>
      <c r="H203" s="21">
        <v>0</v>
      </c>
      <c r="I203" s="557"/>
      <c r="J203" s="557">
        <v>0.21666666666666648</v>
      </c>
      <c r="K203" s="29">
        <v>6.2941022592719026E-2</v>
      </c>
      <c r="L203" s="26">
        <f t="shared" si="2"/>
        <v>0.27960768925938551</v>
      </c>
      <c r="M203" s="57" t="s">
        <v>702</v>
      </c>
      <c r="N203" s="366"/>
    </row>
    <row r="204" spans="1:14" x14ac:dyDescent="0.25">
      <c r="A204" s="7">
        <v>191</v>
      </c>
      <c r="B204" s="17" t="s">
        <v>426</v>
      </c>
      <c r="C204" s="17" t="s">
        <v>790</v>
      </c>
      <c r="D204" s="11">
        <v>69.2</v>
      </c>
      <c r="E204" s="16" t="s">
        <v>328</v>
      </c>
      <c r="F204" s="30">
        <v>22.1</v>
      </c>
      <c r="G204" s="30">
        <v>22.5</v>
      </c>
      <c r="H204" s="21">
        <v>0.39999999999999858</v>
      </c>
      <c r="I204" s="557"/>
      <c r="J204" s="557"/>
      <c r="K204" s="29">
        <v>0.10224222449333702</v>
      </c>
      <c r="L204" s="26">
        <f t="shared" si="2"/>
        <v>0.50224222449333555</v>
      </c>
      <c r="M204" s="57" t="s">
        <v>702</v>
      </c>
      <c r="N204" s="366"/>
    </row>
    <row r="205" spans="1:14" x14ac:dyDescent="0.25">
      <c r="A205" s="7">
        <v>192</v>
      </c>
      <c r="B205" s="17" t="s">
        <v>427</v>
      </c>
      <c r="C205" s="17"/>
      <c r="D205" s="11">
        <v>99</v>
      </c>
      <c r="E205" s="16" t="s">
        <v>328</v>
      </c>
      <c r="F205" s="30">
        <v>8.4</v>
      </c>
      <c r="G205" s="30">
        <v>8.6</v>
      </c>
      <c r="H205" s="21">
        <v>0</v>
      </c>
      <c r="I205" s="557"/>
      <c r="J205" s="557">
        <v>0.13333333333333344</v>
      </c>
      <c r="K205" s="29">
        <v>0.1462713905323752</v>
      </c>
      <c r="L205" s="26">
        <f t="shared" si="2"/>
        <v>0.27960472386570867</v>
      </c>
      <c r="M205" s="57" t="s">
        <v>702</v>
      </c>
      <c r="N205" s="366"/>
    </row>
    <row r="206" spans="1:14" x14ac:dyDescent="0.25">
      <c r="A206" s="7">
        <v>193</v>
      </c>
      <c r="B206" s="17" t="s">
        <v>592</v>
      </c>
      <c r="C206" s="17"/>
      <c r="D206" s="11">
        <v>42.4</v>
      </c>
      <c r="E206" s="16" t="s">
        <v>328</v>
      </c>
      <c r="F206" s="30">
        <v>1.8</v>
      </c>
      <c r="G206" s="30">
        <v>1.9</v>
      </c>
      <c r="H206" s="21">
        <v>0</v>
      </c>
      <c r="I206" s="557"/>
      <c r="J206" s="557">
        <v>0.18333333333333332</v>
      </c>
      <c r="K206" s="29">
        <v>6.2645524834067753E-2</v>
      </c>
      <c r="L206" s="26">
        <f t="shared" si="2"/>
        <v>0.24597885816740106</v>
      </c>
      <c r="M206" s="4" t="s">
        <v>702</v>
      </c>
      <c r="N206" s="366"/>
    </row>
    <row r="207" spans="1:14" x14ac:dyDescent="0.25">
      <c r="A207" s="7">
        <v>194</v>
      </c>
      <c r="B207" s="17" t="s">
        <v>593</v>
      </c>
      <c r="C207" s="17"/>
      <c r="D207" s="11">
        <v>68.8</v>
      </c>
      <c r="E207" s="16" t="s">
        <v>328</v>
      </c>
      <c r="F207" s="30">
        <v>14.1</v>
      </c>
      <c r="G207" s="30">
        <v>14.2</v>
      </c>
      <c r="H207" s="21">
        <v>0</v>
      </c>
      <c r="I207" s="557"/>
      <c r="J207" s="557">
        <v>0.46666666666666679</v>
      </c>
      <c r="K207" s="29">
        <v>0.10165122897603447</v>
      </c>
      <c r="L207" s="26">
        <f t="shared" ref="L207:L242" si="3">H207+K207+I207+J207</f>
        <v>0.5683178956427013</v>
      </c>
      <c r="M207" s="4" t="s">
        <v>702</v>
      </c>
      <c r="N207" s="366"/>
    </row>
    <row r="208" spans="1:14" x14ac:dyDescent="0.25">
      <c r="A208" s="7">
        <v>195</v>
      </c>
      <c r="B208" s="17" t="s">
        <v>594</v>
      </c>
      <c r="C208" s="17"/>
      <c r="D208" s="11">
        <v>100.7</v>
      </c>
      <c r="E208" s="16" t="s">
        <v>328</v>
      </c>
      <c r="F208" s="30">
        <v>38.299999999999997</v>
      </c>
      <c r="G208" s="30">
        <v>38.299999999999997</v>
      </c>
      <c r="H208" s="21">
        <v>0</v>
      </c>
      <c r="I208" s="557"/>
      <c r="J208" s="557">
        <v>1.4333333333333329</v>
      </c>
      <c r="K208" s="29">
        <v>0.14878312148091094</v>
      </c>
      <c r="L208" s="26">
        <f t="shared" si="3"/>
        <v>1.5821164548142439</v>
      </c>
      <c r="M208" s="4" t="s">
        <v>702</v>
      </c>
      <c r="N208" s="366"/>
    </row>
    <row r="209" spans="1:14" x14ac:dyDescent="0.25">
      <c r="A209" s="7">
        <v>196</v>
      </c>
      <c r="B209" s="17" t="s">
        <v>428</v>
      </c>
      <c r="C209" s="17" t="s">
        <v>821</v>
      </c>
      <c r="D209" s="11">
        <v>42.6</v>
      </c>
      <c r="E209" s="16" t="s">
        <v>328</v>
      </c>
      <c r="F209" s="30">
        <v>19.7</v>
      </c>
      <c r="G209" s="30">
        <v>20.2</v>
      </c>
      <c r="H209" s="21">
        <v>0.5</v>
      </c>
      <c r="I209" s="557"/>
      <c r="J209" s="557"/>
      <c r="K209" s="29">
        <v>6.2941022592719026E-2</v>
      </c>
      <c r="L209" s="26">
        <f t="shared" si="3"/>
        <v>0.56294102259271905</v>
      </c>
      <c r="M209" s="57" t="s">
        <v>702</v>
      </c>
      <c r="N209" s="366"/>
    </row>
    <row r="210" spans="1:14" x14ac:dyDescent="0.25">
      <c r="A210" s="7">
        <v>197</v>
      </c>
      <c r="B210" s="17" t="s">
        <v>429</v>
      </c>
      <c r="C210" s="17"/>
      <c r="D210" s="11">
        <v>69.2</v>
      </c>
      <c r="E210" s="16" t="s">
        <v>328</v>
      </c>
      <c r="F210" s="30">
        <v>20.8</v>
      </c>
      <c r="G210" s="30">
        <v>21.9</v>
      </c>
      <c r="H210" s="21">
        <v>0</v>
      </c>
      <c r="I210" s="557"/>
      <c r="J210" s="557">
        <v>1.0499999999999998</v>
      </c>
      <c r="K210" s="29">
        <v>0.10224222449333702</v>
      </c>
      <c r="L210" s="26">
        <f t="shared" si="3"/>
        <v>1.1522422244933368</v>
      </c>
      <c r="M210" s="57" t="s">
        <v>702</v>
      </c>
      <c r="N210" s="366"/>
    </row>
    <row r="211" spans="1:14" x14ac:dyDescent="0.25">
      <c r="A211" s="7">
        <v>198</v>
      </c>
      <c r="B211" s="17" t="s">
        <v>430</v>
      </c>
      <c r="C211" s="17" t="s">
        <v>783</v>
      </c>
      <c r="D211" s="11">
        <v>99.5</v>
      </c>
      <c r="E211" s="16" t="s">
        <v>328</v>
      </c>
      <c r="F211" s="30">
        <v>24.9</v>
      </c>
      <c r="G211" s="30">
        <v>25.7</v>
      </c>
      <c r="H211" s="21">
        <v>0.80000000000000071</v>
      </c>
      <c r="I211" s="557"/>
      <c r="J211" s="557"/>
      <c r="K211" s="29">
        <v>0.14701013492900336</v>
      </c>
      <c r="L211" s="26">
        <f t="shared" si="3"/>
        <v>0.9470101349290041</v>
      </c>
      <c r="M211" s="57" t="s">
        <v>702</v>
      </c>
      <c r="N211" s="366"/>
    </row>
    <row r="212" spans="1:14" x14ac:dyDescent="0.25">
      <c r="A212" s="7">
        <v>199</v>
      </c>
      <c r="B212" s="17" t="s">
        <v>802</v>
      </c>
      <c r="C212" s="17" t="s">
        <v>803</v>
      </c>
      <c r="D212" s="11">
        <v>42.6</v>
      </c>
      <c r="E212" s="16" t="s">
        <v>328</v>
      </c>
      <c r="F212" s="30">
        <v>0.34799999999999998</v>
      </c>
      <c r="G212" s="30">
        <v>0.88200000000000001</v>
      </c>
      <c r="H212" s="21">
        <v>0.53400000000000003</v>
      </c>
      <c r="I212" s="557"/>
      <c r="J212" s="557"/>
      <c r="K212" s="29">
        <v>6.2941022592719026E-2</v>
      </c>
      <c r="L212" s="26">
        <f t="shared" si="3"/>
        <v>0.59694102259271908</v>
      </c>
      <c r="M212" s="57" t="s">
        <v>702</v>
      </c>
      <c r="N212" s="366"/>
    </row>
    <row r="213" spans="1:14" x14ac:dyDescent="0.25">
      <c r="A213" s="7">
        <v>200</v>
      </c>
      <c r="B213" s="17" t="s">
        <v>432</v>
      </c>
      <c r="C213" s="17"/>
      <c r="D213" s="11">
        <v>68.8</v>
      </c>
      <c r="E213" s="16" t="s">
        <v>328</v>
      </c>
      <c r="F213" s="30">
        <v>15.5</v>
      </c>
      <c r="G213" s="30">
        <v>15.8</v>
      </c>
      <c r="H213" s="21">
        <v>0</v>
      </c>
      <c r="I213" s="557"/>
      <c r="J213" s="557">
        <v>0.70000000000000018</v>
      </c>
      <c r="K213" s="29">
        <v>0.10165122897603447</v>
      </c>
      <c r="L213" s="26">
        <f t="shared" si="3"/>
        <v>0.80165122897603469</v>
      </c>
      <c r="M213" s="57" t="s">
        <v>702</v>
      </c>
      <c r="N213" s="366"/>
    </row>
    <row r="214" spans="1:14" x14ac:dyDescent="0.25">
      <c r="A214" s="7">
        <v>201</v>
      </c>
      <c r="B214" s="17" t="s">
        <v>433</v>
      </c>
      <c r="C214" s="17"/>
      <c r="D214" s="11">
        <v>99.3</v>
      </c>
      <c r="E214" s="16" t="s">
        <v>328</v>
      </c>
      <c r="F214" s="30">
        <v>24.9</v>
      </c>
      <c r="G214" s="30">
        <v>26.5</v>
      </c>
      <c r="H214" s="21">
        <v>0</v>
      </c>
      <c r="I214" s="557"/>
      <c r="J214" s="557">
        <v>1.416666666666667</v>
      </c>
      <c r="K214" s="29">
        <v>0.14671463717035207</v>
      </c>
      <c r="L214" s="26">
        <f t="shared" si="3"/>
        <v>1.563381303837019</v>
      </c>
      <c r="M214" s="57" t="s">
        <v>702</v>
      </c>
      <c r="N214" s="366"/>
    </row>
    <row r="215" spans="1:14" x14ac:dyDescent="0.25">
      <c r="A215" s="7">
        <v>202</v>
      </c>
      <c r="B215" s="17" t="s">
        <v>558</v>
      </c>
      <c r="C215" s="17"/>
      <c r="D215" s="11">
        <v>72.8</v>
      </c>
      <c r="E215" s="16" t="s">
        <v>328</v>
      </c>
      <c r="F215" s="30">
        <v>15.9</v>
      </c>
      <c r="G215" s="30">
        <v>16.100000000000001</v>
      </c>
      <c r="H215" s="21">
        <v>0</v>
      </c>
      <c r="I215" s="557"/>
      <c r="J215" s="557">
        <v>0.46666666666666651</v>
      </c>
      <c r="K215" s="29">
        <v>0.10756118414905974</v>
      </c>
      <c r="L215" s="26">
        <f t="shared" si="3"/>
        <v>0.57422785081572625</v>
      </c>
      <c r="M215" s="57" t="s">
        <v>702</v>
      </c>
      <c r="N215" s="366"/>
    </row>
    <row r="216" spans="1:14" x14ac:dyDescent="0.25">
      <c r="A216" s="7">
        <v>203</v>
      </c>
      <c r="B216" s="17" t="s">
        <v>559</v>
      </c>
      <c r="C216" s="17"/>
      <c r="D216" s="11">
        <v>72.2</v>
      </c>
      <c r="E216" s="16" t="s">
        <v>328</v>
      </c>
      <c r="F216" s="30">
        <v>9.5</v>
      </c>
      <c r="G216" s="30">
        <v>9.8000000000000007</v>
      </c>
      <c r="H216" s="21">
        <v>0</v>
      </c>
      <c r="I216" s="557">
        <v>1.8565714285714283</v>
      </c>
      <c r="J216" s="557">
        <v>0</v>
      </c>
      <c r="K216" s="29"/>
      <c r="L216" s="26">
        <f t="shared" si="3"/>
        <v>1.8565714285714283</v>
      </c>
      <c r="M216" s="57" t="s">
        <v>703</v>
      </c>
      <c r="N216" s="366"/>
    </row>
    <row r="217" spans="1:14" x14ac:dyDescent="0.25">
      <c r="A217" s="7">
        <v>204</v>
      </c>
      <c r="B217" s="17" t="s">
        <v>560</v>
      </c>
      <c r="C217" s="17" t="s">
        <v>784</v>
      </c>
      <c r="D217" s="11">
        <v>45.9</v>
      </c>
      <c r="E217" s="16" t="s">
        <v>328</v>
      </c>
      <c r="F217" s="30">
        <v>9.8000000000000007</v>
      </c>
      <c r="G217" s="30">
        <v>10.199999999999999</v>
      </c>
      <c r="H217" s="21">
        <v>0.39999999999999858</v>
      </c>
      <c r="I217" s="557"/>
      <c r="J217" s="557"/>
      <c r="K217" s="29">
        <v>6.7816735610464862E-2</v>
      </c>
      <c r="L217" s="26">
        <f t="shared" si="3"/>
        <v>0.46781673561046344</v>
      </c>
      <c r="M217" s="57" t="s">
        <v>702</v>
      </c>
      <c r="N217" s="366"/>
    </row>
    <row r="218" spans="1:14" x14ac:dyDescent="0.25">
      <c r="A218" s="7">
        <v>205</v>
      </c>
      <c r="B218" s="17" t="s">
        <v>561</v>
      </c>
      <c r="C218" s="17" t="s">
        <v>774</v>
      </c>
      <c r="D218" s="11">
        <v>45.2</v>
      </c>
      <c r="E218" s="16" t="s">
        <v>328</v>
      </c>
      <c r="F218" s="30">
        <v>19.3</v>
      </c>
      <c r="G218" s="30">
        <v>20</v>
      </c>
      <c r="H218" s="21">
        <v>0.69999999999999929</v>
      </c>
      <c r="I218" s="557"/>
      <c r="J218" s="557"/>
      <c r="K218" s="29">
        <v>6.6782493455185443E-2</v>
      </c>
      <c r="L218" s="26">
        <f t="shared" si="3"/>
        <v>0.76678249345518479</v>
      </c>
      <c r="M218" s="57" t="s">
        <v>702</v>
      </c>
      <c r="N218" s="366"/>
    </row>
    <row r="219" spans="1:14" x14ac:dyDescent="0.25">
      <c r="A219" s="7">
        <v>206</v>
      </c>
      <c r="B219" s="17" t="s">
        <v>562</v>
      </c>
      <c r="C219" s="17" t="s">
        <v>764</v>
      </c>
      <c r="D219" s="11">
        <v>72.400000000000006</v>
      </c>
      <c r="E219" s="16" t="s">
        <v>328</v>
      </c>
      <c r="F219" s="30">
        <v>3.7</v>
      </c>
      <c r="G219" s="30">
        <v>3.7</v>
      </c>
      <c r="H219" s="21">
        <v>0</v>
      </c>
      <c r="I219" s="557"/>
      <c r="J219" s="557"/>
      <c r="K219" s="29">
        <v>0.10697018863175722</v>
      </c>
      <c r="L219" s="26">
        <f t="shared" si="3"/>
        <v>0.10697018863175722</v>
      </c>
      <c r="M219" s="57" t="s">
        <v>702</v>
      </c>
      <c r="N219" s="366"/>
    </row>
    <row r="220" spans="1:14" x14ac:dyDescent="0.25">
      <c r="A220" s="7">
        <v>207</v>
      </c>
      <c r="B220" s="17" t="s">
        <v>563</v>
      </c>
      <c r="C220" s="17"/>
      <c r="D220" s="11">
        <v>72.3</v>
      </c>
      <c r="E220" s="16" t="s">
        <v>328</v>
      </c>
      <c r="F220" s="30">
        <v>25.2</v>
      </c>
      <c r="G220" s="30">
        <v>25.2</v>
      </c>
      <c r="H220" s="21">
        <v>0</v>
      </c>
      <c r="I220" s="557"/>
      <c r="J220" s="557">
        <v>1.1166666666666665</v>
      </c>
      <c r="K220" s="29">
        <v>0.10682243975243158</v>
      </c>
      <c r="L220" s="26">
        <f t="shared" si="3"/>
        <v>1.223489106419098</v>
      </c>
      <c r="M220" s="57" t="s">
        <v>702</v>
      </c>
      <c r="N220" s="366"/>
    </row>
    <row r="221" spans="1:14" x14ac:dyDescent="0.25">
      <c r="A221" s="7">
        <v>208</v>
      </c>
      <c r="B221" s="17" t="s">
        <v>564</v>
      </c>
      <c r="C221" s="17"/>
      <c r="D221" s="11">
        <v>45.5</v>
      </c>
      <c r="E221" s="16" t="s">
        <v>328</v>
      </c>
      <c r="F221" s="30">
        <v>13.8</v>
      </c>
      <c r="G221" s="30">
        <v>14.2</v>
      </c>
      <c r="H221" s="21">
        <v>0</v>
      </c>
      <c r="I221" s="557"/>
      <c r="J221" s="557">
        <v>0.4499999999999999</v>
      </c>
      <c r="K221" s="29">
        <v>6.7225740093162345E-2</v>
      </c>
      <c r="L221" s="26">
        <f t="shared" si="3"/>
        <v>0.51722574009316225</v>
      </c>
      <c r="M221" s="57" t="s">
        <v>702</v>
      </c>
      <c r="N221" s="366"/>
    </row>
    <row r="222" spans="1:14" x14ac:dyDescent="0.25">
      <c r="A222" s="7">
        <v>209</v>
      </c>
      <c r="B222" s="17" t="s">
        <v>565</v>
      </c>
      <c r="C222" s="17"/>
      <c r="D222" s="11">
        <v>45.2</v>
      </c>
      <c r="E222" s="16" t="s">
        <v>328</v>
      </c>
      <c r="F222" s="30">
        <v>14.3</v>
      </c>
      <c r="G222" s="30">
        <v>15.2</v>
      </c>
      <c r="H222" s="21">
        <v>0</v>
      </c>
      <c r="I222" s="557"/>
      <c r="J222" s="557">
        <v>0.65</v>
      </c>
      <c r="K222" s="29">
        <v>6.6782493455185443E-2</v>
      </c>
      <c r="L222" s="26">
        <f t="shared" si="3"/>
        <v>0.71678249345518541</v>
      </c>
      <c r="M222" s="57" t="s">
        <v>702</v>
      </c>
      <c r="N222" s="366"/>
    </row>
    <row r="223" spans="1:14" x14ac:dyDescent="0.25">
      <c r="A223" s="7">
        <v>210</v>
      </c>
      <c r="B223" s="17" t="s">
        <v>566</v>
      </c>
      <c r="C223" s="17"/>
      <c r="D223" s="11">
        <v>72.5</v>
      </c>
      <c r="E223" s="16" t="s">
        <v>328</v>
      </c>
      <c r="F223" s="30">
        <v>8.1</v>
      </c>
      <c r="G223" s="30">
        <v>9.1999999999999993</v>
      </c>
      <c r="H223" s="21">
        <v>0</v>
      </c>
      <c r="I223" s="557"/>
      <c r="J223" s="557">
        <v>0.3666666666666667</v>
      </c>
      <c r="K223" s="29">
        <v>0.10711793751108285</v>
      </c>
      <c r="L223" s="26">
        <f t="shared" si="3"/>
        <v>0.47378460417774954</v>
      </c>
      <c r="M223" s="4" t="s">
        <v>702</v>
      </c>
      <c r="N223" s="366"/>
    </row>
    <row r="224" spans="1:14" x14ac:dyDescent="0.25">
      <c r="A224" s="7">
        <v>211</v>
      </c>
      <c r="B224" s="17" t="s">
        <v>567</v>
      </c>
      <c r="C224" s="17"/>
      <c r="D224" s="11">
        <v>72.2</v>
      </c>
      <c r="E224" s="16" t="s">
        <v>328</v>
      </c>
      <c r="F224" s="30">
        <v>13</v>
      </c>
      <c r="G224" s="30">
        <v>14</v>
      </c>
      <c r="H224" s="21">
        <v>0</v>
      </c>
      <c r="I224" s="557"/>
      <c r="J224" s="557">
        <v>0.86666666666666681</v>
      </c>
      <c r="K224" s="29">
        <v>0.10667469087310595</v>
      </c>
      <c r="L224" s="26">
        <f t="shared" si="3"/>
        <v>0.9733413575397728</v>
      </c>
      <c r="M224" s="4" t="s">
        <v>702</v>
      </c>
      <c r="N224" s="366"/>
    </row>
    <row r="225" spans="1:14" x14ac:dyDescent="0.25">
      <c r="A225" s="7">
        <v>212</v>
      </c>
      <c r="B225" s="17" t="s">
        <v>568</v>
      </c>
      <c r="C225" s="17"/>
      <c r="D225" s="11">
        <v>46</v>
      </c>
      <c r="E225" s="16" t="s">
        <v>328</v>
      </c>
      <c r="F225" s="30">
        <v>4.8</v>
      </c>
      <c r="G225" s="30">
        <v>4.8</v>
      </c>
      <c r="H225" s="21">
        <v>0</v>
      </c>
      <c r="I225" s="557"/>
      <c r="J225" s="557">
        <v>0.28333333333333327</v>
      </c>
      <c r="K225" s="29">
        <v>6.7964484489790492E-2</v>
      </c>
      <c r="L225" s="26">
        <f t="shared" si="3"/>
        <v>0.35129781782312375</v>
      </c>
      <c r="M225" s="4" t="s">
        <v>702</v>
      </c>
      <c r="N225" s="366"/>
    </row>
    <row r="226" spans="1:14" x14ac:dyDescent="0.25">
      <c r="A226" s="7">
        <v>213</v>
      </c>
      <c r="B226" s="17" t="s">
        <v>569</v>
      </c>
      <c r="C226" s="17" t="s">
        <v>753</v>
      </c>
      <c r="D226" s="11">
        <v>44.8</v>
      </c>
      <c r="E226" s="16" t="s">
        <v>328</v>
      </c>
      <c r="F226" s="30">
        <v>9.1</v>
      </c>
      <c r="G226" s="30">
        <v>9.1</v>
      </c>
      <c r="H226" s="21">
        <v>0</v>
      </c>
      <c r="I226" s="557"/>
      <c r="J226" s="557"/>
      <c r="K226" s="29">
        <v>6.6191497937882912E-2</v>
      </c>
      <c r="L226" s="26">
        <f t="shared" si="3"/>
        <v>6.6191497937882912E-2</v>
      </c>
      <c r="M226" s="4" t="s">
        <v>702</v>
      </c>
      <c r="N226" s="366"/>
    </row>
    <row r="227" spans="1:14" x14ac:dyDescent="0.25">
      <c r="A227" s="7">
        <v>214</v>
      </c>
      <c r="B227" s="17" t="s">
        <v>570</v>
      </c>
      <c r="C227" s="17"/>
      <c r="D227" s="11">
        <v>73.099999999999994</v>
      </c>
      <c r="E227" s="16" t="s">
        <v>328</v>
      </c>
      <c r="F227" s="30">
        <v>17.3</v>
      </c>
      <c r="G227" s="30">
        <v>17.3</v>
      </c>
      <c r="H227" s="21">
        <v>0</v>
      </c>
      <c r="I227" s="557"/>
      <c r="J227" s="557">
        <v>0.43333333333333357</v>
      </c>
      <c r="K227" s="29">
        <v>0.10800443078703663</v>
      </c>
      <c r="L227" s="26">
        <f t="shared" si="3"/>
        <v>0.54133776412037016</v>
      </c>
      <c r="M227" s="4" t="s">
        <v>702</v>
      </c>
      <c r="N227" s="366"/>
    </row>
    <row r="228" spans="1:14" x14ac:dyDescent="0.25">
      <c r="A228" s="7">
        <v>215</v>
      </c>
      <c r="B228" s="17" t="s">
        <v>571</v>
      </c>
      <c r="C228" s="17" t="s">
        <v>787</v>
      </c>
      <c r="D228" s="11">
        <v>72.400000000000006</v>
      </c>
      <c r="E228" s="16" t="s">
        <v>328</v>
      </c>
      <c r="F228" s="30">
        <v>6.6</v>
      </c>
      <c r="G228" s="30">
        <v>6.6</v>
      </c>
      <c r="H228" s="21">
        <v>0</v>
      </c>
      <c r="I228" s="557"/>
      <c r="J228" s="557"/>
      <c r="K228" s="29">
        <v>0.10697018863175722</v>
      </c>
      <c r="L228" s="26">
        <f t="shared" si="3"/>
        <v>0.10697018863175722</v>
      </c>
      <c r="M228" s="4" t="s">
        <v>702</v>
      </c>
      <c r="N228" s="366"/>
    </row>
    <row r="229" spans="1:14" x14ac:dyDescent="0.25">
      <c r="A229" s="7">
        <v>216</v>
      </c>
      <c r="B229" s="17" t="s">
        <v>572</v>
      </c>
      <c r="C229" s="17"/>
      <c r="D229" s="11">
        <v>46</v>
      </c>
      <c r="E229" s="16" t="s">
        <v>328</v>
      </c>
      <c r="F229" s="30">
        <v>18.399999999999999</v>
      </c>
      <c r="G229" s="30">
        <v>18.399999999999999</v>
      </c>
      <c r="H229" s="21">
        <v>0</v>
      </c>
      <c r="I229" s="557"/>
      <c r="J229" s="557">
        <v>0.83333333333333337</v>
      </c>
      <c r="K229" s="29">
        <v>6.7964484489790492E-2</v>
      </c>
      <c r="L229" s="26">
        <f t="shared" si="3"/>
        <v>0.9012978178231239</v>
      </c>
      <c r="M229" s="4" t="s">
        <v>702</v>
      </c>
      <c r="N229" s="366"/>
    </row>
    <row r="230" spans="1:14" x14ac:dyDescent="0.25">
      <c r="A230" s="7">
        <v>217</v>
      </c>
      <c r="B230" s="17" t="s">
        <v>822</v>
      </c>
      <c r="C230" s="17" t="s">
        <v>815</v>
      </c>
      <c r="D230" s="11">
        <v>45.4</v>
      </c>
      <c r="E230" s="16" t="s">
        <v>328</v>
      </c>
      <c r="F230" s="30">
        <v>0</v>
      </c>
      <c r="G230" s="30">
        <v>0.09</v>
      </c>
      <c r="H230" s="21">
        <v>0.09</v>
      </c>
      <c r="I230" s="557"/>
      <c r="J230" s="557"/>
      <c r="K230" s="29">
        <v>6.7077991213836702E-2</v>
      </c>
      <c r="L230" s="26">
        <f t="shared" si="3"/>
        <v>0.1570779912138367</v>
      </c>
      <c r="M230" s="4" t="s">
        <v>702</v>
      </c>
      <c r="N230" s="366"/>
    </row>
    <row r="231" spans="1:14" x14ac:dyDescent="0.25">
      <c r="A231" s="7">
        <v>218</v>
      </c>
      <c r="B231" s="17" t="s">
        <v>574</v>
      </c>
      <c r="C231" s="17" t="s">
        <v>791</v>
      </c>
      <c r="D231" s="11">
        <v>73</v>
      </c>
      <c r="E231" s="16" t="s">
        <v>328</v>
      </c>
      <c r="F231" s="30">
        <v>8.6999999999999993</v>
      </c>
      <c r="G231" s="30">
        <v>8.6999999999999993</v>
      </c>
      <c r="H231" s="21">
        <v>0</v>
      </c>
      <c r="I231" s="557"/>
      <c r="J231" s="557"/>
      <c r="K231" s="29">
        <v>0.107856681907711</v>
      </c>
      <c r="L231" s="26">
        <f t="shared" si="3"/>
        <v>0.107856681907711</v>
      </c>
      <c r="M231" s="4" t="s">
        <v>702</v>
      </c>
      <c r="N231" s="366"/>
    </row>
    <row r="232" spans="1:14" x14ac:dyDescent="0.25">
      <c r="A232" s="7">
        <v>219</v>
      </c>
      <c r="B232" s="17" t="s">
        <v>575</v>
      </c>
      <c r="C232" s="17"/>
      <c r="D232" s="11">
        <v>72.2</v>
      </c>
      <c r="E232" s="16" t="s">
        <v>328</v>
      </c>
      <c r="F232" s="30">
        <v>15.5</v>
      </c>
      <c r="G232" s="30">
        <v>16</v>
      </c>
      <c r="H232" s="21">
        <v>0</v>
      </c>
      <c r="I232" s="557"/>
      <c r="J232" s="557">
        <v>0.46666666666666651</v>
      </c>
      <c r="K232" s="29">
        <v>0.10667469087310595</v>
      </c>
      <c r="L232" s="26">
        <f t="shared" si="3"/>
        <v>0.57334135753977244</v>
      </c>
      <c r="M232" s="4" t="s">
        <v>702</v>
      </c>
      <c r="N232" s="366"/>
    </row>
    <row r="233" spans="1:14" x14ac:dyDescent="0.25">
      <c r="A233" s="7">
        <v>220</v>
      </c>
      <c r="B233" s="17" t="s">
        <v>576</v>
      </c>
      <c r="C233" s="17"/>
      <c r="D233" s="11">
        <v>46.2</v>
      </c>
      <c r="E233" s="16" t="s">
        <v>328</v>
      </c>
      <c r="F233" s="30">
        <v>1.9</v>
      </c>
      <c r="G233" s="30">
        <v>1.9</v>
      </c>
      <c r="H233" s="21">
        <v>0</v>
      </c>
      <c r="I233" s="557">
        <v>1.1880000000000002</v>
      </c>
      <c r="J233" s="557">
        <v>0</v>
      </c>
      <c r="K233" s="29"/>
      <c r="L233" s="26">
        <f t="shared" si="3"/>
        <v>1.1880000000000002</v>
      </c>
      <c r="M233" s="4" t="s">
        <v>703</v>
      </c>
      <c r="N233" s="366"/>
    </row>
    <row r="234" spans="1:14" x14ac:dyDescent="0.25">
      <c r="A234" s="7">
        <v>221</v>
      </c>
      <c r="B234" s="17" t="s">
        <v>577</v>
      </c>
      <c r="C234" s="17" t="s">
        <v>809</v>
      </c>
      <c r="D234" s="11">
        <v>45.4</v>
      </c>
      <c r="E234" s="16" t="s">
        <v>328</v>
      </c>
      <c r="F234" s="30">
        <v>13.9</v>
      </c>
      <c r="G234" s="30">
        <v>14.7</v>
      </c>
      <c r="H234" s="21">
        <v>0.79999999999999893</v>
      </c>
      <c r="I234" s="557"/>
      <c r="J234" s="557"/>
      <c r="K234" s="29">
        <v>6.7077991213836702E-2</v>
      </c>
      <c r="L234" s="26">
        <f t="shared" si="3"/>
        <v>0.86707799121383566</v>
      </c>
      <c r="M234" s="4" t="s">
        <v>702</v>
      </c>
      <c r="N234" s="366"/>
    </row>
    <row r="235" spans="1:14" x14ac:dyDescent="0.25">
      <c r="A235" s="7">
        <v>222</v>
      </c>
      <c r="B235" s="17" t="s">
        <v>578</v>
      </c>
      <c r="C235" s="17" t="s">
        <v>787</v>
      </c>
      <c r="D235" s="11">
        <v>72.900000000000006</v>
      </c>
      <c r="E235" s="16" t="s">
        <v>328</v>
      </c>
      <c r="F235" s="30">
        <v>19.2</v>
      </c>
      <c r="G235" s="30">
        <v>20.6</v>
      </c>
      <c r="H235" s="21">
        <v>1.4000000000000021</v>
      </c>
      <c r="I235" s="557"/>
      <c r="J235" s="557"/>
      <c r="K235" s="29">
        <v>0.10770893302838538</v>
      </c>
      <c r="L235" s="26">
        <f t="shared" si="3"/>
        <v>1.5077089330283875</v>
      </c>
      <c r="M235" s="4" t="s">
        <v>702</v>
      </c>
      <c r="N235" s="366"/>
    </row>
    <row r="236" spans="1:14" x14ac:dyDescent="0.25">
      <c r="A236" s="7">
        <v>223</v>
      </c>
      <c r="B236" s="17" t="s">
        <v>579</v>
      </c>
      <c r="C236" s="17" t="s">
        <v>783</v>
      </c>
      <c r="D236" s="11">
        <v>72.400000000000006</v>
      </c>
      <c r="E236" s="16" t="s">
        <v>328</v>
      </c>
      <c r="F236" s="30">
        <v>29.4</v>
      </c>
      <c r="G236" s="30">
        <v>30.1</v>
      </c>
      <c r="H236" s="21">
        <v>0.70000000000000284</v>
      </c>
      <c r="I236" s="557"/>
      <c r="J236" s="557"/>
      <c r="K236" s="29">
        <v>0.10697018863175722</v>
      </c>
      <c r="L236" s="26">
        <f t="shared" si="3"/>
        <v>0.80697018863176007</v>
      </c>
      <c r="M236" s="4" t="s">
        <v>702</v>
      </c>
      <c r="N236" s="58"/>
    </row>
    <row r="237" spans="1:14" x14ac:dyDescent="0.25">
      <c r="A237" s="7">
        <v>224</v>
      </c>
      <c r="B237" s="17" t="s">
        <v>580</v>
      </c>
      <c r="C237" s="17"/>
      <c r="D237" s="11">
        <v>46.1</v>
      </c>
      <c r="E237" s="16" t="s">
        <v>328</v>
      </c>
      <c r="F237" s="30">
        <v>8.8000000000000007</v>
      </c>
      <c r="G237" s="30">
        <v>8.8000000000000007</v>
      </c>
      <c r="H237" s="21">
        <v>0</v>
      </c>
      <c r="I237" s="557"/>
      <c r="J237" s="557">
        <v>0.25000000000000017</v>
      </c>
      <c r="K237" s="29">
        <v>6.8112233369116135E-2</v>
      </c>
      <c r="L237" s="26">
        <f t="shared" si="3"/>
        <v>0.31811223336911632</v>
      </c>
      <c r="M237" s="4" t="s">
        <v>702</v>
      </c>
      <c r="N237" s="58"/>
    </row>
    <row r="238" spans="1:14" x14ac:dyDescent="0.25">
      <c r="A238" s="7">
        <v>225</v>
      </c>
      <c r="B238" s="17" t="s">
        <v>581</v>
      </c>
      <c r="C238" s="17"/>
      <c r="D238" s="11">
        <v>45.6</v>
      </c>
      <c r="E238" s="16" t="s">
        <v>328</v>
      </c>
      <c r="F238" s="30">
        <v>14.6</v>
      </c>
      <c r="G238" s="30">
        <v>15.2</v>
      </c>
      <c r="H238" s="21">
        <v>0</v>
      </c>
      <c r="I238" s="557"/>
      <c r="J238" s="557">
        <v>0.61666666666666681</v>
      </c>
      <c r="K238" s="29">
        <v>6.7373488972487974E-2</v>
      </c>
      <c r="L238" s="26">
        <f t="shared" si="3"/>
        <v>0.68404015563915477</v>
      </c>
      <c r="M238" s="4" t="s">
        <v>702</v>
      </c>
      <c r="N238" s="58"/>
    </row>
    <row r="239" spans="1:14" x14ac:dyDescent="0.25">
      <c r="A239" s="7">
        <v>226</v>
      </c>
      <c r="B239" s="17" t="s">
        <v>582</v>
      </c>
      <c r="C239" s="17" t="s">
        <v>804</v>
      </c>
      <c r="D239" s="11">
        <v>73.2</v>
      </c>
      <c r="E239" s="16" t="s">
        <v>328</v>
      </c>
      <c r="F239" s="30">
        <v>25.9</v>
      </c>
      <c r="G239" s="30">
        <v>26.4</v>
      </c>
      <c r="H239" s="21">
        <v>0.5</v>
      </c>
      <c r="I239" s="557"/>
      <c r="J239" s="557"/>
      <c r="K239" s="29">
        <v>0.10815217966636227</v>
      </c>
      <c r="L239" s="26">
        <f t="shared" si="3"/>
        <v>0.60815217966636226</v>
      </c>
      <c r="M239" s="4" t="s">
        <v>702</v>
      </c>
      <c r="N239" s="366"/>
    </row>
    <row r="240" spans="1:14" x14ac:dyDescent="0.25">
      <c r="A240" s="7">
        <v>227</v>
      </c>
      <c r="B240" s="17" t="s">
        <v>583</v>
      </c>
      <c r="C240" s="17" t="s">
        <v>805</v>
      </c>
      <c r="D240" s="11">
        <v>72.400000000000006</v>
      </c>
      <c r="E240" s="16" t="s">
        <v>328</v>
      </c>
      <c r="F240" s="30">
        <v>7.8</v>
      </c>
      <c r="G240" s="30">
        <v>7.9</v>
      </c>
      <c r="H240" s="21">
        <v>0.10000000000000053</v>
      </c>
      <c r="I240" s="557"/>
      <c r="J240" s="557"/>
      <c r="K240" s="29">
        <v>0.10697018863175722</v>
      </c>
      <c r="L240" s="26">
        <f t="shared" si="3"/>
        <v>0.20697018863175776</v>
      </c>
      <c r="M240" s="4" t="s">
        <v>702</v>
      </c>
      <c r="N240" s="366"/>
    </row>
    <row r="241" spans="1:14" x14ac:dyDescent="0.25">
      <c r="A241" s="7">
        <v>228</v>
      </c>
      <c r="B241" s="17" t="s">
        <v>584</v>
      </c>
      <c r="C241" s="17"/>
      <c r="D241" s="11">
        <v>46.4</v>
      </c>
      <c r="E241" s="16" t="s">
        <v>328</v>
      </c>
      <c r="F241" s="30">
        <v>6.5</v>
      </c>
      <c r="G241" s="30">
        <v>7.1</v>
      </c>
      <c r="H241" s="21">
        <v>0</v>
      </c>
      <c r="I241" s="557"/>
      <c r="J241" s="557">
        <v>0.28333333333333338</v>
      </c>
      <c r="K241" s="29">
        <v>6.8555480007093023E-2</v>
      </c>
      <c r="L241" s="26">
        <f t="shared" si="3"/>
        <v>0.35188881334042643</v>
      </c>
      <c r="M241" s="4" t="s">
        <v>702</v>
      </c>
      <c r="N241" s="366"/>
    </row>
    <row r="242" spans="1:14" x14ac:dyDescent="0.25">
      <c r="A242" s="7">
        <v>229</v>
      </c>
      <c r="B242" s="17" t="s">
        <v>585</v>
      </c>
      <c r="C242" s="17"/>
      <c r="D242" s="11">
        <v>45.5</v>
      </c>
      <c r="E242" s="16" t="s">
        <v>328</v>
      </c>
      <c r="F242" s="30">
        <v>19.899999999999999</v>
      </c>
      <c r="G242" s="30">
        <v>20</v>
      </c>
      <c r="H242" s="21">
        <v>0</v>
      </c>
      <c r="I242" s="557"/>
      <c r="J242" s="557">
        <v>0.83333333333333304</v>
      </c>
      <c r="K242" s="29">
        <v>6.7225740093162345E-2</v>
      </c>
      <c r="L242" s="26">
        <f t="shared" si="3"/>
        <v>0.90055907342649544</v>
      </c>
      <c r="M242" s="4" t="s">
        <v>702</v>
      </c>
      <c r="N242" s="366"/>
    </row>
    <row r="243" spans="1:14" x14ac:dyDescent="0.25">
      <c r="A243" s="827" t="s">
        <v>3</v>
      </c>
      <c r="B243" s="828"/>
      <c r="C243" s="631"/>
      <c r="D243" s="632">
        <f>SUM(D14:D242)</f>
        <v>14343.799999999996</v>
      </c>
      <c r="E243" s="633"/>
      <c r="F243" s="634"/>
      <c r="G243" s="634"/>
      <c r="H243" s="634">
        <f>SUM(H14:H242)</f>
        <v>55.187300000000029</v>
      </c>
      <c r="I243" s="634">
        <f>SUM(I14:I242)</f>
        <v>18.128571428571426</v>
      </c>
      <c r="J243" s="634">
        <f>SUM(J14:J242)</f>
        <v>72.575549999999978</v>
      </c>
      <c r="K243" s="635">
        <f>SUM(K14:K242)</f>
        <v>20.151174153464229</v>
      </c>
      <c r="L243" s="635">
        <f>SUM(L14:L242)</f>
        <v>166.04259558203572</v>
      </c>
      <c r="M243" s="4"/>
      <c r="N243" s="366"/>
    </row>
    <row r="244" spans="1:14" x14ac:dyDescent="0.25">
      <c r="A244" s="115"/>
      <c r="B244" s="115"/>
      <c r="C244" s="115"/>
      <c r="D244" s="115"/>
      <c r="E244" s="115"/>
      <c r="F244" s="116"/>
      <c r="G244" s="116"/>
      <c r="H244" s="117"/>
      <c r="I244" s="117"/>
      <c r="J244" s="117"/>
      <c r="K244" s="118"/>
      <c r="L244" s="118"/>
      <c r="M244" s="113"/>
      <c r="N244" s="369"/>
    </row>
    <row r="245" spans="1:14" ht="42" x14ac:dyDescent="0.25">
      <c r="A245" s="616" t="s">
        <v>15</v>
      </c>
      <c r="B245" s="108" t="s">
        <v>331</v>
      </c>
      <c r="C245" s="108"/>
      <c r="D245" s="256" t="str">
        <f>D13</f>
        <v>Общая площадь, м2</v>
      </c>
      <c r="E245" s="38" t="s">
        <v>308</v>
      </c>
      <c r="F245" s="255" t="str">
        <f>F13</f>
        <v>Показания  на 22.10.22</v>
      </c>
      <c r="G245" s="3" t="str">
        <f>G13</f>
        <v>Показания  на 23.11.22</v>
      </c>
      <c r="H245" s="3" t="str">
        <f>H13</f>
        <v>Разница, Гкал</v>
      </c>
      <c r="I245" s="3"/>
      <c r="J245" s="3"/>
      <c r="K245" s="3" t="str">
        <f>K13</f>
        <v>Отопление МОП, Гкал</v>
      </c>
      <c r="L245" s="3" t="str">
        <f>L13</f>
        <v>Всего, Гкал</v>
      </c>
      <c r="M245" s="6"/>
      <c r="N245" s="4"/>
    </row>
    <row r="246" spans="1:14" x14ac:dyDescent="0.25">
      <c r="A246" s="39" t="s">
        <v>13</v>
      </c>
      <c r="B246" s="623" t="s">
        <v>434</v>
      </c>
      <c r="C246" s="623"/>
      <c r="D246" s="258">
        <v>95.8</v>
      </c>
      <c r="E246" s="624" t="s">
        <v>328</v>
      </c>
      <c r="F246" s="625">
        <v>20.3</v>
      </c>
      <c r="G246" s="625">
        <v>20.3</v>
      </c>
      <c r="H246" s="625">
        <f t="shared" ref="H246:H260" si="4">G246-F246</f>
        <v>0</v>
      </c>
      <c r="I246" s="625"/>
      <c r="J246" s="625"/>
      <c r="K246" s="22">
        <f t="shared" ref="K246:K260" si="5">$H$9/$G$12*D246</f>
        <v>0.14154342639395498</v>
      </c>
      <c r="L246" s="625">
        <f t="shared" ref="L246:L260" si="6">H246+K246</f>
        <v>0.14154342639395498</v>
      </c>
      <c r="M246" s="6"/>
      <c r="N246" s="4"/>
    </row>
    <row r="247" spans="1:14" x14ac:dyDescent="0.25">
      <c r="A247" s="39" t="s">
        <v>14</v>
      </c>
      <c r="B247" s="623" t="s">
        <v>435</v>
      </c>
      <c r="C247" s="623"/>
      <c r="D247" s="258">
        <v>81.400000000000006</v>
      </c>
      <c r="E247" s="624" t="s">
        <v>328</v>
      </c>
      <c r="F247" s="625">
        <v>17.7</v>
      </c>
      <c r="G247" s="625">
        <v>17.7</v>
      </c>
      <c r="H247" s="625">
        <f t="shared" si="4"/>
        <v>0</v>
      </c>
      <c r="I247" s="625"/>
      <c r="J247" s="625"/>
      <c r="K247" s="22">
        <f t="shared" si="5"/>
        <v>0.12026758777106406</v>
      </c>
      <c r="L247" s="625">
        <f t="shared" si="6"/>
        <v>0.12026758777106406</v>
      </c>
      <c r="M247" s="6"/>
      <c r="N247" s="4"/>
    </row>
    <row r="248" spans="1:14" x14ac:dyDescent="0.25">
      <c r="A248" s="39" t="s">
        <v>447</v>
      </c>
      <c r="B248" s="623" t="s">
        <v>450</v>
      </c>
      <c r="C248" s="623"/>
      <c r="D248" s="258">
        <v>150.5</v>
      </c>
      <c r="E248" s="624" t="s">
        <v>328</v>
      </c>
      <c r="F248" s="625">
        <v>10.8</v>
      </c>
      <c r="G248" s="625">
        <v>10.8</v>
      </c>
      <c r="H248" s="625">
        <f t="shared" si="4"/>
        <v>0</v>
      </c>
      <c r="I248" s="625"/>
      <c r="J248" s="625"/>
      <c r="K248" s="22">
        <f t="shared" si="5"/>
        <v>0.22236206338507541</v>
      </c>
      <c r="L248" s="625">
        <f t="shared" si="6"/>
        <v>0.22236206338507541</v>
      </c>
      <c r="M248" s="6"/>
      <c r="N248" s="4"/>
    </row>
    <row r="249" spans="1:14" x14ac:dyDescent="0.25">
      <c r="A249" s="39" t="s">
        <v>448</v>
      </c>
      <c r="B249" s="623" t="s">
        <v>451</v>
      </c>
      <c r="C249" s="623"/>
      <c r="D249" s="258">
        <v>95.2</v>
      </c>
      <c r="E249" s="624" t="s">
        <v>328</v>
      </c>
      <c r="F249" s="625">
        <v>5</v>
      </c>
      <c r="G249" s="625">
        <v>5</v>
      </c>
      <c r="H249" s="625">
        <f t="shared" si="4"/>
        <v>0</v>
      </c>
      <c r="I249" s="625"/>
      <c r="J249" s="625"/>
      <c r="K249" s="22">
        <f t="shared" si="5"/>
        <v>0.1406569331180012</v>
      </c>
      <c r="L249" s="625">
        <f t="shared" si="6"/>
        <v>0.1406569331180012</v>
      </c>
      <c r="M249" s="6"/>
      <c r="N249" s="4"/>
    </row>
    <row r="250" spans="1:14" x14ac:dyDescent="0.25">
      <c r="A250" s="39" t="s">
        <v>449</v>
      </c>
      <c r="B250" s="623" t="s">
        <v>452</v>
      </c>
      <c r="C250" s="623"/>
      <c r="D250" s="258">
        <v>70.7</v>
      </c>
      <c r="E250" s="624" t="s">
        <v>328</v>
      </c>
      <c r="F250" s="625">
        <v>4.5999999999999996</v>
      </c>
      <c r="G250" s="625">
        <v>4.5999999999999996</v>
      </c>
      <c r="H250" s="625">
        <f t="shared" si="4"/>
        <v>0</v>
      </c>
      <c r="I250" s="625"/>
      <c r="J250" s="625"/>
      <c r="K250" s="22">
        <f t="shared" si="5"/>
        <v>0.10445845768322148</v>
      </c>
      <c r="L250" s="625">
        <f t="shared" si="6"/>
        <v>0.10445845768322148</v>
      </c>
      <c r="M250" s="6"/>
      <c r="N250" s="4"/>
    </row>
    <row r="251" spans="1:14" x14ac:dyDescent="0.25">
      <c r="A251" s="39" t="s">
        <v>598</v>
      </c>
      <c r="B251" s="623"/>
      <c r="C251" s="623"/>
      <c r="D251" s="259">
        <v>20</v>
      </c>
      <c r="E251" s="624"/>
      <c r="F251" s="625"/>
      <c r="G251" s="625"/>
      <c r="H251" s="625">
        <f t="shared" si="4"/>
        <v>0</v>
      </c>
      <c r="I251" s="625"/>
      <c r="J251" s="625"/>
      <c r="K251" s="22">
        <f t="shared" si="5"/>
        <v>2.9549775865126304E-2</v>
      </c>
      <c r="L251" s="625">
        <f t="shared" si="6"/>
        <v>2.9549775865126304E-2</v>
      </c>
      <c r="M251" s="6"/>
      <c r="N251" s="4"/>
    </row>
    <row r="252" spans="1:14" x14ac:dyDescent="0.25">
      <c r="A252" s="39" t="s">
        <v>307</v>
      </c>
      <c r="B252" s="623" t="s">
        <v>436</v>
      </c>
      <c r="C252" s="623"/>
      <c r="D252" s="258">
        <v>87.1</v>
      </c>
      <c r="E252" s="624" t="s">
        <v>328</v>
      </c>
      <c r="F252" s="625">
        <v>10.199999999999999</v>
      </c>
      <c r="G252" s="625">
        <v>10.199999999999999</v>
      </c>
      <c r="H252" s="625">
        <f t="shared" si="4"/>
        <v>0</v>
      </c>
      <c r="I252" s="625"/>
      <c r="J252" s="625"/>
      <c r="K252" s="22">
        <f t="shared" si="5"/>
        <v>0.12868927389262505</v>
      </c>
      <c r="L252" s="625">
        <f t="shared" si="6"/>
        <v>0.12868927389262505</v>
      </c>
      <c r="M252" s="6"/>
      <c r="N252" s="4"/>
    </row>
    <row r="253" spans="1:14" x14ac:dyDescent="0.25">
      <c r="A253" s="39" t="s">
        <v>18</v>
      </c>
      <c r="B253" s="623" t="s">
        <v>437</v>
      </c>
      <c r="C253" s="623"/>
      <c r="D253" s="258">
        <v>89.3</v>
      </c>
      <c r="E253" s="624" t="s">
        <v>328</v>
      </c>
      <c r="F253" s="625">
        <v>11.2</v>
      </c>
      <c r="G253" s="625">
        <v>11.2</v>
      </c>
      <c r="H253" s="625">
        <f t="shared" si="4"/>
        <v>0</v>
      </c>
      <c r="I253" s="625"/>
      <c r="J253" s="625"/>
      <c r="K253" s="22">
        <f t="shared" si="5"/>
        <v>0.13193974923778895</v>
      </c>
      <c r="L253" s="625">
        <f t="shared" si="6"/>
        <v>0.13193974923778895</v>
      </c>
      <c r="M253" s="6"/>
      <c r="N253" s="4"/>
    </row>
    <row r="254" spans="1:14" x14ac:dyDescent="0.25">
      <c r="A254" s="39" t="s">
        <v>19</v>
      </c>
      <c r="B254" s="623" t="s">
        <v>438</v>
      </c>
      <c r="C254" s="623"/>
      <c r="D254" s="258">
        <v>88.5</v>
      </c>
      <c r="E254" s="624" t="s">
        <v>328</v>
      </c>
      <c r="F254" s="625">
        <v>10.3</v>
      </c>
      <c r="G254" s="625">
        <v>10.3</v>
      </c>
      <c r="H254" s="625">
        <f t="shared" si="4"/>
        <v>0</v>
      </c>
      <c r="I254" s="625"/>
      <c r="J254" s="625"/>
      <c r="K254" s="22">
        <f t="shared" si="5"/>
        <v>0.13075775820318389</v>
      </c>
      <c r="L254" s="625">
        <f t="shared" si="6"/>
        <v>0.13075775820318389</v>
      </c>
      <c r="M254" s="6"/>
      <c r="N254" s="4"/>
    </row>
    <row r="255" spans="1:14" x14ac:dyDescent="0.25">
      <c r="A255" s="39" t="s">
        <v>522</v>
      </c>
      <c r="B255" s="623" t="s">
        <v>523</v>
      </c>
      <c r="C255" s="623"/>
      <c r="D255" s="258">
        <v>91.6</v>
      </c>
      <c r="E255" s="624" t="s">
        <v>328</v>
      </c>
      <c r="F255" s="625">
        <v>15.9</v>
      </c>
      <c r="G255" s="625">
        <v>15.9</v>
      </c>
      <c r="H255" s="625">
        <f t="shared" si="4"/>
        <v>0</v>
      </c>
      <c r="I255" s="625"/>
      <c r="J255" s="625"/>
      <c r="K255" s="22">
        <f t="shared" si="5"/>
        <v>0.13533797346227847</v>
      </c>
      <c r="L255" s="625">
        <f t="shared" si="6"/>
        <v>0.13533797346227847</v>
      </c>
      <c r="M255" s="6"/>
      <c r="N255" s="4"/>
    </row>
    <row r="256" spans="1:14" x14ac:dyDescent="0.25">
      <c r="A256" s="39" t="s">
        <v>597</v>
      </c>
      <c r="B256" s="623"/>
      <c r="C256" s="623"/>
      <c r="D256" s="258">
        <v>16.8</v>
      </c>
      <c r="E256" s="624"/>
      <c r="F256" s="625"/>
      <c r="G256" s="625"/>
      <c r="H256" s="625">
        <f t="shared" si="4"/>
        <v>0</v>
      </c>
      <c r="I256" s="625"/>
      <c r="J256" s="625"/>
      <c r="K256" s="22">
        <f t="shared" si="5"/>
        <v>2.4821811726706094E-2</v>
      </c>
      <c r="L256" s="625">
        <f t="shared" si="6"/>
        <v>2.4821811726706094E-2</v>
      </c>
      <c r="M256" s="6"/>
      <c r="N256" s="4"/>
    </row>
    <row r="257" spans="1:14" x14ac:dyDescent="0.25">
      <c r="A257" s="39" t="s">
        <v>20</v>
      </c>
      <c r="B257" s="623" t="s">
        <v>439</v>
      </c>
      <c r="C257" s="623"/>
      <c r="D257" s="258">
        <v>102.2</v>
      </c>
      <c r="E257" s="624" t="s">
        <v>328</v>
      </c>
      <c r="F257" s="625"/>
      <c r="G257" s="625"/>
      <c r="H257" s="625">
        <f t="shared" si="4"/>
        <v>0</v>
      </c>
      <c r="I257" s="625"/>
      <c r="J257" s="625"/>
      <c r="K257" s="22">
        <f t="shared" si="5"/>
        <v>0.15099935467079542</v>
      </c>
      <c r="L257" s="625">
        <f t="shared" si="6"/>
        <v>0.15099935467079542</v>
      </c>
      <c r="M257" s="6"/>
      <c r="N257" s="4"/>
    </row>
    <row r="258" spans="1:14" x14ac:dyDescent="0.25">
      <c r="A258" s="39" t="s">
        <v>21</v>
      </c>
      <c r="B258" s="623" t="s">
        <v>440</v>
      </c>
      <c r="C258" s="623"/>
      <c r="D258" s="258">
        <v>92.2</v>
      </c>
      <c r="E258" s="624" t="s">
        <v>328</v>
      </c>
      <c r="F258" s="625">
        <v>16.7</v>
      </c>
      <c r="G258" s="625">
        <v>16.7</v>
      </c>
      <c r="H258" s="625">
        <f t="shared" si="4"/>
        <v>0</v>
      </c>
      <c r="I258" s="625"/>
      <c r="J258" s="625"/>
      <c r="K258" s="22">
        <f t="shared" si="5"/>
        <v>0.13622446673823227</v>
      </c>
      <c r="L258" s="625">
        <f t="shared" si="6"/>
        <v>0.13622446673823227</v>
      </c>
      <c r="M258" s="6"/>
      <c r="N258" s="4"/>
    </row>
    <row r="259" spans="1:14" x14ac:dyDescent="0.25">
      <c r="A259" s="39" t="s">
        <v>554</v>
      </c>
      <c r="B259" s="623" t="s">
        <v>556</v>
      </c>
      <c r="C259" s="623"/>
      <c r="D259" s="258">
        <v>135.30000000000001</v>
      </c>
      <c r="E259" s="624" t="s">
        <v>328</v>
      </c>
      <c r="F259" s="625">
        <v>7.4</v>
      </c>
      <c r="G259" s="625">
        <v>7.4</v>
      </c>
      <c r="H259" s="625">
        <f t="shared" si="4"/>
        <v>0</v>
      </c>
      <c r="I259" s="625"/>
      <c r="J259" s="625"/>
      <c r="K259" s="22">
        <f t="shared" si="5"/>
        <v>0.19990423372757946</v>
      </c>
      <c r="L259" s="625">
        <f t="shared" si="6"/>
        <v>0.19990423372757946</v>
      </c>
      <c r="M259" s="6"/>
      <c r="N259" s="4"/>
    </row>
    <row r="260" spans="1:14" ht="15.75" thickBot="1" x14ac:dyDescent="0.3">
      <c r="A260" s="626" t="s">
        <v>555</v>
      </c>
      <c r="B260" s="627" t="s">
        <v>557</v>
      </c>
      <c r="C260" s="627"/>
      <c r="D260" s="42">
        <v>129.19999999999999</v>
      </c>
      <c r="E260" s="628" t="s">
        <v>328</v>
      </c>
      <c r="F260" s="629">
        <v>22.3</v>
      </c>
      <c r="G260" s="629">
        <v>22.3</v>
      </c>
      <c r="H260" s="629">
        <f t="shared" si="4"/>
        <v>0</v>
      </c>
      <c r="I260" s="629"/>
      <c r="J260" s="629"/>
      <c r="K260" s="630">
        <f t="shared" si="5"/>
        <v>0.19089155208871589</v>
      </c>
      <c r="L260" s="629">
        <f t="shared" si="6"/>
        <v>0.19089155208871589</v>
      </c>
      <c r="M260" s="6"/>
      <c r="N260" s="4"/>
    </row>
    <row r="261" spans="1:14" ht="15.75" thickBot="1" x14ac:dyDescent="0.3">
      <c r="A261" s="636"/>
      <c r="B261" s="637" t="s">
        <v>823</v>
      </c>
      <c r="C261" s="637"/>
      <c r="D261" s="637">
        <f>SUM(D246:D260)</f>
        <v>1345.8</v>
      </c>
      <c r="E261" s="637"/>
      <c r="F261" s="637"/>
      <c r="G261" s="638"/>
      <c r="H261" s="639"/>
      <c r="I261" s="639"/>
      <c r="J261" s="639"/>
      <c r="K261" s="639">
        <f>SUM(K246:K260)</f>
        <v>1.988404417964349</v>
      </c>
      <c r="L261" s="640">
        <f>SUM(L246:L260)</f>
        <v>1.988404417964349</v>
      </c>
      <c r="M261" s="6"/>
      <c r="N261" s="4"/>
    </row>
    <row r="262" spans="1:14" ht="15.75" thickBot="1" x14ac:dyDescent="0.3">
      <c r="A262" s="641"/>
      <c r="B262" s="642" t="s">
        <v>824</v>
      </c>
      <c r="C262" s="643"/>
      <c r="D262" s="643">
        <f>D261+D243</f>
        <v>15689.599999999995</v>
      </c>
      <c r="E262" s="643"/>
      <c r="F262" s="643"/>
      <c r="G262" s="644"/>
      <c r="H262" s="645"/>
      <c r="I262" s="645"/>
      <c r="J262" s="645"/>
      <c r="K262" s="646">
        <f>K261+K243</f>
        <v>22.139578571428579</v>
      </c>
      <c r="L262" s="647">
        <f>L261+L243</f>
        <v>168.03100000000006</v>
      </c>
      <c r="M262" s="6"/>
      <c r="N262" s="4"/>
    </row>
  </sheetData>
  <mergeCells count="18">
    <mergeCell ref="A1:M1"/>
    <mergeCell ref="A2:M2"/>
    <mergeCell ref="A3:H3"/>
    <mergeCell ref="L3:M5"/>
    <mergeCell ref="A4:E4"/>
    <mergeCell ref="F4:G4"/>
    <mergeCell ref="A5:E5"/>
    <mergeCell ref="F5:G5"/>
    <mergeCell ref="A243:B243"/>
    <mergeCell ref="A6:E9"/>
    <mergeCell ref="F6:G6"/>
    <mergeCell ref="F7:G7"/>
    <mergeCell ref="F8:G8"/>
    <mergeCell ref="F9:G9"/>
    <mergeCell ref="A10:B12"/>
    <mergeCell ref="D10:E10"/>
    <mergeCell ref="D11:E11"/>
    <mergeCell ref="D12:E12"/>
  </mergeCells>
  <pageMargins left="0.7" right="0.7" top="0.75" bottom="0.75" header="0.3" footer="0.3"/>
  <pageSetup paperSize="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2"/>
  <sheetViews>
    <sheetView workbookViewId="0">
      <selection activeCell="A4" sqref="A4:E4"/>
    </sheetView>
  </sheetViews>
  <sheetFormatPr defaultRowHeight="15" x14ac:dyDescent="0.25"/>
  <cols>
    <col min="1" max="1" width="8.7109375" style="508" customWidth="1"/>
    <col min="2" max="2" width="12.42578125" style="508" customWidth="1"/>
    <col min="3" max="3" width="10.5703125" style="508" customWidth="1"/>
    <col min="4" max="4" width="10.7109375" style="508" customWidth="1"/>
    <col min="5" max="5" width="11.5703125" style="508" customWidth="1"/>
    <col min="6" max="6" width="12.28515625" style="508" customWidth="1"/>
    <col min="7" max="7" width="13.42578125" style="508" customWidth="1"/>
    <col min="8" max="8" width="10.5703125" style="508" customWidth="1"/>
    <col min="9" max="9" width="11.28515625" style="508" customWidth="1"/>
    <col min="10" max="10" width="12.5703125" style="508" customWidth="1"/>
    <col min="11" max="11" width="10.85546875" style="508" customWidth="1"/>
    <col min="12" max="12" width="10.28515625" style="508" customWidth="1"/>
    <col min="13" max="13" width="21.28515625" style="508" customWidth="1"/>
    <col min="14" max="16384" width="9.140625" style="508"/>
  </cols>
  <sheetData>
    <row r="1" spans="1:13" ht="20.25" x14ac:dyDescent="0.3">
      <c r="A1" s="744" t="s">
        <v>9</v>
      </c>
      <c r="B1" s="744"/>
      <c r="C1" s="744"/>
      <c r="D1" s="744"/>
      <c r="E1" s="744"/>
      <c r="F1" s="744"/>
      <c r="G1" s="744"/>
      <c r="H1" s="744"/>
      <c r="I1" s="744"/>
      <c r="J1" s="744"/>
      <c r="K1" s="744"/>
      <c r="L1" s="744"/>
      <c r="M1" s="744"/>
    </row>
    <row r="2" spans="1:13" ht="30" customHeight="1" x14ac:dyDescent="0.25">
      <c r="A2" s="685" t="s">
        <v>826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</row>
    <row r="3" spans="1:13" x14ac:dyDescent="0.25">
      <c r="A3" s="742" t="s">
        <v>10</v>
      </c>
      <c r="B3" s="745"/>
      <c r="C3" s="745"/>
      <c r="D3" s="745"/>
      <c r="E3" s="745"/>
      <c r="F3" s="745"/>
      <c r="G3" s="745"/>
      <c r="H3" s="745"/>
      <c r="I3" s="476"/>
      <c r="J3" s="618"/>
      <c r="K3" s="618"/>
      <c r="L3" s="746" t="s">
        <v>12</v>
      </c>
      <c r="M3" s="747"/>
    </row>
    <row r="4" spans="1:13" ht="60.75" thickBot="1" x14ac:dyDescent="0.3">
      <c r="A4" s="741" t="s">
        <v>4</v>
      </c>
      <c r="B4" s="741"/>
      <c r="C4" s="741"/>
      <c r="D4" s="741"/>
      <c r="E4" s="741"/>
      <c r="F4" s="741" t="s">
        <v>5</v>
      </c>
      <c r="G4" s="741"/>
      <c r="H4" s="535" t="s">
        <v>827</v>
      </c>
      <c r="I4" s="536"/>
      <c r="J4" s="592"/>
      <c r="K4" s="537"/>
      <c r="L4" s="748"/>
      <c r="M4" s="749"/>
    </row>
    <row r="5" spans="1:13" x14ac:dyDescent="0.25">
      <c r="A5" s="763" t="s">
        <v>631</v>
      </c>
      <c r="B5" s="764"/>
      <c r="C5" s="764"/>
      <c r="D5" s="764"/>
      <c r="E5" s="765"/>
      <c r="F5" s="792" t="s">
        <v>611</v>
      </c>
      <c r="G5" s="792"/>
      <c r="H5" s="622">
        <f>102.616+102.818</f>
        <v>205.434</v>
      </c>
      <c r="I5" s="539"/>
      <c r="J5" s="593"/>
      <c r="K5" s="540"/>
      <c r="L5" s="750"/>
      <c r="M5" s="751"/>
    </row>
    <row r="6" spans="1:13" ht="18" customHeight="1" x14ac:dyDescent="0.25">
      <c r="A6" s="752" t="s">
        <v>632</v>
      </c>
      <c r="B6" s="723"/>
      <c r="C6" s="723"/>
      <c r="D6" s="723"/>
      <c r="E6" s="724"/>
      <c r="F6" s="728" t="s">
        <v>691</v>
      </c>
      <c r="G6" s="730"/>
      <c r="H6" s="542">
        <f>H243</f>
        <v>71.758999999999986</v>
      </c>
      <c r="I6" s="543"/>
      <c r="J6" s="594"/>
      <c r="K6" s="540"/>
      <c r="L6" s="4"/>
      <c r="M6" s="366"/>
    </row>
    <row r="7" spans="1:13" ht="25.5" customHeight="1" x14ac:dyDescent="0.25">
      <c r="A7" s="753"/>
      <c r="B7" s="754"/>
      <c r="C7" s="754"/>
      <c r="D7" s="754"/>
      <c r="E7" s="755"/>
      <c r="F7" s="728" t="s">
        <v>724</v>
      </c>
      <c r="G7" s="730"/>
      <c r="H7" s="544">
        <f>J243</f>
        <v>73.293883333333312</v>
      </c>
      <c r="I7" s="543"/>
      <c r="J7" s="594"/>
      <c r="K7" s="540"/>
      <c r="L7" s="365" t="s">
        <v>599</v>
      </c>
      <c r="M7" s="511"/>
    </row>
    <row r="8" spans="1:13" ht="36" customHeight="1" x14ac:dyDescent="0.25">
      <c r="A8" s="753"/>
      <c r="B8" s="754"/>
      <c r="C8" s="754"/>
      <c r="D8" s="754"/>
      <c r="E8" s="755"/>
      <c r="F8" s="728" t="s">
        <v>818</v>
      </c>
      <c r="G8" s="730"/>
      <c r="H8" s="544">
        <f>I243</f>
        <v>20.990571428571428</v>
      </c>
      <c r="I8" s="543"/>
      <c r="J8" s="594"/>
      <c r="K8" s="540"/>
      <c r="L8" s="365" t="s">
        <v>600</v>
      </c>
      <c r="M8" s="511"/>
    </row>
    <row r="9" spans="1:13" ht="19.5" customHeight="1" thickBot="1" x14ac:dyDescent="0.3">
      <c r="A9" s="756"/>
      <c r="B9" s="757"/>
      <c r="C9" s="757"/>
      <c r="D9" s="757"/>
      <c r="E9" s="758"/>
      <c r="F9" s="796" t="s">
        <v>612</v>
      </c>
      <c r="G9" s="797"/>
      <c r="H9" s="545">
        <f>H5-H6-H8-H7</f>
        <v>39.390545238095271</v>
      </c>
      <c r="I9" s="546"/>
      <c r="J9" s="589"/>
      <c r="K9" s="540"/>
      <c r="L9" s="365" t="s">
        <v>831</v>
      </c>
      <c r="M9" s="365"/>
    </row>
    <row r="10" spans="1:13" ht="19.5" customHeight="1" x14ac:dyDescent="0.25">
      <c r="A10" s="788" t="s">
        <v>693</v>
      </c>
      <c r="B10" s="788"/>
      <c r="C10" s="618"/>
      <c r="D10" s="791" t="s">
        <v>694</v>
      </c>
      <c r="E10" s="792"/>
      <c r="F10" s="571">
        <f>D243</f>
        <v>14343.799999999996</v>
      </c>
      <c r="G10" s="572"/>
      <c r="H10" s="573"/>
      <c r="I10" s="573"/>
      <c r="J10" s="573"/>
      <c r="K10" s="540"/>
      <c r="L10" s="365"/>
      <c r="M10" s="365"/>
    </row>
    <row r="11" spans="1:13" ht="19.5" customHeight="1" x14ac:dyDescent="0.25">
      <c r="A11" s="789"/>
      <c r="B11" s="789"/>
      <c r="C11" s="618"/>
      <c r="D11" s="793" t="s">
        <v>695</v>
      </c>
      <c r="E11" s="741"/>
      <c r="F11" s="575">
        <v>4897</v>
      </c>
      <c r="G11" s="572"/>
      <c r="H11" s="573"/>
      <c r="I11" s="573"/>
      <c r="J11" s="573"/>
      <c r="K11" s="540"/>
      <c r="L11" s="365"/>
      <c r="M11" s="365"/>
    </row>
    <row r="12" spans="1:13" ht="42.75" customHeight="1" thickBot="1" x14ac:dyDescent="0.3">
      <c r="A12" s="790"/>
      <c r="B12" s="790"/>
      <c r="C12" s="618"/>
      <c r="D12" s="794" t="s">
        <v>741</v>
      </c>
      <c r="E12" s="795"/>
      <c r="F12" s="576">
        <f>D18+D27+D29+D30+D31+D68+D117+D133+D145+D165+D216+D233+D141+D109</f>
        <v>816.3</v>
      </c>
      <c r="G12" s="605"/>
      <c r="H12" s="606"/>
      <c r="I12" s="80"/>
      <c r="J12" s="80"/>
      <c r="K12" s="4"/>
      <c r="L12" s="4"/>
      <c r="M12" s="366"/>
    </row>
    <row r="13" spans="1:13" ht="48" x14ac:dyDescent="0.25">
      <c r="A13" s="37" t="s">
        <v>0</v>
      </c>
      <c r="B13" s="38" t="s">
        <v>1</v>
      </c>
      <c r="C13" s="38" t="s">
        <v>717</v>
      </c>
      <c r="D13" s="577" t="s">
        <v>2</v>
      </c>
      <c r="E13" s="577" t="s">
        <v>308</v>
      </c>
      <c r="F13" s="555" t="s">
        <v>819</v>
      </c>
      <c r="G13" s="3" t="s">
        <v>828</v>
      </c>
      <c r="H13" s="20" t="s">
        <v>16</v>
      </c>
      <c r="I13" s="556" t="s">
        <v>727</v>
      </c>
      <c r="J13" s="556" t="s">
        <v>726</v>
      </c>
      <c r="K13" s="84" t="s">
        <v>8</v>
      </c>
      <c r="L13" s="85" t="s">
        <v>17</v>
      </c>
      <c r="M13" s="4"/>
    </row>
    <row r="14" spans="1:13" x14ac:dyDescent="0.25">
      <c r="A14" s="39">
        <v>1</v>
      </c>
      <c r="B14" s="17" t="s">
        <v>332</v>
      </c>
      <c r="C14" s="17" t="s">
        <v>753</v>
      </c>
      <c r="D14" s="11">
        <v>94</v>
      </c>
      <c r="E14" s="16" t="s">
        <v>328</v>
      </c>
      <c r="F14" s="30">
        <v>41.1</v>
      </c>
      <c r="G14" s="30">
        <v>43.3</v>
      </c>
      <c r="H14" s="26">
        <v>2.1999999999999957</v>
      </c>
      <c r="I14" s="29"/>
      <c r="J14" s="29"/>
      <c r="K14" s="29">
        <v>0.24895021631924028</v>
      </c>
      <c r="L14" s="26">
        <f>H14+K14+I14+J14</f>
        <v>2.4489502163192358</v>
      </c>
      <c r="M14" s="4" t="s">
        <v>702</v>
      </c>
    </row>
    <row r="15" spans="1:13" x14ac:dyDescent="0.25">
      <c r="A15" s="39">
        <v>2</v>
      </c>
      <c r="B15" s="17" t="s">
        <v>333</v>
      </c>
      <c r="C15" s="17"/>
      <c r="D15" s="13">
        <v>52.6</v>
      </c>
      <c r="E15" s="16" t="s">
        <v>328</v>
      </c>
      <c r="F15" s="30">
        <v>13.2</v>
      </c>
      <c r="G15" s="30">
        <v>13.9</v>
      </c>
      <c r="H15" s="26">
        <v>0</v>
      </c>
      <c r="I15" s="29"/>
      <c r="J15" s="29">
        <v>0.43333333333333329</v>
      </c>
      <c r="K15" s="29">
        <v>0.13930618487651106</v>
      </c>
      <c r="L15" s="26">
        <f t="shared" ref="L15:L78" si="0">H15+K15+I15+J15</f>
        <v>0.57263951820984438</v>
      </c>
      <c r="M15" s="4" t="s">
        <v>702</v>
      </c>
    </row>
    <row r="16" spans="1:13" x14ac:dyDescent="0.25">
      <c r="A16" s="39">
        <v>3</v>
      </c>
      <c r="B16" s="17" t="s">
        <v>334</v>
      </c>
      <c r="C16" s="17" t="s">
        <v>754</v>
      </c>
      <c r="D16" s="13">
        <v>64.8</v>
      </c>
      <c r="E16" s="16" t="s">
        <v>328</v>
      </c>
      <c r="F16" s="30">
        <v>27.8</v>
      </c>
      <c r="G16" s="30">
        <v>29</v>
      </c>
      <c r="H16" s="26">
        <v>1.1999999999999993</v>
      </c>
      <c r="I16" s="29"/>
      <c r="J16" s="29"/>
      <c r="K16" s="29">
        <v>0.17161674486688053</v>
      </c>
      <c r="L16" s="26">
        <f t="shared" si="0"/>
        <v>1.3716167448668799</v>
      </c>
      <c r="M16" s="4" t="s">
        <v>702</v>
      </c>
    </row>
    <row r="17" spans="1:13" x14ac:dyDescent="0.25">
      <c r="A17" s="39">
        <v>4</v>
      </c>
      <c r="B17" s="17" t="s">
        <v>335</v>
      </c>
      <c r="C17" s="17" t="s">
        <v>755</v>
      </c>
      <c r="D17" s="13">
        <v>94.3</v>
      </c>
      <c r="E17" s="16" t="s">
        <v>328</v>
      </c>
      <c r="F17" s="30">
        <v>31.7</v>
      </c>
      <c r="G17" s="30">
        <v>33.200000000000003</v>
      </c>
      <c r="H17" s="26">
        <v>1.5000000000000036</v>
      </c>
      <c r="I17" s="29"/>
      <c r="J17" s="29"/>
      <c r="K17" s="29">
        <v>0.24974473828621657</v>
      </c>
      <c r="L17" s="26">
        <f t="shared" si="0"/>
        <v>1.7497447382862201</v>
      </c>
      <c r="M17" s="4" t="s">
        <v>702</v>
      </c>
    </row>
    <row r="18" spans="1:13" x14ac:dyDescent="0.25">
      <c r="A18" s="39">
        <v>5</v>
      </c>
      <c r="B18" s="17" t="s">
        <v>336</v>
      </c>
      <c r="C18" s="17"/>
      <c r="D18" s="11">
        <v>52.8</v>
      </c>
      <c r="E18" s="16" t="s">
        <v>328</v>
      </c>
      <c r="F18" s="30">
        <v>0</v>
      </c>
      <c r="G18" s="30">
        <v>0</v>
      </c>
      <c r="H18" s="26">
        <v>0</v>
      </c>
      <c r="I18" s="29">
        <v>1.3577142857142857</v>
      </c>
      <c r="J18" s="29"/>
      <c r="K18" s="29"/>
      <c r="L18" s="26">
        <f t="shared" si="0"/>
        <v>1.3577142857142857</v>
      </c>
      <c r="M18" s="4" t="s">
        <v>703</v>
      </c>
    </row>
    <row r="19" spans="1:13" x14ac:dyDescent="0.25">
      <c r="A19" s="39">
        <v>6</v>
      </c>
      <c r="B19" s="17" t="s">
        <v>337</v>
      </c>
      <c r="C19" s="17" t="s">
        <v>756</v>
      </c>
      <c r="D19" s="11">
        <v>64.8</v>
      </c>
      <c r="E19" s="16" t="s">
        <v>328</v>
      </c>
      <c r="F19" s="30">
        <v>15.4</v>
      </c>
      <c r="G19" s="30">
        <v>16.100000000000001</v>
      </c>
      <c r="H19" s="26">
        <v>0.70000000000000107</v>
      </c>
      <c r="I19" s="29"/>
      <c r="J19" s="29"/>
      <c r="K19" s="29">
        <v>0.17161674486688053</v>
      </c>
      <c r="L19" s="26">
        <f t="shared" si="0"/>
        <v>0.87161674486688157</v>
      </c>
      <c r="M19" s="4" t="s">
        <v>702</v>
      </c>
    </row>
    <row r="20" spans="1:13" x14ac:dyDescent="0.25">
      <c r="A20" s="39">
        <v>7</v>
      </c>
      <c r="B20" s="17" t="s">
        <v>757</v>
      </c>
      <c r="C20" s="17" t="s">
        <v>758</v>
      </c>
      <c r="D20" s="11">
        <v>94.1</v>
      </c>
      <c r="E20" s="16" t="s">
        <v>328</v>
      </c>
      <c r="F20" s="30">
        <v>1.135</v>
      </c>
      <c r="G20" s="30">
        <v>1.135</v>
      </c>
      <c r="H20" s="26">
        <v>0</v>
      </c>
      <c r="I20" s="29"/>
      <c r="J20" s="29">
        <v>0.78333333333333321</v>
      </c>
      <c r="K20" s="29">
        <v>0.24921505697489904</v>
      </c>
      <c r="L20" s="26">
        <f t="shared" si="0"/>
        <v>1.0325483903082322</v>
      </c>
      <c r="M20" s="4" t="s">
        <v>702</v>
      </c>
    </row>
    <row r="21" spans="1:13" x14ac:dyDescent="0.25">
      <c r="A21" s="39">
        <v>8</v>
      </c>
      <c r="B21" s="17" t="s">
        <v>339</v>
      </c>
      <c r="C21" s="17" t="s">
        <v>759</v>
      </c>
      <c r="D21" s="11">
        <v>52.9</v>
      </c>
      <c r="E21" s="16" t="s">
        <v>328</v>
      </c>
      <c r="F21" s="30">
        <v>11.8</v>
      </c>
      <c r="G21" s="30">
        <v>12.2</v>
      </c>
      <c r="H21" s="26">
        <v>0.39999999999999858</v>
      </c>
      <c r="I21" s="29"/>
      <c r="J21" s="29"/>
      <c r="K21" s="29">
        <v>0.14010070684348735</v>
      </c>
      <c r="L21" s="26">
        <f t="shared" si="0"/>
        <v>0.54010070684348599</v>
      </c>
      <c r="M21" s="4" t="s">
        <v>702</v>
      </c>
    </row>
    <row r="22" spans="1:13" x14ac:dyDescent="0.25">
      <c r="A22" s="39">
        <v>9</v>
      </c>
      <c r="B22" s="17" t="s">
        <v>340</v>
      </c>
      <c r="C22" s="17" t="s">
        <v>760</v>
      </c>
      <c r="D22" s="11">
        <v>65.2</v>
      </c>
      <c r="E22" s="16" t="s">
        <v>328</v>
      </c>
      <c r="F22" s="30">
        <v>18.399999999999999</v>
      </c>
      <c r="G22" s="30">
        <v>18.5</v>
      </c>
      <c r="H22" s="26">
        <v>0.10000000000000142</v>
      </c>
      <c r="I22" s="29"/>
      <c r="J22" s="29"/>
      <c r="K22" s="29">
        <v>0.17267610748951562</v>
      </c>
      <c r="L22" s="26">
        <f t="shared" si="0"/>
        <v>0.27267610748951704</v>
      </c>
      <c r="M22" s="4" t="s">
        <v>702</v>
      </c>
    </row>
    <row r="23" spans="1:13" x14ac:dyDescent="0.25">
      <c r="A23" s="39">
        <v>10</v>
      </c>
      <c r="B23" s="17" t="s">
        <v>761</v>
      </c>
      <c r="C23" s="17" t="s">
        <v>762</v>
      </c>
      <c r="D23" s="11">
        <v>94</v>
      </c>
      <c r="E23" s="16" t="s">
        <v>328</v>
      </c>
      <c r="F23" s="30">
        <v>1.6120000000000001</v>
      </c>
      <c r="G23" s="30">
        <v>2.8580000000000001</v>
      </c>
      <c r="H23" s="26">
        <v>1.246</v>
      </c>
      <c r="I23" s="29"/>
      <c r="J23" s="29"/>
      <c r="K23" s="29">
        <v>0.24895021631924028</v>
      </c>
      <c r="L23" s="26">
        <f t="shared" si="0"/>
        <v>1.4949502163192403</v>
      </c>
      <c r="M23" s="4" t="s">
        <v>702</v>
      </c>
    </row>
    <row r="24" spans="1:13" x14ac:dyDescent="0.25">
      <c r="A24" s="39">
        <v>11</v>
      </c>
      <c r="B24" s="17" t="s">
        <v>763</v>
      </c>
      <c r="C24" s="17" t="s">
        <v>762</v>
      </c>
      <c r="D24" s="11">
        <v>52.8</v>
      </c>
      <c r="E24" s="16" t="s">
        <v>328</v>
      </c>
      <c r="F24" s="30">
        <v>0.19400000000000001</v>
      </c>
      <c r="G24" s="30">
        <v>0.19400000000000001</v>
      </c>
      <c r="H24" s="26">
        <v>0</v>
      </c>
      <c r="I24" s="29"/>
      <c r="J24" s="29"/>
      <c r="K24" s="29">
        <v>0.13983586618782856</v>
      </c>
      <c r="L24" s="26">
        <f t="shared" si="0"/>
        <v>0.13983586618782856</v>
      </c>
      <c r="M24" s="4" t="s">
        <v>702</v>
      </c>
    </row>
    <row r="25" spans="1:13" x14ac:dyDescent="0.25">
      <c r="A25" s="39">
        <v>12</v>
      </c>
      <c r="B25" s="17" t="s">
        <v>343</v>
      </c>
      <c r="C25" s="17" t="s">
        <v>764</v>
      </c>
      <c r="D25" s="11">
        <v>65.3</v>
      </c>
      <c r="E25" s="16" t="s">
        <v>328</v>
      </c>
      <c r="F25" s="30">
        <v>18.100000000000001</v>
      </c>
      <c r="G25" s="30">
        <v>18.100000000000001</v>
      </c>
      <c r="H25" s="26">
        <v>0</v>
      </c>
      <c r="I25" s="29"/>
      <c r="J25" s="29"/>
      <c r="K25" s="29">
        <v>0.17294094814517436</v>
      </c>
      <c r="L25" s="26">
        <f t="shared" si="0"/>
        <v>0.17294094814517436</v>
      </c>
      <c r="M25" s="4" t="s">
        <v>702</v>
      </c>
    </row>
    <row r="26" spans="1:13" x14ac:dyDescent="0.25">
      <c r="A26" s="39">
        <v>13</v>
      </c>
      <c r="B26" s="17" t="s">
        <v>344</v>
      </c>
      <c r="C26" s="17" t="s">
        <v>754</v>
      </c>
      <c r="D26" s="11">
        <v>94.2</v>
      </c>
      <c r="E26" s="16" t="s">
        <v>328</v>
      </c>
      <c r="F26" s="30">
        <v>26.5</v>
      </c>
      <c r="G26" s="30">
        <v>27.6</v>
      </c>
      <c r="H26" s="26">
        <v>1.1000000000000014</v>
      </c>
      <c r="I26" s="29"/>
      <c r="J26" s="29"/>
      <c r="K26" s="29">
        <v>0.24947989763055781</v>
      </c>
      <c r="L26" s="26">
        <f t="shared" si="0"/>
        <v>1.3494798976305593</v>
      </c>
      <c r="M26" s="4" t="s">
        <v>702</v>
      </c>
    </row>
    <row r="27" spans="1:13" x14ac:dyDescent="0.25">
      <c r="A27" s="39">
        <v>14</v>
      </c>
      <c r="B27" s="17" t="s">
        <v>345</v>
      </c>
      <c r="C27" s="17"/>
      <c r="D27" s="11">
        <v>52.9</v>
      </c>
      <c r="E27" s="16" t="s">
        <v>328</v>
      </c>
      <c r="F27" s="30">
        <v>4.2</v>
      </c>
      <c r="G27" s="30">
        <v>4.2</v>
      </c>
      <c r="H27" s="26">
        <v>0</v>
      </c>
      <c r="I27" s="29">
        <v>1.3602857142857143</v>
      </c>
      <c r="J27" s="29"/>
      <c r="K27" s="29"/>
      <c r="L27" s="26">
        <f t="shared" si="0"/>
        <v>1.3602857142857143</v>
      </c>
      <c r="M27" s="4" t="s">
        <v>703</v>
      </c>
    </row>
    <row r="28" spans="1:13" x14ac:dyDescent="0.25">
      <c r="A28" s="39">
        <v>15</v>
      </c>
      <c r="B28" s="17" t="s">
        <v>346</v>
      </c>
      <c r="C28" s="17" t="s">
        <v>809</v>
      </c>
      <c r="D28" s="11">
        <v>64.900000000000006</v>
      </c>
      <c r="E28" s="16" t="s">
        <v>328</v>
      </c>
      <c r="F28" s="30">
        <v>27.7</v>
      </c>
      <c r="G28" s="30">
        <v>28.8</v>
      </c>
      <c r="H28" s="26">
        <v>1.1000000000000014</v>
      </c>
      <c r="I28" s="29"/>
      <c r="J28" s="29"/>
      <c r="K28" s="29">
        <v>0.17188158552253932</v>
      </c>
      <c r="L28" s="26">
        <f t="shared" si="0"/>
        <v>1.2718815855225407</v>
      </c>
      <c r="M28" s="4" t="s">
        <v>702</v>
      </c>
    </row>
    <row r="29" spans="1:13" x14ac:dyDescent="0.25">
      <c r="A29" s="39">
        <v>16</v>
      </c>
      <c r="B29" s="17" t="s">
        <v>347</v>
      </c>
      <c r="C29" s="17"/>
      <c r="D29" s="11">
        <v>93.9</v>
      </c>
      <c r="E29" s="16" t="s">
        <v>328</v>
      </c>
      <c r="F29" s="30">
        <v>22.4</v>
      </c>
      <c r="G29" s="30">
        <v>23.4</v>
      </c>
      <c r="H29" s="26">
        <v>0</v>
      </c>
      <c r="I29" s="29">
        <v>2.4145714285714286</v>
      </c>
      <c r="J29" s="29"/>
      <c r="K29" s="29"/>
      <c r="L29" s="26">
        <f t="shared" si="0"/>
        <v>2.4145714285714286</v>
      </c>
      <c r="M29" s="4" t="s">
        <v>703</v>
      </c>
    </row>
    <row r="30" spans="1:13" x14ac:dyDescent="0.25">
      <c r="A30" s="39">
        <v>17</v>
      </c>
      <c r="B30" s="17" t="s">
        <v>348</v>
      </c>
      <c r="C30" s="17"/>
      <c r="D30" s="11">
        <v>53</v>
      </c>
      <c r="E30" s="16" t="s">
        <v>328</v>
      </c>
      <c r="F30" s="30">
        <v>13.9</v>
      </c>
      <c r="G30" s="30">
        <v>13.9</v>
      </c>
      <c r="H30" s="26">
        <v>0</v>
      </c>
      <c r="I30" s="29">
        <v>1.3628571428571428</v>
      </c>
      <c r="J30" s="29"/>
      <c r="K30" s="29"/>
      <c r="L30" s="26">
        <f t="shared" si="0"/>
        <v>1.3628571428571428</v>
      </c>
      <c r="M30" s="4" t="s">
        <v>703</v>
      </c>
    </row>
    <row r="31" spans="1:13" x14ac:dyDescent="0.25">
      <c r="A31" s="39">
        <v>18</v>
      </c>
      <c r="B31" s="17" t="s">
        <v>595</v>
      </c>
      <c r="C31" s="17"/>
      <c r="D31" s="11">
        <v>64.8</v>
      </c>
      <c r="E31" s="16" t="s">
        <v>328</v>
      </c>
      <c r="F31" s="30">
        <v>22.3</v>
      </c>
      <c r="G31" s="30">
        <v>23.4</v>
      </c>
      <c r="H31" s="26">
        <v>0</v>
      </c>
      <c r="I31" s="29">
        <v>1.6662857142857141</v>
      </c>
      <c r="J31" s="29"/>
      <c r="K31" s="29"/>
      <c r="L31" s="26">
        <f t="shared" si="0"/>
        <v>1.6662857142857141</v>
      </c>
      <c r="M31" s="4" t="s">
        <v>703</v>
      </c>
    </row>
    <row r="32" spans="1:13" x14ac:dyDescent="0.25">
      <c r="A32" s="39">
        <v>19</v>
      </c>
      <c r="B32" s="17" t="s">
        <v>349</v>
      </c>
      <c r="C32" s="17"/>
      <c r="D32" s="11">
        <v>93.9</v>
      </c>
      <c r="E32" s="16" t="s">
        <v>328</v>
      </c>
      <c r="F32" s="30">
        <v>28.2</v>
      </c>
      <c r="G32" s="30">
        <v>29.3</v>
      </c>
      <c r="H32" s="26">
        <v>0</v>
      </c>
      <c r="I32" s="29"/>
      <c r="J32" s="29">
        <v>1.4833333333333336</v>
      </c>
      <c r="K32" s="29">
        <v>0.24868537566358154</v>
      </c>
      <c r="L32" s="26">
        <f t="shared" si="0"/>
        <v>1.7320187089969152</v>
      </c>
      <c r="M32" s="4" t="s">
        <v>702</v>
      </c>
    </row>
    <row r="33" spans="1:13" x14ac:dyDescent="0.25">
      <c r="A33" s="39">
        <v>20</v>
      </c>
      <c r="B33" s="17" t="s">
        <v>350</v>
      </c>
      <c r="C33" s="17"/>
      <c r="D33" s="11">
        <v>52.8</v>
      </c>
      <c r="E33" s="16" t="s">
        <v>328</v>
      </c>
      <c r="F33" s="30">
        <v>13.7</v>
      </c>
      <c r="G33" s="30">
        <v>14.5</v>
      </c>
      <c r="H33" s="26">
        <v>0</v>
      </c>
      <c r="I33" s="29"/>
      <c r="J33" s="29">
        <v>0.61666666666666659</v>
      </c>
      <c r="K33" s="29">
        <v>0.13983586618782856</v>
      </c>
      <c r="L33" s="26">
        <f t="shared" si="0"/>
        <v>0.7565025328544952</v>
      </c>
      <c r="M33" s="4" t="s">
        <v>702</v>
      </c>
    </row>
    <row r="34" spans="1:13" x14ac:dyDescent="0.25">
      <c r="A34" s="39">
        <v>21</v>
      </c>
      <c r="B34" s="17" t="s">
        <v>351</v>
      </c>
      <c r="C34" s="17"/>
      <c r="D34" s="11">
        <v>65</v>
      </c>
      <c r="E34" s="16" t="s">
        <v>328</v>
      </c>
      <c r="F34" s="30">
        <v>9.4</v>
      </c>
      <c r="G34" s="30">
        <v>9.6</v>
      </c>
      <c r="H34" s="26">
        <v>0.19999999999999929</v>
      </c>
      <c r="I34" s="29"/>
      <c r="J34" s="29">
        <v>0.15000000000000005</v>
      </c>
      <c r="K34" s="29">
        <v>0.17214642617819806</v>
      </c>
      <c r="L34" s="26">
        <f t="shared" si="0"/>
        <v>0.5221464261781974</v>
      </c>
      <c r="M34" s="4" t="s">
        <v>702</v>
      </c>
    </row>
    <row r="35" spans="1:13" x14ac:dyDescent="0.25">
      <c r="A35" s="39">
        <v>22</v>
      </c>
      <c r="B35" s="17" t="s">
        <v>352</v>
      </c>
      <c r="C35" s="17" t="s">
        <v>796</v>
      </c>
      <c r="D35" s="11">
        <v>94.3</v>
      </c>
      <c r="E35" s="16" t="s">
        <v>328</v>
      </c>
      <c r="F35" s="30">
        <v>40.299999999999997</v>
      </c>
      <c r="G35" s="30">
        <v>42.1</v>
      </c>
      <c r="H35" s="26">
        <v>1.8000000000000043</v>
      </c>
      <c r="I35" s="29"/>
      <c r="J35" s="29"/>
      <c r="K35" s="29">
        <v>0.24974473828621657</v>
      </c>
      <c r="L35" s="26">
        <f t="shared" si="0"/>
        <v>2.0497447382862211</v>
      </c>
      <c r="M35" s="4" t="s">
        <v>702</v>
      </c>
    </row>
    <row r="36" spans="1:13" x14ac:dyDescent="0.25">
      <c r="A36" s="39">
        <v>23</v>
      </c>
      <c r="B36" s="17" t="s">
        <v>353</v>
      </c>
      <c r="C36" s="17" t="s">
        <v>765</v>
      </c>
      <c r="D36" s="11">
        <v>52.9</v>
      </c>
      <c r="E36" s="16" t="s">
        <v>328</v>
      </c>
      <c r="F36" s="30">
        <v>5.3</v>
      </c>
      <c r="G36" s="30">
        <v>5.5</v>
      </c>
      <c r="H36" s="26">
        <v>0.20000000000000018</v>
      </c>
      <c r="I36" s="29"/>
      <c r="J36" s="29"/>
      <c r="K36" s="29">
        <v>0.14010070684348735</v>
      </c>
      <c r="L36" s="26">
        <f t="shared" si="0"/>
        <v>0.34010070684348753</v>
      </c>
      <c r="M36" s="4" t="s">
        <v>702</v>
      </c>
    </row>
    <row r="37" spans="1:13" x14ac:dyDescent="0.25">
      <c r="A37" s="39">
        <v>24</v>
      </c>
      <c r="B37" s="17" t="s">
        <v>354</v>
      </c>
      <c r="C37" s="17" t="s">
        <v>759</v>
      </c>
      <c r="D37" s="11">
        <v>65.3</v>
      </c>
      <c r="E37" s="16" t="s">
        <v>328</v>
      </c>
      <c r="F37" s="30">
        <v>7.7</v>
      </c>
      <c r="G37" s="30">
        <v>7.8</v>
      </c>
      <c r="H37" s="26">
        <v>9.9999999999999645E-2</v>
      </c>
      <c r="I37" s="29"/>
      <c r="J37" s="29"/>
      <c r="K37" s="29">
        <v>0.17294094814517436</v>
      </c>
      <c r="L37" s="26">
        <f t="shared" si="0"/>
        <v>0.272940948145174</v>
      </c>
      <c r="M37" s="4" t="s">
        <v>702</v>
      </c>
    </row>
    <row r="38" spans="1:13" x14ac:dyDescent="0.25">
      <c r="A38" s="39">
        <v>25</v>
      </c>
      <c r="B38" s="17" t="s">
        <v>355</v>
      </c>
      <c r="C38" s="17"/>
      <c r="D38" s="11">
        <v>94.1</v>
      </c>
      <c r="E38" s="16" t="s">
        <v>328</v>
      </c>
      <c r="F38" s="30">
        <v>7.6</v>
      </c>
      <c r="G38" s="30">
        <v>7.9</v>
      </c>
      <c r="H38" s="26">
        <v>0</v>
      </c>
      <c r="I38" s="29"/>
      <c r="J38" s="29">
        <v>0.14999999999999991</v>
      </c>
      <c r="K38" s="29">
        <v>0.24921505697489904</v>
      </c>
      <c r="L38" s="26">
        <f t="shared" si="0"/>
        <v>0.39921505697489895</v>
      </c>
      <c r="M38" s="4" t="s">
        <v>702</v>
      </c>
    </row>
    <row r="39" spans="1:13" x14ac:dyDescent="0.25">
      <c r="A39" s="39">
        <v>26</v>
      </c>
      <c r="B39" s="17" t="s">
        <v>766</v>
      </c>
      <c r="C39" s="17" t="s">
        <v>767</v>
      </c>
      <c r="D39" s="11">
        <v>53</v>
      </c>
      <c r="E39" s="16" t="s">
        <v>328</v>
      </c>
      <c r="F39" s="30">
        <v>0.20699999999999999</v>
      </c>
      <c r="G39" s="30">
        <v>0.72</v>
      </c>
      <c r="H39" s="26">
        <v>0.51300000000000001</v>
      </c>
      <c r="I39" s="29"/>
      <c r="J39" s="29"/>
      <c r="K39" s="29">
        <v>0.14036554749914612</v>
      </c>
      <c r="L39" s="26">
        <f t="shared" si="0"/>
        <v>0.6533655474991461</v>
      </c>
      <c r="M39" s="4" t="s">
        <v>702</v>
      </c>
    </row>
    <row r="40" spans="1:13" x14ac:dyDescent="0.25">
      <c r="A40" s="39">
        <v>27</v>
      </c>
      <c r="B40" s="17" t="s">
        <v>768</v>
      </c>
      <c r="C40" s="17" t="s">
        <v>769</v>
      </c>
      <c r="D40" s="11">
        <v>65.3</v>
      </c>
      <c r="E40" s="16" t="s">
        <v>328</v>
      </c>
      <c r="F40" s="30">
        <v>0.20799999999999999</v>
      </c>
      <c r="G40" s="30">
        <v>2.2690000000000001</v>
      </c>
      <c r="H40" s="26">
        <v>2.0609999999999999</v>
      </c>
      <c r="I40" s="29"/>
      <c r="J40" s="29"/>
      <c r="K40" s="29">
        <v>0.17294094814517436</v>
      </c>
      <c r="L40" s="26">
        <f t="shared" si="0"/>
        <v>2.2339409481451744</v>
      </c>
      <c r="M40" s="4" t="s">
        <v>702</v>
      </c>
    </row>
    <row r="41" spans="1:13" x14ac:dyDescent="0.25">
      <c r="A41" s="39">
        <v>28</v>
      </c>
      <c r="B41" s="17" t="s">
        <v>358</v>
      </c>
      <c r="C41" s="17" t="s">
        <v>759</v>
      </c>
      <c r="D41" s="11">
        <v>93.5</v>
      </c>
      <c r="E41" s="16" t="s">
        <v>328</v>
      </c>
      <c r="F41" s="30">
        <v>31.1</v>
      </c>
      <c r="G41" s="30">
        <v>33.1</v>
      </c>
      <c r="H41" s="26">
        <v>2</v>
      </c>
      <c r="I41" s="29"/>
      <c r="J41" s="29"/>
      <c r="K41" s="29">
        <v>0.24762601304094645</v>
      </c>
      <c r="L41" s="26">
        <f t="shared" si="0"/>
        <v>2.2476260130409464</v>
      </c>
      <c r="M41" s="4" t="s">
        <v>702</v>
      </c>
    </row>
    <row r="42" spans="1:13" x14ac:dyDescent="0.25">
      <c r="A42" s="39">
        <v>29</v>
      </c>
      <c r="B42" s="17" t="s">
        <v>359</v>
      </c>
      <c r="C42" s="17"/>
      <c r="D42" s="11">
        <v>52.8</v>
      </c>
      <c r="E42" s="16" t="s">
        <v>328</v>
      </c>
      <c r="F42" s="30">
        <v>16.600000000000001</v>
      </c>
      <c r="G42" s="30">
        <v>17.100000000000001</v>
      </c>
      <c r="H42" s="26">
        <v>0</v>
      </c>
      <c r="I42" s="29"/>
      <c r="J42" s="29">
        <v>0.63333333333333319</v>
      </c>
      <c r="K42" s="29">
        <v>0.13983586618782856</v>
      </c>
      <c r="L42" s="26">
        <f t="shared" si="0"/>
        <v>0.77316919952116181</v>
      </c>
      <c r="M42" s="4" t="s">
        <v>702</v>
      </c>
    </row>
    <row r="43" spans="1:13" x14ac:dyDescent="0.25">
      <c r="A43" s="39">
        <v>30</v>
      </c>
      <c r="B43" s="17" t="s">
        <v>360</v>
      </c>
      <c r="C43" s="17" t="s">
        <v>755</v>
      </c>
      <c r="D43" s="11">
        <v>65.400000000000006</v>
      </c>
      <c r="E43" s="16" t="s">
        <v>328</v>
      </c>
      <c r="F43" s="30">
        <v>6.8</v>
      </c>
      <c r="G43" s="30">
        <v>7.8</v>
      </c>
      <c r="H43" s="26">
        <v>1</v>
      </c>
      <c r="I43" s="29"/>
      <c r="J43" s="29"/>
      <c r="K43" s="29">
        <v>0.17320578880083315</v>
      </c>
      <c r="L43" s="26">
        <f t="shared" si="0"/>
        <v>1.1732057888008331</v>
      </c>
      <c r="M43" s="4" t="s">
        <v>702</v>
      </c>
    </row>
    <row r="44" spans="1:13" x14ac:dyDescent="0.25">
      <c r="A44" s="39">
        <v>31</v>
      </c>
      <c r="B44" s="17" t="s">
        <v>361</v>
      </c>
      <c r="C44" s="17"/>
      <c r="D44" s="11">
        <v>93.9</v>
      </c>
      <c r="E44" s="16" t="s">
        <v>328</v>
      </c>
      <c r="F44" s="30">
        <v>9.4</v>
      </c>
      <c r="G44" s="30">
        <v>9.4</v>
      </c>
      <c r="H44" s="26">
        <v>0</v>
      </c>
      <c r="I44" s="29"/>
      <c r="J44" s="29">
        <v>0.26666666666666661</v>
      </c>
      <c r="K44" s="29">
        <v>0.24868537566358154</v>
      </c>
      <c r="L44" s="26">
        <f t="shared" si="0"/>
        <v>0.51535204233024812</v>
      </c>
      <c r="M44" s="4" t="s">
        <v>702</v>
      </c>
    </row>
    <row r="45" spans="1:13" x14ac:dyDescent="0.25">
      <c r="A45" s="39">
        <v>32</v>
      </c>
      <c r="B45" s="17" t="s">
        <v>363</v>
      </c>
      <c r="C45" s="17"/>
      <c r="D45" s="11">
        <v>53</v>
      </c>
      <c r="E45" s="16" t="s">
        <v>328</v>
      </c>
      <c r="F45" s="30">
        <v>18.100000000000001</v>
      </c>
      <c r="G45" s="30">
        <v>18.899999999999999</v>
      </c>
      <c r="H45" s="26">
        <v>0</v>
      </c>
      <c r="I45" s="29"/>
      <c r="J45" s="29">
        <v>0.65</v>
      </c>
      <c r="K45" s="29">
        <v>0.14036554749914612</v>
      </c>
      <c r="L45" s="26">
        <f t="shared" si="0"/>
        <v>0.79036554749914611</v>
      </c>
      <c r="M45" s="4" t="s">
        <v>702</v>
      </c>
    </row>
    <row r="46" spans="1:13" x14ac:dyDescent="0.25">
      <c r="A46" s="39">
        <v>33</v>
      </c>
      <c r="B46" s="17" t="s">
        <v>364</v>
      </c>
      <c r="C46" s="17"/>
      <c r="D46" s="11">
        <v>65.3</v>
      </c>
      <c r="E46" s="16" t="s">
        <v>328</v>
      </c>
      <c r="F46" s="30">
        <v>23.9</v>
      </c>
      <c r="G46" s="30">
        <v>25.1</v>
      </c>
      <c r="H46" s="26">
        <v>0</v>
      </c>
      <c r="I46" s="29"/>
      <c r="J46" s="29">
        <v>0.94999999999999984</v>
      </c>
      <c r="K46" s="29">
        <v>0.17294094814517436</v>
      </c>
      <c r="L46" s="26">
        <f t="shared" si="0"/>
        <v>1.1229409481451742</v>
      </c>
      <c r="M46" s="4" t="s">
        <v>702</v>
      </c>
    </row>
    <row r="47" spans="1:13" x14ac:dyDescent="0.25">
      <c r="A47" s="39">
        <v>34</v>
      </c>
      <c r="B47" s="17" t="s">
        <v>362</v>
      </c>
      <c r="C47" s="17"/>
      <c r="D47" s="11">
        <v>94</v>
      </c>
      <c r="E47" s="16" t="s">
        <v>328</v>
      </c>
      <c r="F47" s="30">
        <v>31.7</v>
      </c>
      <c r="G47" s="30">
        <v>33.4</v>
      </c>
      <c r="H47" s="26">
        <v>0</v>
      </c>
      <c r="I47" s="29"/>
      <c r="J47" s="29">
        <v>1.0833333333333333</v>
      </c>
      <c r="K47" s="29">
        <v>0.24895021631924028</v>
      </c>
      <c r="L47" s="26">
        <f t="shared" si="0"/>
        <v>1.3322835496525736</v>
      </c>
      <c r="M47" s="4" t="s">
        <v>702</v>
      </c>
    </row>
    <row r="48" spans="1:13" x14ac:dyDescent="0.25">
      <c r="A48" s="39">
        <v>35</v>
      </c>
      <c r="B48" s="17" t="s">
        <v>365</v>
      </c>
      <c r="C48" s="17" t="s">
        <v>770</v>
      </c>
      <c r="D48" s="11">
        <v>52.8</v>
      </c>
      <c r="E48" s="16" t="s">
        <v>328</v>
      </c>
      <c r="F48" s="30">
        <v>13.8</v>
      </c>
      <c r="G48" s="30">
        <v>14.2</v>
      </c>
      <c r="H48" s="26">
        <v>0.39999999999999858</v>
      </c>
      <c r="I48" s="29"/>
      <c r="J48" s="29"/>
      <c r="K48" s="29">
        <v>0.13983586618782856</v>
      </c>
      <c r="L48" s="26">
        <f t="shared" si="0"/>
        <v>0.53983586618782708</v>
      </c>
      <c r="M48" s="4" t="s">
        <v>702</v>
      </c>
    </row>
    <row r="49" spans="1:13" x14ac:dyDescent="0.25">
      <c r="A49" s="39">
        <v>36</v>
      </c>
      <c r="B49" s="17" t="s">
        <v>366</v>
      </c>
      <c r="C49" s="17"/>
      <c r="D49" s="11">
        <v>64.900000000000006</v>
      </c>
      <c r="E49" s="16" t="s">
        <v>328</v>
      </c>
      <c r="F49" s="30">
        <v>14.6</v>
      </c>
      <c r="G49" s="30">
        <v>15</v>
      </c>
      <c r="H49" s="26">
        <v>0</v>
      </c>
      <c r="I49" s="29"/>
      <c r="J49" s="29">
        <v>0.80000000000000016</v>
      </c>
      <c r="K49" s="29">
        <v>0.17188158552253932</v>
      </c>
      <c r="L49" s="26">
        <f t="shared" si="0"/>
        <v>0.97188158552253945</v>
      </c>
      <c r="M49" s="4" t="s">
        <v>702</v>
      </c>
    </row>
    <row r="50" spans="1:13" x14ac:dyDescent="0.25">
      <c r="A50" s="39">
        <v>37</v>
      </c>
      <c r="B50" s="17" t="s">
        <v>367</v>
      </c>
      <c r="C50" s="17"/>
      <c r="D50" s="11">
        <v>94.1</v>
      </c>
      <c r="E50" s="16" t="s">
        <v>328</v>
      </c>
      <c r="F50" s="30">
        <v>18.2</v>
      </c>
      <c r="G50" s="30">
        <v>20.5</v>
      </c>
      <c r="H50" s="26">
        <v>0</v>
      </c>
      <c r="I50" s="29"/>
      <c r="J50" s="29">
        <v>1.4666666666666668</v>
      </c>
      <c r="K50" s="29">
        <v>0.24921505697489904</v>
      </c>
      <c r="L50" s="26">
        <f t="shared" si="0"/>
        <v>1.7158817236415658</v>
      </c>
      <c r="M50" s="4" t="s">
        <v>702</v>
      </c>
    </row>
    <row r="51" spans="1:13" x14ac:dyDescent="0.25">
      <c r="A51" s="39">
        <v>38</v>
      </c>
      <c r="B51" s="17" t="s">
        <v>368</v>
      </c>
      <c r="C51" s="17"/>
      <c r="D51" s="11">
        <v>52.7</v>
      </c>
      <c r="E51" s="16" t="s">
        <v>328</v>
      </c>
      <c r="F51" s="30">
        <v>11.7</v>
      </c>
      <c r="G51" s="30">
        <v>12.5</v>
      </c>
      <c r="H51" s="26">
        <v>0</v>
      </c>
      <c r="I51" s="29"/>
      <c r="J51" s="29">
        <v>0.48333333333333339</v>
      </c>
      <c r="K51" s="29">
        <v>0.13957102553216982</v>
      </c>
      <c r="L51" s="26">
        <f t="shared" si="0"/>
        <v>0.62290435886550322</v>
      </c>
      <c r="M51" s="4" t="s">
        <v>702</v>
      </c>
    </row>
    <row r="52" spans="1:13" x14ac:dyDescent="0.25">
      <c r="A52" s="39">
        <v>39</v>
      </c>
      <c r="B52" s="17" t="s">
        <v>369</v>
      </c>
      <c r="C52" s="17"/>
      <c r="D52" s="11">
        <v>65.2</v>
      </c>
      <c r="E52" s="16" t="s">
        <v>328</v>
      </c>
      <c r="F52" s="30">
        <v>12</v>
      </c>
      <c r="G52" s="30">
        <v>12.8</v>
      </c>
      <c r="H52" s="26">
        <v>0</v>
      </c>
      <c r="I52" s="29"/>
      <c r="J52" s="29">
        <v>0.4499999999999999</v>
      </c>
      <c r="K52" s="29">
        <v>0.17267610748951562</v>
      </c>
      <c r="L52" s="26">
        <f t="shared" si="0"/>
        <v>0.62267610748951552</v>
      </c>
      <c r="M52" s="4" t="s">
        <v>702</v>
      </c>
    </row>
    <row r="53" spans="1:13" x14ac:dyDescent="0.25">
      <c r="A53" s="39">
        <v>40</v>
      </c>
      <c r="B53" s="17" t="s">
        <v>370</v>
      </c>
      <c r="C53" s="17" t="s">
        <v>771</v>
      </c>
      <c r="D53" s="11">
        <v>94</v>
      </c>
      <c r="E53" s="16" t="s">
        <v>328</v>
      </c>
      <c r="F53" s="30">
        <v>25.1</v>
      </c>
      <c r="G53" s="30">
        <v>26.2</v>
      </c>
      <c r="H53" s="26">
        <v>1.0999999999999979</v>
      </c>
      <c r="I53" s="29"/>
      <c r="J53" s="29"/>
      <c r="K53" s="29">
        <v>0.24895021631924028</v>
      </c>
      <c r="L53" s="26">
        <f t="shared" si="0"/>
        <v>1.3489502163192382</v>
      </c>
      <c r="M53" s="4" t="s">
        <v>702</v>
      </c>
    </row>
    <row r="54" spans="1:13" x14ac:dyDescent="0.25">
      <c r="A54" s="39">
        <v>41</v>
      </c>
      <c r="B54" s="17" t="s">
        <v>371</v>
      </c>
      <c r="C54" s="17"/>
      <c r="D54" s="11">
        <v>52.8</v>
      </c>
      <c r="E54" s="16" t="s">
        <v>328</v>
      </c>
      <c r="F54" s="30">
        <v>5.6</v>
      </c>
      <c r="G54" s="30">
        <v>5.8</v>
      </c>
      <c r="H54" s="26">
        <v>0</v>
      </c>
      <c r="I54" s="29"/>
      <c r="J54" s="29">
        <v>0.36</v>
      </c>
      <c r="K54" s="29">
        <v>0.13983586618782856</v>
      </c>
      <c r="L54" s="26">
        <f t="shared" si="0"/>
        <v>0.49983586618782855</v>
      </c>
      <c r="M54" s="4" t="s">
        <v>702</v>
      </c>
    </row>
    <row r="55" spans="1:13" x14ac:dyDescent="0.25">
      <c r="A55" s="39">
        <v>42</v>
      </c>
      <c r="B55" s="17" t="s">
        <v>372</v>
      </c>
      <c r="C55" s="17" t="s">
        <v>772</v>
      </c>
      <c r="D55" s="11">
        <v>65.3</v>
      </c>
      <c r="E55" s="16" t="s">
        <v>328</v>
      </c>
      <c r="F55" s="30">
        <v>18.7</v>
      </c>
      <c r="G55" s="30">
        <v>19.399999999999999</v>
      </c>
      <c r="H55" s="26">
        <v>0.69999999999999929</v>
      </c>
      <c r="I55" s="29"/>
      <c r="J55" s="29"/>
      <c r="K55" s="29">
        <v>0.17294094814517436</v>
      </c>
      <c r="L55" s="26">
        <f t="shared" si="0"/>
        <v>0.87294094814517365</v>
      </c>
      <c r="M55" s="4" t="s">
        <v>702</v>
      </c>
    </row>
    <row r="56" spans="1:13" x14ac:dyDescent="0.25">
      <c r="A56" s="39">
        <v>43</v>
      </c>
      <c r="B56" s="17" t="s">
        <v>455</v>
      </c>
      <c r="C56" s="17"/>
      <c r="D56" s="11">
        <v>69.099999999999994</v>
      </c>
      <c r="E56" s="16" t="s">
        <v>328</v>
      </c>
      <c r="F56" s="30">
        <v>26.5</v>
      </c>
      <c r="G56" s="30">
        <v>27.9</v>
      </c>
      <c r="H56" s="26">
        <v>0</v>
      </c>
      <c r="I56" s="29"/>
      <c r="J56" s="29">
        <v>0.98333333333333373</v>
      </c>
      <c r="K56" s="29">
        <v>0.18300489306020745</v>
      </c>
      <c r="L56" s="26">
        <f t="shared" si="0"/>
        <v>1.1663382263935411</v>
      </c>
      <c r="M56" s="4" t="s">
        <v>702</v>
      </c>
    </row>
    <row r="57" spans="1:13" x14ac:dyDescent="0.25">
      <c r="A57" s="39">
        <v>44</v>
      </c>
      <c r="B57" s="17" t="s">
        <v>456</v>
      </c>
      <c r="C57" s="17"/>
      <c r="D57" s="11">
        <v>42.6</v>
      </c>
      <c r="E57" s="16" t="s">
        <v>328</v>
      </c>
      <c r="F57" s="30">
        <v>21.1</v>
      </c>
      <c r="G57" s="30">
        <v>22.1</v>
      </c>
      <c r="H57" s="26">
        <v>0</v>
      </c>
      <c r="I57" s="29"/>
      <c r="J57" s="29">
        <v>0.78333333333333321</v>
      </c>
      <c r="K57" s="29">
        <v>0.11282211931063443</v>
      </c>
      <c r="L57" s="26">
        <f t="shared" si="0"/>
        <v>0.89615545264396768</v>
      </c>
      <c r="M57" s="4" t="s">
        <v>702</v>
      </c>
    </row>
    <row r="58" spans="1:13" x14ac:dyDescent="0.25">
      <c r="A58" s="39">
        <v>45</v>
      </c>
      <c r="B58" s="17" t="s">
        <v>457</v>
      </c>
      <c r="C58" s="17"/>
      <c r="D58" s="11">
        <v>55.5</v>
      </c>
      <c r="E58" s="16" t="s">
        <v>328</v>
      </c>
      <c r="F58" s="30">
        <v>21.2</v>
      </c>
      <c r="G58" s="30">
        <v>22.2</v>
      </c>
      <c r="H58" s="26">
        <v>0</v>
      </c>
      <c r="I58" s="29"/>
      <c r="J58" s="29">
        <v>0.78333333333333321</v>
      </c>
      <c r="K58" s="29">
        <v>0.14698656389061526</v>
      </c>
      <c r="L58" s="26">
        <f t="shared" si="0"/>
        <v>0.93031989722394848</v>
      </c>
      <c r="M58" s="4" t="s">
        <v>702</v>
      </c>
    </row>
    <row r="59" spans="1:13" x14ac:dyDescent="0.25">
      <c r="A59" s="39">
        <v>46</v>
      </c>
      <c r="B59" s="17" t="s">
        <v>458</v>
      </c>
      <c r="C59" s="17"/>
      <c r="D59" s="11">
        <v>58.9</v>
      </c>
      <c r="E59" s="16" t="s">
        <v>328</v>
      </c>
      <c r="F59" s="30">
        <v>28.2</v>
      </c>
      <c r="G59" s="30">
        <v>29.1</v>
      </c>
      <c r="H59" s="26">
        <v>0</v>
      </c>
      <c r="I59" s="29"/>
      <c r="J59" s="29">
        <v>0.81666666666666698</v>
      </c>
      <c r="K59" s="29">
        <v>0.15599114618301332</v>
      </c>
      <c r="L59" s="26">
        <f t="shared" si="0"/>
        <v>0.97265781284968034</v>
      </c>
      <c r="M59" s="4" t="s">
        <v>702</v>
      </c>
    </row>
    <row r="60" spans="1:13" x14ac:dyDescent="0.25">
      <c r="A60" s="39">
        <v>47</v>
      </c>
      <c r="B60" s="17" t="s">
        <v>459</v>
      </c>
      <c r="C60" s="17"/>
      <c r="D60" s="11">
        <v>62.3</v>
      </c>
      <c r="E60" s="16" t="s">
        <v>328</v>
      </c>
      <c r="F60" s="30">
        <v>27.6</v>
      </c>
      <c r="G60" s="30">
        <v>28.6</v>
      </c>
      <c r="H60" s="26">
        <v>0</v>
      </c>
      <c r="I60" s="29"/>
      <c r="J60" s="29">
        <v>0.91666666666666663</v>
      </c>
      <c r="K60" s="29">
        <v>0.16499572847541136</v>
      </c>
      <c r="L60" s="26">
        <f t="shared" si="0"/>
        <v>1.0816623951420781</v>
      </c>
      <c r="M60" s="4" t="s">
        <v>702</v>
      </c>
    </row>
    <row r="61" spans="1:13" x14ac:dyDescent="0.25">
      <c r="A61" s="39">
        <v>48</v>
      </c>
      <c r="B61" s="17" t="s">
        <v>460</v>
      </c>
      <c r="C61" s="17" t="s">
        <v>754</v>
      </c>
      <c r="D61" s="11">
        <v>68.7</v>
      </c>
      <c r="E61" s="16" t="s">
        <v>328</v>
      </c>
      <c r="F61" s="30">
        <v>20.2</v>
      </c>
      <c r="G61" s="30">
        <v>20.7</v>
      </c>
      <c r="H61" s="26">
        <v>0.5</v>
      </c>
      <c r="I61" s="29"/>
      <c r="J61" s="29"/>
      <c r="K61" s="29">
        <v>0.18194553043757242</v>
      </c>
      <c r="L61" s="26">
        <f t="shared" si="0"/>
        <v>0.68194553043757244</v>
      </c>
      <c r="M61" s="4" t="s">
        <v>702</v>
      </c>
    </row>
    <row r="62" spans="1:13" x14ac:dyDescent="0.25">
      <c r="A62" s="39">
        <v>49</v>
      </c>
      <c r="B62" s="17" t="s">
        <v>461</v>
      </c>
      <c r="C62" s="17"/>
      <c r="D62" s="11">
        <v>42.7</v>
      </c>
      <c r="E62" s="16" t="s">
        <v>328</v>
      </c>
      <c r="F62" s="30">
        <v>7.5</v>
      </c>
      <c r="G62" s="30">
        <v>8.3000000000000007</v>
      </c>
      <c r="H62" s="26">
        <v>0</v>
      </c>
      <c r="I62" s="29"/>
      <c r="J62" s="29">
        <v>0.6166666666666667</v>
      </c>
      <c r="K62" s="29">
        <v>0.1130869599662932</v>
      </c>
      <c r="L62" s="26">
        <f t="shared" si="0"/>
        <v>0.72975362663295984</v>
      </c>
      <c r="M62" s="4" t="s">
        <v>702</v>
      </c>
    </row>
    <row r="63" spans="1:13" x14ac:dyDescent="0.25">
      <c r="A63" s="39">
        <v>50</v>
      </c>
      <c r="B63" s="17" t="s">
        <v>462</v>
      </c>
      <c r="C63" s="17" t="s">
        <v>783</v>
      </c>
      <c r="D63" s="11">
        <v>55</v>
      </c>
      <c r="E63" s="16" t="s">
        <v>328</v>
      </c>
      <c r="F63" s="30">
        <v>21.3</v>
      </c>
      <c r="G63" s="30">
        <v>22.2</v>
      </c>
      <c r="H63" s="26">
        <v>0.89999999999999858</v>
      </c>
      <c r="I63" s="29"/>
      <c r="J63" s="29"/>
      <c r="K63" s="29">
        <v>0.14566236061232143</v>
      </c>
      <c r="L63" s="26">
        <f t="shared" si="0"/>
        <v>1.0456623606123201</v>
      </c>
      <c r="M63" s="4" t="s">
        <v>702</v>
      </c>
    </row>
    <row r="64" spans="1:13" x14ac:dyDescent="0.25">
      <c r="A64" s="39">
        <v>51</v>
      </c>
      <c r="B64" s="17" t="s">
        <v>463</v>
      </c>
      <c r="C64" s="17" t="s">
        <v>773</v>
      </c>
      <c r="D64" s="11">
        <v>59</v>
      </c>
      <c r="E64" s="16" t="s">
        <v>328</v>
      </c>
      <c r="F64" s="30">
        <v>13</v>
      </c>
      <c r="G64" s="30">
        <v>13.6</v>
      </c>
      <c r="H64" s="26">
        <v>0.59999999999999964</v>
      </c>
      <c r="I64" s="29"/>
      <c r="J64" s="29"/>
      <c r="K64" s="29">
        <v>0.15625598683867209</v>
      </c>
      <c r="L64" s="26">
        <f t="shared" si="0"/>
        <v>0.75625598683867179</v>
      </c>
      <c r="M64" s="4" t="s">
        <v>702</v>
      </c>
    </row>
    <row r="65" spans="1:13" x14ac:dyDescent="0.25">
      <c r="A65" s="39">
        <v>52</v>
      </c>
      <c r="B65" s="17" t="s">
        <v>464</v>
      </c>
      <c r="C65" s="17" t="s">
        <v>774</v>
      </c>
      <c r="D65" s="11">
        <v>62</v>
      </c>
      <c r="E65" s="16" t="s">
        <v>328</v>
      </c>
      <c r="F65" s="30">
        <v>25.3</v>
      </c>
      <c r="G65" s="30">
        <v>26.1</v>
      </c>
      <c r="H65" s="26">
        <v>0.80000000000000071</v>
      </c>
      <c r="I65" s="29"/>
      <c r="J65" s="29"/>
      <c r="K65" s="29">
        <v>0.16420120650843509</v>
      </c>
      <c r="L65" s="26">
        <f t="shared" si="0"/>
        <v>0.96420120650843577</v>
      </c>
      <c r="M65" s="4" t="s">
        <v>702</v>
      </c>
    </row>
    <row r="66" spans="1:13" x14ac:dyDescent="0.25">
      <c r="A66" s="39">
        <v>53</v>
      </c>
      <c r="B66" s="17" t="s">
        <v>775</v>
      </c>
      <c r="C66" s="17" t="s">
        <v>776</v>
      </c>
      <c r="D66" s="11">
        <v>68.900000000000006</v>
      </c>
      <c r="E66" s="16" t="s">
        <v>328</v>
      </c>
      <c r="F66" s="30">
        <v>9.5000000000000001E-2</v>
      </c>
      <c r="G66" s="30">
        <v>0.24099999999999999</v>
      </c>
      <c r="H66" s="26">
        <v>0.14599999999999999</v>
      </c>
      <c r="I66" s="29"/>
      <c r="J66" s="29"/>
      <c r="K66" s="29">
        <v>0.18247521174888998</v>
      </c>
      <c r="L66" s="26">
        <f t="shared" si="0"/>
        <v>0.32847521174888994</v>
      </c>
      <c r="M66" s="4" t="s">
        <v>702</v>
      </c>
    </row>
    <row r="67" spans="1:13" x14ac:dyDescent="0.25">
      <c r="A67" s="39">
        <v>54</v>
      </c>
      <c r="B67" s="17" t="s">
        <v>466</v>
      </c>
      <c r="C67" s="17"/>
      <c r="D67" s="11">
        <v>42.8</v>
      </c>
      <c r="E67" s="16" t="s">
        <v>328</v>
      </c>
      <c r="F67" s="30">
        <v>17.399999999999999</v>
      </c>
      <c r="G67" s="30">
        <v>17.8</v>
      </c>
      <c r="H67" s="26">
        <v>0</v>
      </c>
      <c r="I67" s="29"/>
      <c r="J67" s="29">
        <v>0.74999999999999967</v>
      </c>
      <c r="K67" s="29">
        <v>0.11335180062195195</v>
      </c>
      <c r="L67" s="26">
        <f t="shared" si="0"/>
        <v>0.8633518006219516</v>
      </c>
      <c r="M67" s="4" t="s">
        <v>702</v>
      </c>
    </row>
    <row r="68" spans="1:13" x14ac:dyDescent="0.25">
      <c r="A68" s="39">
        <v>55</v>
      </c>
      <c r="B68" s="17" t="s">
        <v>467</v>
      </c>
      <c r="C68" s="17"/>
      <c r="D68" s="11">
        <v>55.2</v>
      </c>
      <c r="E68" s="16" t="s">
        <v>328</v>
      </c>
      <c r="F68" s="30">
        <v>4.2</v>
      </c>
      <c r="G68" s="30">
        <v>4.5999999999999996</v>
      </c>
      <c r="H68" s="26">
        <v>0</v>
      </c>
      <c r="I68" s="29">
        <v>1.4194285714285715</v>
      </c>
      <c r="J68" s="29"/>
      <c r="K68" s="29"/>
      <c r="L68" s="26">
        <f t="shared" si="0"/>
        <v>1.4194285714285715</v>
      </c>
      <c r="M68" s="4" t="s">
        <v>703</v>
      </c>
    </row>
    <row r="69" spans="1:13" x14ac:dyDescent="0.25">
      <c r="A69" s="39">
        <v>56</v>
      </c>
      <c r="B69" s="17" t="s">
        <v>468</v>
      </c>
      <c r="C69" s="17"/>
      <c r="D69" s="11">
        <v>59.3</v>
      </c>
      <c r="E69" s="16" t="s">
        <v>328</v>
      </c>
      <c r="F69" s="30">
        <v>14.9</v>
      </c>
      <c r="G69" s="30">
        <v>15.6</v>
      </c>
      <c r="H69" s="26">
        <v>0</v>
      </c>
      <c r="I69" s="29"/>
      <c r="J69" s="29">
        <v>0.33333333333333331</v>
      </c>
      <c r="K69" s="29">
        <v>0.15705050880564839</v>
      </c>
      <c r="L69" s="26">
        <f t="shared" si="0"/>
        <v>0.49038384213898167</v>
      </c>
      <c r="M69" s="4" t="s">
        <v>702</v>
      </c>
    </row>
    <row r="70" spans="1:13" x14ac:dyDescent="0.25">
      <c r="A70" s="39">
        <v>57</v>
      </c>
      <c r="B70" s="17" t="s">
        <v>777</v>
      </c>
      <c r="C70" s="17" t="s">
        <v>778</v>
      </c>
      <c r="D70" s="11">
        <v>62.2</v>
      </c>
      <c r="E70" s="16" t="s">
        <v>328</v>
      </c>
      <c r="F70" s="30">
        <v>1.29</v>
      </c>
      <c r="G70" s="30">
        <v>2.3679999999999999</v>
      </c>
      <c r="H70" s="26">
        <v>1.0779999999999998</v>
      </c>
      <c r="I70" s="29"/>
      <c r="J70" s="29"/>
      <c r="K70" s="29">
        <v>0.16473088781975262</v>
      </c>
      <c r="L70" s="26">
        <f t="shared" si="0"/>
        <v>1.2427308878197525</v>
      </c>
      <c r="M70" s="4" t="s">
        <v>702</v>
      </c>
    </row>
    <row r="71" spans="1:13" x14ac:dyDescent="0.25">
      <c r="A71" s="39">
        <v>58</v>
      </c>
      <c r="B71" s="17" t="s">
        <v>470</v>
      </c>
      <c r="C71" s="17" t="s">
        <v>754</v>
      </c>
      <c r="D71" s="11">
        <v>69.099999999999994</v>
      </c>
      <c r="E71" s="16" t="s">
        <v>328</v>
      </c>
      <c r="F71" s="30">
        <v>11.6</v>
      </c>
      <c r="G71" s="30">
        <v>12.5</v>
      </c>
      <c r="H71" s="26">
        <v>0.90000000000000036</v>
      </c>
      <c r="I71" s="29"/>
      <c r="J71" s="29"/>
      <c r="K71" s="29">
        <v>0.18300489306020745</v>
      </c>
      <c r="L71" s="26">
        <f t="shared" si="0"/>
        <v>1.0830048930602079</v>
      </c>
      <c r="M71" s="4" t="s">
        <v>702</v>
      </c>
    </row>
    <row r="72" spans="1:13" x14ac:dyDescent="0.25">
      <c r="A72" s="39">
        <v>59</v>
      </c>
      <c r="B72" s="17" t="s">
        <v>471</v>
      </c>
      <c r="C72" s="17"/>
      <c r="D72" s="11">
        <v>42.5</v>
      </c>
      <c r="E72" s="16" t="s">
        <v>328</v>
      </c>
      <c r="F72" s="30">
        <v>20.2</v>
      </c>
      <c r="G72" s="30">
        <v>21</v>
      </c>
      <c r="H72" s="26">
        <v>0</v>
      </c>
      <c r="I72" s="29"/>
      <c r="J72" s="29">
        <v>0.83333333333333359</v>
      </c>
      <c r="K72" s="29">
        <v>0.11255727865497565</v>
      </c>
      <c r="L72" s="26">
        <f t="shared" si="0"/>
        <v>0.94589061198830926</v>
      </c>
      <c r="M72" s="4" t="s">
        <v>702</v>
      </c>
    </row>
    <row r="73" spans="1:13" x14ac:dyDescent="0.25">
      <c r="A73" s="39">
        <v>60</v>
      </c>
      <c r="B73" s="17" t="s">
        <v>472</v>
      </c>
      <c r="C73" s="17"/>
      <c r="D73" s="11">
        <v>55.4</v>
      </c>
      <c r="E73" s="16" t="s">
        <v>328</v>
      </c>
      <c r="F73" s="30">
        <v>16.2</v>
      </c>
      <c r="G73" s="30">
        <v>17.2</v>
      </c>
      <c r="H73" s="26">
        <v>0</v>
      </c>
      <c r="I73" s="29"/>
      <c r="J73" s="29">
        <v>0.48333333333333339</v>
      </c>
      <c r="K73" s="29">
        <v>0.1467217232349565</v>
      </c>
      <c r="L73" s="26">
        <f t="shared" si="0"/>
        <v>0.63005505656828986</v>
      </c>
      <c r="M73" s="4" t="s">
        <v>702</v>
      </c>
    </row>
    <row r="74" spans="1:13" x14ac:dyDescent="0.25">
      <c r="A74" s="39">
        <v>61</v>
      </c>
      <c r="B74" s="17" t="s">
        <v>473</v>
      </c>
      <c r="C74" s="17" t="s">
        <v>779</v>
      </c>
      <c r="D74" s="11">
        <v>58.8</v>
      </c>
      <c r="E74" s="16" t="s">
        <v>328</v>
      </c>
      <c r="F74" s="30">
        <v>6.6</v>
      </c>
      <c r="G74" s="30">
        <v>6.7</v>
      </c>
      <c r="H74" s="26">
        <v>0.10000000000000053</v>
      </c>
      <c r="I74" s="29"/>
      <c r="J74" s="29"/>
      <c r="K74" s="29">
        <v>0.15572630552735456</v>
      </c>
      <c r="L74" s="26">
        <f t="shared" si="0"/>
        <v>0.25572630552735509</v>
      </c>
      <c r="M74" s="4" t="s">
        <v>702</v>
      </c>
    </row>
    <row r="75" spans="1:13" x14ac:dyDescent="0.25">
      <c r="A75" s="39">
        <v>62</v>
      </c>
      <c r="B75" s="17" t="s">
        <v>474</v>
      </c>
      <c r="C75" s="17"/>
      <c r="D75" s="11">
        <v>62.1</v>
      </c>
      <c r="E75" s="16" t="s">
        <v>328</v>
      </c>
      <c r="F75" s="30">
        <v>8.1999999999999993</v>
      </c>
      <c r="G75" s="30">
        <v>8.1999999999999993</v>
      </c>
      <c r="H75" s="26">
        <v>0</v>
      </c>
      <c r="I75" s="29"/>
      <c r="J75" s="29">
        <v>0.29999999999999982</v>
      </c>
      <c r="K75" s="29">
        <v>0.16446604716409385</v>
      </c>
      <c r="L75" s="26">
        <f t="shared" si="0"/>
        <v>0.46446604716409368</v>
      </c>
      <c r="M75" s="4" t="s">
        <v>702</v>
      </c>
    </row>
    <row r="76" spans="1:13" x14ac:dyDescent="0.25">
      <c r="A76" s="39">
        <v>63</v>
      </c>
      <c r="B76" s="17" t="s">
        <v>475</v>
      </c>
      <c r="C76" s="17" t="s">
        <v>754</v>
      </c>
      <c r="D76" s="11">
        <v>69</v>
      </c>
      <c r="E76" s="16" t="s">
        <v>328</v>
      </c>
      <c r="F76" s="30">
        <v>27.5</v>
      </c>
      <c r="G76" s="30">
        <v>28.6</v>
      </c>
      <c r="H76" s="26">
        <v>1.1000000000000014</v>
      </c>
      <c r="I76" s="29"/>
      <c r="J76" s="29"/>
      <c r="K76" s="29">
        <v>0.18274005240454871</v>
      </c>
      <c r="L76" s="26">
        <f t="shared" si="0"/>
        <v>1.28274005240455</v>
      </c>
      <c r="M76" s="4" t="s">
        <v>702</v>
      </c>
    </row>
    <row r="77" spans="1:13" x14ac:dyDescent="0.25">
      <c r="A77" s="39">
        <v>64</v>
      </c>
      <c r="B77" s="17" t="s">
        <v>476</v>
      </c>
      <c r="C77" s="17" t="s">
        <v>754</v>
      </c>
      <c r="D77" s="11">
        <v>42.2</v>
      </c>
      <c r="E77" s="16" t="s">
        <v>328</v>
      </c>
      <c r="F77" s="30">
        <v>11.2</v>
      </c>
      <c r="G77" s="30">
        <v>11.7</v>
      </c>
      <c r="H77" s="26">
        <v>0.5</v>
      </c>
      <c r="I77" s="29"/>
      <c r="J77" s="29"/>
      <c r="K77" s="29">
        <v>0.11176275668799937</v>
      </c>
      <c r="L77" s="26">
        <f t="shared" si="0"/>
        <v>0.6117627566879994</v>
      </c>
      <c r="M77" s="4" t="s">
        <v>702</v>
      </c>
    </row>
    <row r="78" spans="1:13" x14ac:dyDescent="0.25">
      <c r="A78" s="39">
        <v>65</v>
      </c>
      <c r="B78" s="17" t="s">
        <v>477</v>
      </c>
      <c r="C78" s="17" t="s">
        <v>754</v>
      </c>
      <c r="D78" s="11">
        <v>55.5</v>
      </c>
      <c r="E78" s="16" t="s">
        <v>328</v>
      </c>
      <c r="F78" s="30">
        <v>15.1</v>
      </c>
      <c r="G78" s="30">
        <v>16</v>
      </c>
      <c r="H78" s="26">
        <v>0.90000000000000036</v>
      </c>
      <c r="I78" s="29"/>
      <c r="J78" s="29"/>
      <c r="K78" s="29">
        <v>0.14698656389061526</v>
      </c>
      <c r="L78" s="26">
        <f t="shared" si="0"/>
        <v>1.0469865638906155</v>
      </c>
      <c r="M78" s="4" t="s">
        <v>702</v>
      </c>
    </row>
    <row r="79" spans="1:13" x14ac:dyDescent="0.25">
      <c r="A79" s="39">
        <v>66</v>
      </c>
      <c r="B79" s="17" t="s">
        <v>478</v>
      </c>
      <c r="C79" s="17" t="s">
        <v>755</v>
      </c>
      <c r="D79" s="11">
        <v>59.3</v>
      </c>
      <c r="E79" s="16" t="s">
        <v>328</v>
      </c>
      <c r="F79" s="30">
        <v>21</v>
      </c>
      <c r="G79" s="30">
        <v>21.9</v>
      </c>
      <c r="H79" s="26">
        <v>0.89999999999999858</v>
      </c>
      <c r="I79" s="29"/>
      <c r="J79" s="29"/>
      <c r="K79" s="29">
        <v>0.15705050880564839</v>
      </c>
      <c r="L79" s="26">
        <f t="shared" ref="L79:L142" si="1">H79+K79+I79+J79</f>
        <v>1.057050508805647</v>
      </c>
      <c r="M79" s="4" t="s">
        <v>702</v>
      </c>
    </row>
    <row r="80" spans="1:13" x14ac:dyDescent="0.25">
      <c r="A80" s="39">
        <v>67</v>
      </c>
      <c r="B80" s="17" t="s">
        <v>479</v>
      </c>
      <c r="C80" s="17"/>
      <c r="D80" s="11">
        <v>62.6</v>
      </c>
      <c r="E80" s="16" t="s">
        <v>328</v>
      </c>
      <c r="F80" s="30">
        <v>36.299999999999997</v>
      </c>
      <c r="G80" s="30">
        <v>38</v>
      </c>
      <c r="H80" s="26">
        <v>0</v>
      </c>
      <c r="I80" s="29"/>
      <c r="J80" s="29">
        <v>1.3833333333333329</v>
      </c>
      <c r="K80" s="29">
        <v>0.16579025044238768</v>
      </c>
      <c r="L80" s="26">
        <f t="shared" si="1"/>
        <v>1.5491235837757205</v>
      </c>
      <c r="M80" s="4" t="s">
        <v>702</v>
      </c>
    </row>
    <row r="81" spans="1:13" x14ac:dyDescent="0.25">
      <c r="A81" s="39">
        <v>68</v>
      </c>
      <c r="B81" s="17" t="s">
        <v>480</v>
      </c>
      <c r="C81" s="17"/>
      <c r="D81" s="11">
        <v>69.2</v>
      </c>
      <c r="E81" s="16" t="s">
        <v>328</v>
      </c>
      <c r="F81" s="30">
        <v>22.6</v>
      </c>
      <c r="G81" s="30">
        <v>23.9</v>
      </c>
      <c r="H81" s="26">
        <v>0</v>
      </c>
      <c r="I81" s="29"/>
      <c r="J81" s="29">
        <v>0.96666666666666645</v>
      </c>
      <c r="K81" s="29">
        <v>0.18326973371586625</v>
      </c>
      <c r="L81" s="26">
        <f t="shared" si="1"/>
        <v>1.1499364003825328</v>
      </c>
      <c r="M81" s="4" t="s">
        <v>702</v>
      </c>
    </row>
    <row r="82" spans="1:13" x14ac:dyDescent="0.25">
      <c r="A82" s="39">
        <v>69</v>
      </c>
      <c r="B82" s="17" t="s">
        <v>481</v>
      </c>
      <c r="C82" s="17"/>
      <c r="D82" s="11">
        <v>42.3</v>
      </c>
      <c r="E82" s="16" t="s">
        <v>328</v>
      </c>
      <c r="F82" s="30">
        <v>15.4</v>
      </c>
      <c r="G82" s="30">
        <v>15.4</v>
      </c>
      <c r="H82" s="26">
        <v>0</v>
      </c>
      <c r="I82" s="29"/>
      <c r="J82" s="29">
        <v>0.65</v>
      </c>
      <c r="K82" s="29">
        <v>0.11202759734365812</v>
      </c>
      <c r="L82" s="26">
        <f t="shared" si="1"/>
        <v>0.7620275973436581</v>
      </c>
      <c r="M82" s="4" t="s">
        <v>702</v>
      </c>
    </row>
    <row r="83" spans="1:13" x14ac:dyDescent="0.25">
      <c r="A83" s="39">
        <v>70</v>
      </c>
      <c r="B83" s="17" t="s">
        <v>780</v>
      </c>
      <c r="C83" s="17" t="s">
        <v>778</v>
      </c>
      <c r="D83" s="11">
        <v>54.9</v>
      </c>
      <c r="E83" s="16" t="s">
        <v>328</v>
      </c>
      <c r="F83" s="30">
        <v>1.607</v>
      </c>
      <c r="G83" s="30">
        <v>2.6659999999999999</v>
      </c>
      <c r="H83" s="26">
        <v>1.0589999999999999</v>
      </c>
      <c r="I83" s="29"/>
      <c r="J83" s="29"/>
      <c r="K83" s="29">
        <v>0.14539751995666267</v>
      </c>
      <c r="L83" s="26">
        <f t="shared" si="1"/>
        <v>1.2043975199566626</v>
      </c>
      <c r="M83" s="4" t="s">
        <v>702</v>
      </c>
    </row>
    <row r="84" spans="1:13" x14ac:dyDescent="0.25">
      <c r="A84" s="39">
        <v>71</v>
      </c>
      <c r="B84" s="17" t="s">
        <v>483</v>
      </c>
      <c r="C84" s="17"/>
      <c r="D84" s="11">
        <v>58.9</v>
      </c>
      <c r="E84" s="16" t="s">
        <v>328</v>
      </c>
      <c r="F84" s="30">
        <v>7</v>
      </c>
      <c r="G84" s="30">
        <v>7</v>
      </c>
      <c r="H84" s="26">
        <v>0</v>
      </c>
      <c r="I84" s="29"/>
      <c r="J84" s="29">
        <v>0.16666666666666666</v>
      </c>
      <c r="K84" s="29">
        <v>0.15599114618301332</v>
      </c>
      <c r="L84" s="26">
        <f t="shared" si="1"/>
        <v>0.32265781284967998</v>
      </c>
      <c r="M84" s="4" t="s">
        <v>702</v>
      </c>
    </row>
    <row r="85" spans="1:13" x14ac:dyDescent="0.25">
      <c r="A85" s="39">
        <v>72</v>
      </c>
      <c r="B85" s="17" t="s">
        <v>484</v>
      </c>
      <c r="C85" s="17"/>
      <c r="D85" s="11">
        <v>62.2</v>
      </c>
      <c r="E85" s="16" t="s">
        <v>328</v>
      </c>
      <c r="F85" s="30">
        <v>12.5</v>
      </c>
      <c r="G85" s="30">
        <v>12.9</v>
      </c>
      <c r="H85" s="26">
        <v>0</v>
      </c>
      <c r="I85" s="29"/>
      <c r="J85" s="29">
        <v>0.26666666666666689</v>
      </c>
      <c r="K85" s="29">
        <v>0.16473088781975262</v>
      </c>
      <c r="L85" s="26">
        <f t="shared" si="1"/>
        <v>0.43139755448641948</v>
      </c>
      <c r="M85" s="4" t="s">
        <v>702</v>
      </c>
    </row>
    <row r="86" spans="1:13" x14ac:dyDescent="0.25">
      <c r="A86" s="39">
        <v>73</v>
      </c>
      <c r="B86" s="17" t="s">
        <v>485</v>
      </c>
      <c r="C86" s="17" t="s">
        <v>774</v>
      </c>
      <c r="D86" s="11">
        <v>68.8</v>
      </c>
      <c r="E86" s="16" t="s">
        <v>328</v>
      </c>
      <c r="F86" s="30">
        <v>25.5</v>
      </c>
      <c r="G86" s="30">
        <v>26.7</v>
      </c>
      <c r="H86" s="26">
        <v>1.1999999999999993</v>
      </c>
      <c r="I86" s="29"/>
      <c r="J86" s="29"/>
      <c r="K86" s="29">
        <v>0.18221037109323118</v>
      </c>
      <c r="L86" s="26">
        <f t="shared" si="1"/>
        <v>1.3822103710932305</v>
      </c>
      <c r="M86" s="4" t="s">
        <v>702</v>
      </c>
    </row>
    <row r="87" spans="1:13" x14ac:dyDescent="0.25">
      <c r="A87" s="39">
        <v>74</v>
      </c>
      <c r="B87" s="17" t="s">
        <v>486</v>
      </c>
      <c r="C87" s="17" t="s">
        <v>774</v>
      </c>
      <c r="D87" s="11">
        <v>42.7</v>
      </c>
      <c r="E87" s="16" t="s">
        <v>328</v>
      </c>
      <c r="F87" s="30">
        <v>14.7</v>
      </c>
      <c r="G87" s="30">
        <v>15.5</v>
      </c>
      <c r="H87" s="26">
        <v>0.80000000000000071</v>
      </c>
      <c r="I87" s="29"/>
      <c r="J87" s="29"/>
      <c r="K87" s="29">
        <v>0.1130869599662932</v>
      </c>
      <c r="L87" s="26">
        <f t="shared" si="1"/>
        <v>0.91308695996629385</v>
      </c>
      <c r="M87" s="4" t="s">
        <v>702</v>
      </c>
    </row>
    <row r="88" spans="1:13" x14ac:dyDescent="0.25">
      <c r="A88" s="39">
        <v>75</v>
      </c>
      <c r="B88" s="17" t="s">
        <v>487</v>
      </c>
      <c r="C88" s="17"/>
      <c r="D88" s="11">
        <v>54.7</v>
      </c>
      <c r="E88" s="16" t="s">
        <v>328</v>
      </c>
      <c r="F88" s="30">
        <v>16.3</v>
      </c>
      <c r="G88" s="30">
        <v>16.3</v>
      </c>
      <c r="H88" s="26">
        <v>0</v>
      </c>
      <c r="I88" s="29"/>
      <c r="J88" s="29">
        <v>0.66666666666666696</v>
      </c>
      <c r="K88" s="29">
        <v>0.14486783864534514</v>
      </c>
      <c r="L88" s="26">
        <f t="shared" si="1"/>
        <v>0.8115345053120121</v>
      </c>
      <c r="M88" s="4" t="s">
        <v>702</v>
      </c>
    </row>
    <row r="89" spans="1:13" x14ac:dyDescent="0.25">
      <c r="A89" s="39">
        <v>76</v>
      </c>
      <c r="B89" s="17" t="s">
        <v>488</v>
      </c>
      <c r="C89" s="17" t="s">
        <v>781</v>
      </c>
      <c r="D89" s="11">
        <v>59.4</v>
      </c>
      <c r="E89" s="16" t="s">
        <v>328</v>
      </c>
      <c r="F89" s="30">
        <v>14.9</v>
      </c>
      <c r="G89" s="30">
        <v>15.8</v>
      </c>
      <c r="H89" s="26">
        <v>0.90000000000000036</v>
      </c>
      <c r="I89" s="29"/>
      <c r="J89" s="29"/>
      <c r="K89" s="29">
        <v>0.15731534946130715</v>
      </c>
      <c r="L89" s="26">
        <f t="shared" si="1"/>
        <v>1.0573153494613075</v>
      </c>
      <c r="M89" s="4" t="s">
        <v>702</v>
      </c>
    </row>
    <row r="90" spans="1:13" x14ac:dyDescent="0.25">
      <c r="A90" s="39">
        <v>77</v>
      </c>
      <c r="B90" s="17" t="s">
        <v>489</v>
      </c>
      <c r="C90" s="17" t="s">
        <v>774</v>
      </c>
      <c r="D90" s="11">
        <v>62.1</v>
      </c>
      <c r="E90" s="16" t="s">
        <v>328</v>
      </c>
      <c r="F90" s="30">
        <v>25.4</v>
      </c>
      <c r="G90" s="30">
        <v>26.5</v>
      </c>
      <c r="H90" s="26">
        <v>1.1000000000000014</v>
      </c>
      <c r="I90" s="29"/>
      <c r="J90" s="29"/>
      <c r="K90" s="29">
        <v>0.16446604716409385</v>
      </c>
      <c r="L90" s="26">
        <f t="shared" si="1"/>
        <v>1.2644660471640954</v>
      </c>
      <c r="M90" s="4" t="s">
        <v>702</v>
      </c>
    </row>
    <row r="91" spans="1:13" x14ac:dyDescent="0.25">
      <c r="A91" s="39">
        <v>78</v>
      </c>
      <c r="B91" s="17" t="s">
        <v>490</v>
      </c>
      <c r="C91" s="17"/>
      <c r="D91" s="11">
        <v>69.099999999999994</v>
      </c>
      <c r="E91" s="16" t="s">
        <v>328</v>
      </c>
      <c r="F91" s="30">
        <v>11.4</v>
      </c>
      <c r="G91" s="30">
        <v>12</v>
      </c>
      <c r="H91" s="26">
        <v>0</v>
      </c>
      <c r="I91" s="29"/>
      <c r="J91" s="29">
        <v>0.6333333333333333</v>
      </c>
      <c r="K91" s="29">
        <v>0.18300489306020745</v>
      </c>
      <c r="L91" s="26">
        <f t="shared" si="1"/>
        <v>0.81633822639354081</v>
      </c>
      <c r="M91" s="4" t="s">
        <v>702</v>
      </c>
    </row>
    <row r="92" spans="1:13" x14ac:dyDescent="0.25">
      <c r="A92" s="39">
        <v>79</v>
      </c>
      <c r="B92" s="17" t="s">
        <v>491</v>
      </c>
      <c r="C92" s="17"/>
      <c r="D92" s="11">
        <v>42.1</v>
      </c>
      <c r="E92" s="16" t="s">
        <v>328</v>
      </c>
      <c r="F92" s="30">
        <v>5.2</v>
      </c>
      <c r="G92" s="30">
        <v>5.5</v>
      </c>
      <c r="H92" s="26">
        <v>0</v>
      </c>
      <c r="I92" s="29"/>
      <c r="J92" s="29">
        <v>0.26666666666666666</v>
      </c>
      <c r="K92" s="29">
        <v>0.11149791603234059</v>
      </c>
      <c r="L92" s="26">
        <f t="shared" si="1"/>
        <v>0.37816458269900727</v>
      </c>
      <c r="M92" s="4" t="s">
        <v>702</v>
      </c>
    </row>
    <row r="93" spans="1:13" x14ac:dyDescent="0.25">
      <c r="A93" s="39">
        <v>80</v>
      </c>
      <c r="B93" s="17" t="s">
        <v>492</v>
      </c>
      <c r="C93" s="17"/>
      <c r="D93" s="11">
        <v>55</v>
      </c>
      <c r="E93" s="16" t="s">
        <v>328</v>
      </c>
      <c r="F93" s="30">
        <v>13.6</v>
      </c>
      <c r="G93" s="30">
        <v>14.4</v>
      </c>
      <c r="H93" s="26">
        <v>0</v>
      </c>
      <c r="I93" s="29"/>
      <c r="J93" s="29">
        <v>0.28333333333333349</v>
      </c>
      <c r="K93" s="29">
        <v>0.14566236061232143</v>
      </c>
      <c r="L93" s="26">
        <f t="shared" si="1"/>
        <v>0.42899569394565495</v>
      </c>
      <c r="M93" s="4" t="s">
        <v>702</v>
      </c>
    </row>
    <row r="94" spans="1:13" x14ac:dyDescent="0.25">
      <c r="A94" s="39">
        <v>81</v>
      </c>
      <c r="B94" s="17" t="s">
        <v>782</v>
      </c>
      <c r="C94" s="17" t="s">
        <v>769</v>
      </c>
      <c r="D94" s="11">
        <v>59.3</v>
      </c>
      <c r="E94" s="16" t="s">
        <v>328</v>
      </c>
      <c r="F94" s="30">
        <v>0.30599999999999999</v>
      </c>
      <c r="G94" s="30">
        <v>0.40500000000000003</v>
      </c>
      <c r="H94" s="26">
        <v>9.9000000000000032E-2</v>
      </c>
      <c r="I94" s="29"/>
      <c r="J94" s="29"/>
      <c r="K94" s="29">
        <v>0.15705050880564839</v>
      </c>
      <c r="L94" s="26">
        <f t="shared" si="1"/>
        <v>0.25605050880564839</v>
      </c>
      <c r="M94" s="4" t="s">
        <v>702</v>
      </c>
    </row>
    <row r="95" spans="1:13" x14ac:dyDescent="0.25">
      <c r="A95" s="39">
        <v>82</v>
      </c>
      <c r="B95" s="17" t="s">
        <v>494</v>
      </c>
      <c r="C95" s="17"/>
      <c r="D95" s="11">
        <v>62.6</v>
      </c>
      <c r="E95" s="16" t="s">
        <v>328</v>
      </c>
      <c r="F95" s="30">
        <v>21.2</v>
      </c>
      <c r="G95" s="30">
        <v>22.1</v>
      </c>
      <c r="H95" s="26">
        <v>0</v>
      </c>
      <c r="I95" s="29"/>
      <c r="J95" s="29">
        <v>0.81666666666666676</v>
      </c>
      <c r="K95" s="29">
        <v>0.16579025044238768</v>
      </c>
      <c r="L95" s="26">
        <f t="shared" si="1"/>
        <v>0.98245691710905447</v>
      </c>
      <c r="M95" s="4" t="s">
        <v>702</v>
      </c>
    </row>
    <row r="96" spans="1:13" x14ac:dyDescent="0.25">
      <c r="A96" s="39">
        <v>83</v>
      </c>
      <c r="B96" s="17" t="s">
        <v>495</v>
      </c>
      <c r="C96" s="17" t="s">
        <v>783</v>
      </c>
      <c r="D96" s="11">
        <v>68.5</v>
      </c>
      <c r="E96" s="16" t="s">
        <v>328</v>
      </c>
      <c r="F96" s="30">
        <v>6.3</v>
      </c>
      <c r="G96" s="30">
        <v>7.1</v>
      </c>
      <c r="H96" s="26">
        <v>0.79999999999999982</v>
      </c>
      <c r="I96" s="29"/>
      <c r="J96" s="29"/>
      <c r="K96" s="29">
        <v>0.18141584912625489</v>
      </c>
      <c r="L96" s="26">
        <f t="shared" si="1"/>
        <v>0.98141584912625468</v>
      </c>
      <c r="M96" s="4" t="s">
        <v>702</v>
      </c>
    </row>
    <row r="97" spans="1:13" x14ac:dyDescent="0.25">
      <c r="A97" s="39">
        <v>84</v>
      </c>
      <c r="B97" s="17" t="s">
        <v>496</v>
      </c>
      <c r="C97" s="17" t="s">
        <v>784</v>
      </c>
      <c r="D97" s="11">
        <v>42.2</v>
      </c>
      <c r="E97" s="16" t="s">
        <v>328</v>
      </c>
      <c r="F97" s="30">
        <v>10</v>
      </c>
      <c r="G97" s="30">
        <v>10.199999999999999</v>
      </c>
      <c r="H97" s="26">
        <v>0.19999999999999929</v>
      </c>
      <c r="I97" s="29"/>
      <c r="J97" s="29"/>
      <c r="K97" s="29">
        <v>0.11176275668799937</v>
      </c>
      <c r="L97" s="26">
        <f t="shared" si="1"/>
        <v>0.31176275668799869</v>
      </c>
      <c r="M97" s="4" t="s">
        <v>702</v>
      </c>
    </row>
    <row r="98" spans="1:13" x14ac:dyDescent="0.25">
      <c r="A98" s="39">
        <v>85</v>
      </c>
      <c r="B98" s="109" t="s">
        <v>497</v>
      </c>
      <c r="C98" s="109" t="s">
        <v>820</v>
      </c>
      <c r="D98" s="11">
        <v>54.9</v>
      </c>
      <c r="E98" s="16" t="s">
        <v>328</v>
      </c>
      <c r="F98" s="30">
        <v>15.6</v>
      </c>
      <c r="G98" s="30">
        <v>16.600000000000001</v>
      </c>
      <c r="H98" s="26">
        <v>1.0000000000000018</v>
      </c>
      <c r="I98" s="29"/>
      <c r="J98" s="29"/>
      <c r="K98" s="29">
        <v>0.14539751995666267</v>
      </c>
      <c r="L98" s="26">
        <f t="shared" si="1"/>
        <v>1.1453975199566644</v>
      </c>
      <c r="M98" s="4" t="s">
        <v>702</v>
      </c>
    </row>
    <row r="99" spans="1:13" x14ac:dyDescent="0.25">
      <c r="A99" s="39">
        <v>86</v>
      </c>
      <c r="B99" s="17" t="s">
        <v>498</v>
      </c>
      <c r="C99" s="17" t="s">
        <v>783</v>
      </c>
      <c r="D99" s="11">
        <v>59.2</v>
      </c>
      <c r="E99" s="16" t="s">
        <v>328</v>
      </c>
      <c r="F99" s="30">
        <v>6.6</v>
      </c>
      <c r="G99" s="30">
        <v>7</v>
      </c>
      <c r="H99" s="26">
        <v>0.40000000000000036</v>
      </c>
      <c r="I99" s="29"/>
      <c r="J99" s="29"/>
      <c r="K99" s="29">
        <v>0.15678566814998962</v>
      </c>
      <c r="L99" s="26">
        <f t="shared" si="1"/>
        <v>0.55678566814998998</v>
      </c>
      <c r="M99" s="4" t="s">
        <v>702</v>
      </c>
    </row>
    <row r="100" spans="1:13" x14ac:dyDescent="0.25">
      <c r="A100" s="39">
        <v>87</v>
      </c>
      <c r="B100" s="17" t="s">
        <v>499</v>
      </c>
      <c r="C100" s="17"/>
      <c r="D100" s="11">
        <v>62.9</v>
      </c>
      <c r="E100" s="16" t="s">
        <v>328</v>
      </c>
      <c r="F100" s="30">
        <v>28.3</v>
      </c>
      <c r="G100" s="30">
        <v>29.5</v>
      </c>
      <c r="H100" s="26">
        <v>0</v>
      </c>
      <c r="I100" s="29"/>
      <c r="J100" s="29">
        <v>1.1333333333333335</v>
      </c>
      <c r="K100" s="29">
        <v>0.16658477240936398</v>
      </c>
      <c r="L100" s="26">
        <f t="shared" si="1"/>
        <v>1.2999181057426976</v>
      </c>
      <c r="M100" s="4" t="s">
        <v>702</v>
      </c>
    </row>
    <row r="101" spans="1:13" x14ac:dyDescent="0.25">
      <c r="A101" s="39">
        <v>88</v>
      </c>
      <c r="B101" s="17" t="s">
        <v>500</v>
      </c>
      <c r="C101" s="17"/>
      <c r="D101" s="11">
        <v>68.900000000000006</v>
      </c>
      <c r="E101" s="16" t="s">
        <v>328</v>
      </c>
      <c r="F101" s="30">
        <v>23.6</v>
      </c>
      <c r="G101" s="30">
        <v>23.6</v>
      </c>
      <c r="H101" s="26">
        <v>0</v>
      </c>
      <c r="I101" s="29"/>
      <c r="J101" s="29">
        <v>0.76666666666666627</v>
      </c>
      <c r="K101" s="29">
        <v>0.18247521174888998</v>
      </c>
      <c r="L101" s="26">
        <f t="shared" si="1"/>
        <v>0.94914187841555631</v>
      </c>
      <c r="M101" s="4" t="s">
        <v>702</v>
      </c>
    </row>
    <row r="102" spans="1:13" x14ac:dyDescent="0.25">
      <c r="A102" s="39">
        <v>89</v>
      </c>
      <c r="B102" s="17" t="s">
        <v>501</v>
      </c>
      <c r="C102" s="17"/>
      <c r="D102" s="11">
        <v>42.3</v>
      </c>
      <c r="E102" s="16" t="s">
        <v>328</v>
      </c>
      <c r="F102" s="30">
        <v>15.9</v>
      </c>
      <c r="G102" s="30">
        <v>16.7</v>
      </c>
      <c r="H102" s="26">
        <v>0</v>
      </c>
      <c r="I102" s="29"/>
      <c r="J102" s="29">
        <v>0.61666666666666681</v>
      </c>
      <c r="K102" s="29">
        <v>0.11202759734365812</v>
      </c>
      <c r="L102" s="26">
        <f t="shared" si="1"/>
        <v>0.72869426401032489</v>
      </c>
      <c r="M102" s="4" t="s">
        <v>702</v>
      </c>
    </row>
    <row r="103" spans="1:13" x14ac:dyDescent="0.25">
      <c r="A103" s="39">
        <v>90</v>
      </c>
      <c r="B103" s="17" t="s">
        <v>502</v>
      </c>
      <c r="C103" s="17"/>
      <c r="D103" s="11">
        <v>55.4</v>
      </c>
      <c r="E103" s="16" t="s">
        <v>328</v>
      </c>
      <c r="F103" s="30">
        <v>16</v>
      </c>
      <c r="G103" s="30">
        <v>16.100000000000001</v>
      </c>
      <c r="H103" s="26">
        <v>0</v>
      </c>
      <c r="I103" s="29"/>
      <c r="J103" s="29">
        <v>0.80000000000000016</v>
      </c>
      <c r="K103" s="29">
        <v>0.1467217232349565</v>
      </c>
      <c r="L103" s="26">
        <f t="shared" si="1"/>
        <v>0.94672172323495662</v>
      </c>
      <c r="M103" s="4" t="s">
        <v>702</v>
      </c>
    </row>
    <row r="104" spans="1:13" x14ac:dyDescent="0.25">
      <c r="A104" s="39">
        <v>91</v>
      </c>
      <c r="B104" s="17" t="s">
        <v>503</v>
      </c>
      <c r="C104" s="17"/>
      <c r="D104" s="11">
        <v>59.2</v>
      </c>
      <c r="E104" s="16" t="s">
        <v>328</v>
      </c>
      <c r="F104" s="30">
        <v>10.4</v>
      </c>
      <c r="G104" s="30">
        <v>10.7</v>
      </c>
      <c r="H104" s="26">
        <v>0.29999999999999893</v>
      </c>
      <c r="I104" s="29"/>
      <c r="J104" s="29">
        <v>0.25</v>
      </c>
      <c r="K104" s="29">
        <v>0.15678566814998962</v>
      </c>
      <c r="L104" s="26">
        <f t="shared" si="1"/>
        <v>0.70678566814998856</v>
      </c>
      <c r="M104" s="4" t="s">
        <v>702</v>
      </c>
    </row>
    <row r="105" spans="1:13" x14ac:dyDescent="0.25">
      <c r="A105" s="39">
        <v>92</v>
      </c>
      <c r="B105" s="17" t="s">
        <v>810</v>
      </c>
      <c r="C105" s="17" t="s">
        <v>811</v>
      </c>
      <c r="D105" s="11">
        <v>62.6</v>
      </c>
      <c r="E105" s="16" t="s">
        <v>328</v>
      </c>
      <c r="F105" s="30">
        <v>0</v>
      </c>
      <c r="G105" s="30">
        <v>0.218</v>
      </c>
      <c r="H105" s="26">
        <v>0.218</v>
      </c>
      <c r="I105" s="29"/>
      <c r="J105" s="29"/>
      <c r="K105" s="29">
        <v>0.16579025044238768</v>
      </c>
      <c r="L105" s="26">
        <f t="shared" si="1"/>
        <v>0.38379025044238768</v>
      </c>
      <c r="M105" s="4" t="s">
        <v>702</v>
      </c>
    </row>
    <row r="106" spans="1:13" x14ac:dyDescent="0.25">
      <c r="A106" s="39">
        <v>93</v>
      </c>
      <c r="B106" s="17" t="s">
        <v>505</v>
      </c>
      <c r="C106" s="17"/>
      <c r="D106" s="11">
        <v>69.099999999999994</v>
      </c>
      <c r="E106" s="16" t="s">
        <v>328</v>
      </c>
      <c r="F106" s="30">
        <v>11.1</v>
      </c>
      <c r="G106" s="30">
        <v>11.1</v>
      </c>
      <c r="H106" s="26">
        <v>0</v>
      </c>
      <c r="I106" s="29"/>
      <c r="J106" s="29">
        <v>0.48333333333333323</v>
      </c>
      <c r="K106" s="29">
        <v>0.18300489306020745</v>
      </c>
      <c r="L106" s="26">
        <f t="shared" si="1"/>
        <v>0.66633822639354068</v>
      </c>
      <c r="M106" s="4" t="s">
        <v>702</v>
      </c>
    </row>
    <row r="107" spans="1:13" x14ac:dyDescent="0.25">
      <c r="A107" s="39">
        <v>94</v>
      </c>
      <c r="B107" s="17" t="s">
        <v>506</v>
      </c>
      <c r="C107" s="17"/>
      <c r="D107" s="11">
        <v>42.4</v>
      </c>
      <c r="E107" s="16" t="s">
        <v>328</v>
      </c>
      <c r="F107" s="30">
        <v>3.4</v>
      </c>
      <c r="G107" s="30">
        <v>3.4</v>
      </c>
      <c r="H107" s="26">
        <v>0</v>
      </c>
      <c r="I107" s="29"/>
      <c r="J107" s="29">
        <v>0.20000000000000004</v>
      </c>
      <c r="K107" s="29">
        <v>0.11229243799931689</v>
      </c>
      <c r="L107" s="26">
        <f t="shared" si="1"/>
        <v>0.31229243799931694</v>
      </c>
      <c r="M107" s="4" t="s">
        <v>702</v>
      </c>
    </row>
    <row r="108" spans="1:13" x14ac:dyDescent="0.25">
      <c r="A108" s="39">
        <v>95</v>
      </c>
      <c r="B108" s="17" t="s">
        <v>507</v>
      </c>
      <c r="C108" s="17"/>
      <c r="D108" s="11">
        <v>55.1</v>
      </c>
      <c r="E108" s="16" t="s">
        <v>328</v>
      </c>
      <c r="F108" s="30">
        <v>10.5</v>
      </c>
      <c r="G108" s="30">
        <v>11.1</v>
      </c>
      <c r="H108" s="26">
        <v>0</v>
      </c>
      <c r="I108" s="29"/>
      <c r="J108" s="29">
        <v>0.19999999999999987</v>
      </c>
      <c r="K108" s="29">
        <v>0.1459272012679802</v>
      </c>
      <c r="L108" s="26">
        <f t="shared" si="1"/>
        <v>0.34592720126798004</v>
      </c>
      <c r="M108" s="4" t="s">
        <v>702</v>
      </c>
    </row>
    <row r="109" spans="1:13" x14ac:dyDescent="0.25">
      <c r="A109" s="39">
        <v>96</v>
      </c>
      <c r="B109" s="17" t="s">
        <v>508</v>
      </c>
      <c r="C109" s="17"/>
      <c r="D109" s="11">
        <v>59.5</v>
      </c>
      <c r="E109" s="16" t="s">
        <v>328</v>
      </c>
      <c r="F109" s="30">
        <v>2.7</v>
      </c>
      <c r="G109" s="30">
        <v>2.7</v>
      </c>
      <c r="H109" s="26">
        <v>0</v>
      </c>
      <c r="I109" s="29">
        <v>1.5299999999999998</v>
      </c>
      <c r="J109" s="29"/>
      <c r="K109" s="29"/>
      <c r="L109" s="26">
        <f t="shared" si="1"/>
        <v>1.5299999999999998</v>
      </c>
      <c r="M109" s="4" t="s">
        <v>703</v>
      </c>
    </row>
    <row r="110" spans="1:13" x14ac:dyDescent="0.25">
      <c r="A110" s="39">
        <v>97</v>
      </c>
      <c r="B110" s="17" t="s">
        <v>509</v>
      </c>
      <c r="C110" s="17"/>
      <c r="D110" s="11">
        <v>62.8</v>
      </c>
      <c r="E110" s="16" t="s">
        <v>328</v>
      </c>
      <c r="F110" s="30">
        <v>23</v>
      </c>
      <c r="G110" s="30">
        <v>24.3</v>
      </c>
      <c r="H110" s="26">
        <v>0</v>
      </c>
      <c r="I110" s="29"/>
      <c r="J110" s="29">
        <v>1.0666666666666667</v>
      </c>
      <c r="K110" s="29">
        <v>0.16631993175370519</v>
      </c>
      <c r="L110" s="26">
        <f t="shared" si="1"/>
        <v>1.2329865984203718</v>
      </c>
      <c r="M110" s="4" t="s">
        <v>702</v>
      </c>
    </row>
    <row r="111" spans="1:13" x14ac:dyDescent="0.25">
      <c r="A111" s="39">
        <v>98</v>
      </c>
      <c r="B111" s="17" t="s">
        <v>510</v>
      </c>
      <c r="C111" s="17" t="s">
        <v>783</v>
      </c>
      <c r="D111" s="11">
        <v>68.8</v>
      </c>
      <c r="E111" s="16" t="s">
        <v>328</v>
      </c>
      <c r="F111" s="30">
        <v>15.5</v>
      </c>
      <c r="G111" s="30">
        <v>16.2</v>
      </c>
      <c r="H111" s="26">
        <v>0.69999999999999929</v>
      </c>
      <c r="I111" s="29"/>
      <c r="J111" s="29"/>
      <c r="K111" s="29">
        <v>0.18221037109323118</v>
      </c>
      <c r="L111" s="26">
        <f t="shared" si="1"/>
        <v>0.88221037109323053</v>
      </c>
      <c r="M111" s="4" t="s">
        <v>702</v>
      </c>
    </row>
    <row r="112" spans="1:13" x14ac:dyDescent="0.25">
      <c r="A112" s="39">
        <v>99</v>
      </c>
      <c r="B112" s="17" t="s">
        <v>511</v>
      </c>
      <c r="C112" s="17"/>
      <c r="D112" s="11">
        <v>42.2</v>
      </c>
      <c r="E112" s="16" t="s">
        <v>328</v>
      </c>
      <c r="F112" s="30">
        <v>14.7</v>
      </c>
      <c r="G112" s="30">
        <v>15.6</v>
      </c>
      <c r="H112" s="26">
        <v>0</v>
      </c>
      <c r="I112" s="29"/>
      <c r="J112" s="29">
        <v>0.75</v>
      </c>
      <c r="K112" s="29">
        <v>0.11176275668799937</v>
      </c>
      <c r="L112" s="26">
        <f t="shared" si="1"/>
        <v>0.8617627566879994</v>
      </c>
      <c r="M112" s="4" t="s">
        <v>702</v>
      </c>
    </row>
    <row r="113" spans="1:13" x14ac:dyDescent="0.25">
      <c r="A113" s="39">
        <v>100</v>
      </c>
      <c r="B113" s="17" t="s">
        <v>512</v>
      </c>
      <c r="C113" s="17"/>
      <c r="D113" s="11">
        <v>55.2</v>
      </c>
      <c r="E113" s="16" t="s">
        <v>328</v>
      </c>
      <c r="F113" s="30">
        <v>13.9</v>
      </c>
      <c r="G113" s="30">
        <v>16.600000000000001</v>
      </c>
      <c r="H113" s="26">
        <v>0</v>
      </c>
      <c r="I113" s="29"/>
      <c r="J113" s="29">
        <v>0.69999999999999984</v>
      </c>
      <c r="K113" s="29">
        <v>0.14619204192363897</v>
      </c>
      <c r="L113" s="26">
        <f t="shared" si="1"/>
        <v>0.84619204192363884</v>
      </c>
      <c r="M113" s="4" t="s">
        <v>702</v>
      </c>
    </row>
    <row r="114" spans="1:13" x14ac:dyDescent="0.25">
      <c r="A114" s="39">
        <v>101</v>
      </c>
      <c r="B114" s="17" t="s">
        <v>513</v>
      </c>
      <c r="C114" s="17"/>
      <c r="D114" s="11">
        <v>58.1</v>
      </c>
      <c r="E114" s="16" t="s">
        <v>328</v>
      </c>
      <c r="F114" s="30">
        <v>9.8000000000000007</v>
      </c>
      <c r="G114" s="30">
        <v>10.199999999999999</v>
      </c>
      <c r="H114" s="26">
        <v>0</v>
      </c>
      <c r="I114" s="29"/>
      <c r="J114" s="29">
        <v>0.34999999999999992</v>
      </c>
      <c r="K114" s="29">
        <v>0.1538724209377432</v>
      </c>
      <c r="L114" s="26">
        <f t="shared" si="1"/>
        <v>0.50387242093774309</v>
      </c>
      <c r="M114" s="4" t="s">
        <v>702</v>
      </c>
    </row>
    <row r="115" spans="1:13" x14ac:dyDescent="0.25">
      <c r="A115" s="39">
        <v>102</v>
      </c>
      <c r="B115" s="17" t="s">
        <v>785</v>
      </c>
      <c r="C115" s="17" t="s">
        <v>786</v>
      </c>
      <c r="D115" s="11">
        <v>61.9</v>
      </c>
      <c r="E115" s="16" t="s">
        <v>328</v>
      </c>
      <c r="F115" s="30">
        <v>16.3</v>
      </c>
      <c r="G115" s="30">
        <v>16.600000000000001</v>
      </c>
      <c r="H115" s="26">
        <v>0.30000000000000071</v>
      </c>
      <c r="I115" s="29"/>
      <c r="J115" s="29"/>
      <c r="K115" s="29">
        <v>0.16393636585277629</v>
      </c>
      <c r="L115" s="26">
        <f t="shared" si="1"/>
        <v>0.46393636585277698</v>
      </c>
      <c r="M115" s="4" t="s">
        <v>702</v>
      </c>
    </row>
    <row r="116" spans="1:13" x14ac:dyDescent="0.25">
      <c r="A116" s="39">
        <v>103</v>
      </c>
      <c r="B116" s="17" t="s">
        <v>515</v>
      </c>
      <c r="C116" s="17"/>
      <c r="D116" s="11">
        <v>69.3</v>
      </c>
      <c r="E116" s="16" t="s">
        <v>328</v>
      </c>
      <c r="F116" s="30">
        <v>13.4</v>
      </c>
      <c r="G116" s="30">
        <v>14.5</v>
      </c>
      <c r="H116" s="26">
        <v>0</v>
      </c>
      <c r="I116" s="29"/>
      <c r="J116" s="29">
        <v>1.05</v>
      </c>
      <c r="K116" s="29">
        <v>0.18353457437152501</v>
      </c>
      <c r="L116" s="26">
        <f t="shared" si="1"/>
        <v>1.2335345743715251</v>
      </c>
      <c r="M116" s="4" t="s">
        <v>702</v>
      </c>
    </row>
    <row r="117" spans="1:13" x14ac:dyDescent="0.25">
      <c r="A117" s="39">
        <v>104</v>
      </c>
      <c r="B117" s="17" t="s">
        <v>516</v>
      </c>
      <c r="C117" s="17"/>
      <c r="D117" s="11">
        <v>42.4</v>
      </c>
      <c r="E117" s="16" t="s">
        <v>328</v>
      </c>
      <c r="F117" s="30">
        <v>0</v>
      </c>
      <c r="G117" s="30">
        <v>0</v>
      </c>
      <c r="H117" s="26">
        <v>0</v>
      </c>
      <c r="I117" s="29">
        <v>1.0902857142857143</v>
      </c>
      <c r="J117" s="29"/>
      <c r="K117" s="29"/>
      <c r="L117" s="26">
        <f t="shared" si="1"/>
        <v>1.0902857142857143</v>
      </c>
      <c r="M117" s="4" t="s">
        <v>703</v>
      </c>
    </row>
    <row r="118" spans="1:13" x14ac:dyDescent="0.25">
      <c r="A118" s="39">
        <v>105</v>
      </c>
      <c r="B118" s="17" t="s">
        <v>517</v>
      </c>
      <c r="C118" s="17" t="s">
        <v>772</v>
      </c>
      <c r="D118" s="11">
        <v>55</v>
      </c>
      <c r="E118" s="16" t="s">
        <v>328</v>
      </c>
      <c r="F118" s="30">
        <v>8.8000000000000007</v>
      </c>
      <c r="G118" s="30">
        <v>9</v>
      </c>
      <c r="H118" s="26">
        <v>0.19999999999999929</v>
      </c>
      <c r="I118" s="29"/>
      <c r="J118" s="29"/>
      <c r="K118" s="29">
        <v>0.14566236061232143</v>
      </c>
      <c r="L118" s="26">
        <f t="shared" si="1"/>
        <v>0.3456623606123207</v>
      </c>
      <c r="M118" s="4" t="s">
        <v>702</v>
      </c>
    </row>
    <row r="119" spans="1:13" x14ac:dyDescent="0.25">
      <c r="A119" s="39">
        <v>106</v>
      </c>
      <c r="B119" s="17" t="s">
        <v>518</v>
      </c>
      <c r="C119" s="17"/>
      <c r="D119" s="11">
        <v>59.2</v>
      </c>
      <c r="E119" s="16" t="s">
        <v>328</v>
      </c>
      <c r="F119" s="30">
        <v>28.3</v>
      </c>
      <c r="G119" s="30">
        <v>29.3</v>
      </c>
      <c r="H119" s="26">
        <v>0</v>
      </c>
      <c r="I119" s="29"/>
      <c r="J119" s="29">
        <v>0.98333333333333373</v>
      </c>
      <c r="K119" s="29">
        <v>0.15678566814998962</v>
      </c>
      <c r="L119" s="26">
        <f t="shared" si="1"/>
        <v>1.1401190014833233</v>
      </c>
      <c r="M119" s="4" t="s">
        <v>702</v>
      </c>
    </row>
    <row r="120" spans="1:13" x14ac:dyDescent="0.25">
      <c r="A120" s="39">
        <v>107</v>
      </c>
      <c r="B120" s="17" t="s">
        <v>519</v>
      </c>
      <c r="C120" s="17" t="s">
        <v>787</v>
      </c>
      <c r="D120" s="11">
        <v>62.8</v>
      </c>
      <c r="E120" s="16" t="s">
        <v>328</v>
      </c>
      <c r="F120" s="30">
        <v>28.5</v>
      </c>
      <c r="G120" s="30">
        <v>29.9</v>
      </c>
      <c r="H120" s="26">
        <v>1.3999999999999986</v>
      </c>
      <c r="I120" s="29"/>
      <c r="J120" s="29"/>
      <c r="K120" s="29">
        <v>0.16631993175370519</v>
      </c>
      <c r="L120" s="26">
        <f t="shared" si="1"/>
        <v>1.5663199317537038</v>
      </c>
      <c r="M120" s="4" t="s">
        <v>702</v>
      </c>
    </row>
    <row r="121" spans="1:13" x14ac:dyDescent="0.25">
      <c r="A121" s="39">
        <v>108</v>
      </c>
      <c r="B121" s="17" t="s">
        <v>514</v>
      </c>
      <c r="C121" s="17" t="s">
        <v>788</v>
      </c>
      <c r="D121" s="11">
        <v>68.599999999999994</v>
      </c>
      <c r="E121" s="16" t="s">
        <v>328</v>
      </c>
      <c r="F121" s="30">
        <v>21.2</v>
      </c>
      <c r="G121" s="30">
        <v>21.9</v>
      </c>
      <c r="H121" s="26">
        <v>0.69999999999999929</v>
      </c>
      <c r="I121" s="29"/>
      <c r="J121" s="29"/>
      <c r="K121" s="29">
        <v>0.18168068978191362</v>
      </c>
      <c r="L121" s="26">
        <f t="shared" si="1"/>
        <v>0.88168068978191294</v>
      </c>
      <c r="M121" s="4" t="s">
        <v>702</v>
      </c>
    </row>
    <row r="122" spans="1:13" x14ac:dyDescent="0.25">
      <c r="A122" s="39">
        <v>109</v>
      </c>
      <c r="B122" s="17" t="s">
        <v>520</v>
      </c>
      <c r="C122" s="17" t="s">
        <v>781</v>
      </c>
      <c r="D122" s="11">
        <v>42.5</v>
      </c>
      <c r="E122" s="16" t="s">
        <v>328</v>
      </c>
      <c r="F122" s="30">
        <v>5.0999999999999996</v>
      </c>
      <c r="G122" s="30">
        <v>5.5</v>
      </c>
      <c r="H122" s="26">
        <v>0.40000000000000036</v>
      </c>
      <c r="I122" s="29"/>
      <c r="J122" s="29"/>
      <c r="K122" s="29">
        <v>0.11255727865497565</v>
      </c>
      <c r="L122" s="26">
        <f t="shared" si="1"/>
        <v>0.51255727865497602</v>
      </c>
      <c r="M122" s="4" t="s">
        <v>702</v>
      </c>
    </row>
    <row r="123" spans="1:13" x14ac:dyDescent="0.25">
      <c r="A123" s="39">
        <v>110</v>
      </c>
      <c r="B123" s="17" t="s">
        <v>521</v>
      </c>
      <c r="C123" s="17" t="s">
        <v>809</v>
      </c>
      <c r="D123" s="11">
        <v>54.1</v>
      </c>
      <c r="E123" s="16" t="s">
        <v>328</v>
      </c>
      <c r="F123" s="30">
        <v>28</v>
      </c>
      <c r="G123" s="30">
        <v>29.1</v>
      </c>
      <c r="H123" s="26">
        <v>1.1000000000000014</v>
      </c>
      <c r="I123" s="29"/>
      <c r="J123" s="29"/>
      <c r="K123" s="29">
        <v>0.14327879471139254</v>
      </c>
      <c r="L123" s="26">
        <f t="shared" si="1"/>
        <v>1.2432787947113939</v>
      </c>
      <c r="M123" s="4" t="s">
        <v>702</v>
      </c>
    </row>
    <row r="124" spans="1:13" x14ac:dyDescent="0.25">
      <c r="A124" s="39">
        <v>111</v>
      </c>
      <c r="B124" s="17" t="s">
        <v>373</v>
      </c>
      <c r="C124" s="17" t="s">
        <v>789</v>
      </c>
      <c r="D124" s="11">
        <v>54.3</v>
      </c>
      <c r="E124" s="16" t="s">
        <v>328</v>
      </c>
      <c r="F124" s="30">
        <v>18.7</v>
      </c>
      <c r="G124" s="30">
        <v>19.7</v>
      </c>
      <c r="H124" s="26">
        <v>1</v>
      </c>
      <c r="I124" s="29"/>
      <c r="J124" s="29"/>
      <c r="K124" s="29">
        <v>0.14380847602271007</v>
      </c>
      <c r="L124" s="26">
        <f t="shared" si="1"/>
        <v>1.1438084760227101</v>
      </c>
      <c r="M124" s="4" t="s">
        <v>702</v>
      </c>
    </row>
    <row r="125" spans="1:13" x14ac:dyDescent="0.25">
      <c r="A125" s="39">
        <v>112</v>
      </c>
      <c r="B125" s="17" t="s">
        <v>374</v>
      </c>
      <c r="C125" s="17" t="s">
        <v>812</v>
      </c>
      <c r="D125" s="11">
        <v>52</v>
      </c>
      <c r="E125" s="16" t="s">
        <v>328</v>
      </c>
      <c r="F125" s="30">
        <v>17.7</v>
      </c>
      <c r="G125" s="30">
        <v>18</v>
      </c>
      <c r="H125" s="26">
        <v>0.30000000000000071</v>
      </c>
      <c r="I125" s="29"/>
      <c r="J125" s="29"/>
      <c r="K125" s="29">
        <v>0.13771714094255846</v>
      </c>
      <c r="L125" s="26">
        <f t="shared" si="1"/>
        <v>0.4377171409425592</v>
      </c>
      <c r="M125" s="4" t="s">
        <v>702</v>
      </c>
    </row>
    <row r="126" spans="1:13" x14ac:dyDescent="0.25">
      <c r="A126" s="39">
        <v>113</v>
      </c>
      <c r="B126" s="17" t="s">
        <v>375</v>
      </c>
      <c r="C126" s="17" t="s">
        <v>790</v>
      </c>
      <c r="D126" s="11">
        <v>46.8</v>
      </c>
      <c r="E126" s="16" t="s">
        <v>328</v>
      </c>
      <c r="F126" s="30">
        <v>22.7</v>
      </c>
      <c r="G126" s="30">
        <v>23.5</v>
      </c>
      <c r="H126" s="26">
        <v>0.80000000000000071</v>
      </c>
      <c r="I126" s="29"/>
      <c r="J126" s="29"/>
      <c r="K126" s="29">
        <v>0.12394542684830259</v>
      </c>
      <c r="L126" s="26">
        <f t="shared" si="1"/>
        <v>0.92394542684830328</v>
      </c>
      <c r="M126" s="4" t="s">
        <v>702</v>
      </c>
    </row>
    <row r="127" spans="1:13" x14ac:dyDescent="0.25">
      <c r="A127" s="39">
        <v>114</v>
      </c>
      <c r="B127" s="17" t="s">
        <v>376</v>
      </c>
      <c r="C127" s="17" t="s">
        <v>791</v>
      </c>
      <c r="D127" s="11">
        <v>73.3</v>
      </c>
      <c r="E127" s="16" t="s">
        <v>328</v>
      </c>
      <c r="F127" s="30">
        <v>14.7</v>
      </c>
      <c r="G127" s="30">
        <v>15.6</v>
      </c>
      <c r="H127" s="26">
        <v>0.90000000000000036</v>
      </c>
      <c r="I127" s="29"/>
      <c r="J127" s="29"/>
      <c r="K127" s="29">
        <v>0.19412820059787567</v>
      </c>
      <c r="L127" s="26">
        <f t="shared" si="1"/>
        <v>1.0941282005978761</v>
      </c>
      <c r="M127" s="4" t="s">
        <v>702</v>
      </c>
    </row>
    <row r="128" spans="1:13" x14ac:dyDescent="0.25">
      <c r="A128" s="39">
        <v>115</v>
      </c>
      <c r="B128" s="17" t="s">
        <v>377</v>
      </c>
      <c r="C128" s="17" t="s">
        <v>754</v>
      </c>
      <c r="D128" s="11">
        <v>54.3</v>
      </c>
      <c r="E128" s="16" t="s">
        <v>328</v>
      </c>
      <c r="F128" s="30">
        <v>20</v>
      </c>
      <c r="G128" s="30">
        <v>20.8</v>
      </c>
      <c r="H128" s="26">
        <v>0.80000000000000071</v>
      </c>
      <c r="I128" s="29"/>
      <c r="J128" s="29"/>
      <c r="K128" s="29">
        <v>0.14380847602271007</v>
      </c>
      <c r="L128" s="26">
        <f t="shared" si="1"/>
        <v>0.94380847602271079</v>
      </c>
      <c r="M128" s="4" t="s">
        <v>702</v>
      </c>
    </row>
    <row r="129" spans="1:13" x14ac:dyDescent="0.25">
      <c r="A129" s="39">
        <v>116</v>
      </c>
      <c r="B129" s="17" t="s">
        <v>378</v>
      </c>
      <c r="C129" s="17" t="s">
        <v>788</v>
      </c>
      <c r="D129" s="11">
        <v>51.8</v>
      </c>
      <c r="E129" s="16" t="s">
        <v>328</v>
      </c>
      <c r="F129" s="30">
        <v>15.8</v>
      </c>
      <c r="G129" s="30">
        <v>15.8</v>
      </c>
      <c r="H129" s="26">
        <v>0</v>
      </c>
      <c r="I129" s="29"/>
      <c r="J129" s="29"/>
      <c r="K129" s="29">
        <v>0.1371874596312409</v>
      </c>
      <c r="L129" s="26">
        <f t="shared" si="1"/>
        <v>0.1371874596312409</v>
      </c>
      <c r="M129" s="4" t="s">
        <v>702</v>
      </c>
    </row>
    <row r="130" spans="1:13" x14ac:dyDescent="0.25">
      <c r="A130" s="39">
        <v>117</v>
      </c>
      <c r="B130" s="17" t="s">
        <v>379</v>
      </c>
      <c r="C130" s="17" t="s">
        <v>790</v>
      </c>
      <c r="D130" s="11">
        <v>47.2</v>
      </c>
      <c r="E130" s="16" t="s">
        <v>328</v>
      </c>
      <c r="F130" s="30">
        <v>24.7</v>
      </c>
      <c r="G130" s="30">
        <v>25.3</v>
      </c>
      <c r="H130" s="26">
        <v>0.60000000000000142</v>
      </c>
      <c r="I130" s="29"/>
      <c r="J130" s="29"/>
      <c r="K130" s="29">
        <v>0.12500478947093768</v>
      </c>
      <c r="L130" s="26">
        <f t="shared" si="1"/>
        <v>0.72500478947093905</v>
      </c>
      <c r="M130" s="4" t="s">
        <v>702</v>
      </c>
    </row>
    <row r="131" spans="1:13" x14ac:dyDescent="0.25">
      <c r="A131" s="39">
        <v>118</v>
      </c>
      <c r="B131" s="17" t="s">
        <v>380</v>
      </c>
      <c r="C131" s="17" t="s">
        <v>790</v>
      </c>
      <c r="D131" s="11">
        <v>72.8</v>
      </c>
      <c r="E131" s="16" t="s">
        <v>328</v>
      </c>
      <c r="F131" s="30">
        <v>22.7</v>
      </c>
      <c r="G131" s="30">
        <v>23.2</v>
      </c>
      <c r="H131" s="26">
        <v>0.5</v>
      </c>
      <c r="I131" s="29"/>
      <c r="J131" s="29"/>
      <c r="K131" s="29">
        <v>0.19280399731958184</v>
      </c>
      <c r="L131" s="26">
        <f t="shared" si="1"/>
        <v>0.69280399731958187</v>
      </c>
      <c r="M131" s="4" t="s">
        <v>702</v>
      </c>
    </row>
    <row r="132" spans="1:13" x14ac:dyDescent="0.25">
      <c r="A132" s="39">
        <v>119</v>
      </c>
      <c r="B132" s="17" t="s">
        <v>381</v>
      </c>
      <c r="C132" s="17" t="s">
        <v>792</v>
      </c>
      <c r="D132" s="11">
        <v>54.2</v>
      </c>
      <c r="E132" s="16" t="s">
        <v>328</v>
      </c>
      <c r="F132" s="30">
        <v>27.6</v>
      </c>
      <c r="G132" s="30">
        <v>28.7</v>
      </c>
      <c r="H132" s="26">
        <v>1.0999999999999979</v>
      </c>
      <c r="I132" s="29"/>
      <c r="J132" s="29"/>
      <c r="K132" s="29">
        <v>0.14354363536705131</v>
      </c>
      <c r="L132" s="26">
        <f t="shared" si="1"/>
        <v>1.2435436353670493</v>
      </c>
      <c r="M132" s="4" t="s">
        <v>702</v>
      </c>
    </row>
    <row r="133" spans="1:13" x14ac:dyDescent="0.25">
      <c r="A133" s="39">
        <v>120</v>
      </c>
      <c r="B133" s="17" t="s">
        <v>382</v>
      </c>
      <c r="C133" s="17"/>
      <c r="D133" s="11">
        <v>51.9</v>
      </c>
      <c r="E133" s="16" t="s">
        <v>328</v>
      </c>
      <c r="F133" s="30">
        <v>5.0999999999999996</v>
      </c>
      <c r="G133" s="30">
        <v>5.0999999999999996</v>
      </c>
      <c r="H133" s="26">
        <v>0</v>
      </c>
      <c r="I133" s="29">
        <v>1.3345714285714283</v>
      </c>
      <c r="J133" s="29"/>
      <c r="K133" s="29"/>
      <c r="L133" s="26">
        <f t="shared" si="1"/>
        <v>1.3345714285714283</v>
      </c>
      <c r="M133" s="4" t="s">
        <v>703</v>
      </c>
    </row>
    <row r="134" spans="1:13" x14ac:dyDescent="0.25">
      <c r="A134" s="39">
        <v>121</v>
      </c>
      <c r="B134" s="17" t="s">
        <v>383</v>
      </c>
      <c r="C134" s="17" t="s">
        <v>793</v>
      </c>
      <c r="D134" s="11">
        <v>47.2</v>
      </c>
      <c r="E134" s="16" t="s">
        <v>328</v>
      </c>
      <c r="F134" s="30">
        <v>7.1</v>
      </c>
      <c r="G134" s="30">
        <v>7.2</v>
      </c>
      <c r="H134" s="26">
        <v>0.10000000000000053</v>
      </c>
      <c r="I134" s="29"/>
      <c r="J134" s="29"/>
      <c r="K134" s="29">
        <v>0.12500478947093768</v>
      </c>
      <c r="L134" s="26">
        <f t="shared" si="1"/>
        <v>0.22500478947093822</v>
      </c>
      <c r="M134" s="4" t="s">
        <v>702</v>
      </c>
    </row>
    <row r="135" spans="1:13" x14ac:dyDescent="0.25">
      <c r="A135" s="39">
        <v>122</v>
      </c>
      <c r="B135" s="17" t="s">
        <v>384</v>
      </c>
      <c r="C135" s="17" t="s">
        <v>788</v>
      </c>
      <c r="D135" s="11">
        <v>72.7</v>
      </c>
      <c r="E135" s="16" t="s">
        <v>328</v>
      </c>
      <c r="F135" s="30">
        <v>6.1</v>
      </c>
      <c r="G135" s="30">
        <v>6.6</v>
      </c>
      <c r="H135" s="26">
        <v>0.5</v>
      </c>
      <c r="I135" s="29"/>
      <c r="J135" s="29"/>
      <c r="K135" s="29">
        <v>0.19253915666392307</v>
      </c>
      <c r="L135" s="26">
        <f t="shared" si="1"/>
        <v>0.69253915666392307</v>
      </c>
      <c r="M135" s="4" t="s">
        <v>702</v>
      </c>
    </row>
    <row r="136" spans="1:13" x14ac:dyDescent="0.25">
      <c r="A136" s="39">
        <v>123</v>
      </c>
      <c r="B136" s="17" t="s">
        <v>385</v>
      </c>
      <c r="C136" s="17"/>
      <c r="D136" s="11">
        <v>54.3</v>
      </c>
      <c r="E136" s="16" t="s">
        <v>328</v>
      </c>
      <c r="F136" s="30">
        <v>6.3</v>
      </c>
      <c r="G136" s="30">
        <v>6.7</v>
      </c>
      <c r="H136" s="26">
        <v>0</v>
      </c>
      <c r="I136" s="29"/>
      <c r="J136" s="29">
        <v>0.18333333333333343</v>
      </c>
      <c r="K136" s="29">
        <v>0.14380847602271007</v>
      </c>
      <c r="L136" s="26">
        <f t="shared" si="1"/>
        <v>0.32714180935604353</v>
      </c>
      <c r="M136" s="4" t="s">
        <v>702</v>
      </c>
    </row>
    <row r="137" spans="1:13" x14ac:dyDescent="0.25">
      <c r="A137" s="39">
        <v>124</v>
      </c>
      <c r="B137" s="17" t="s">
        <v>386</v>
      </c>
      <c r="C137" s="17"/>
      <c r="D137" s="11">
        <v>52.1</v>
      </c>
      <c r="E137" s="16" t="s">
        <v>328</v>
      </c>
      <c r="F137" s="30">
        <v>14.1</v>
      </c>
      <c r="G137" s="30">
        <v>14.6</v>
      </c>
      <c r="H137" s="26">
        <v>0</v>
      </c>
      <c r="I137" s="29"/>
      <c r="J137" s="29">
        <v>0.5</v>
      </c>
      <c r="K137" s="29">
        <v>0.13798198159821723</v>
      </c>
      <c r="L137" s="26">
        <f t="shared" si="1"/>
        <v>0.63798198159821728</v>
      </c>
      <c r="M137" s="4" t="s">
        <v>702</v>
      </c>
    </row>
    <row r="138" spans="1:13" x14ac:dyDescent="0.25">
      <c r="A138" s="39">
        <v>125</v>
      </c>
      <c r="B138" s="17" t="s">
        <v>387</v>
      </c>
      <c r="C138" s="17"/>
      <c r="D138" s="11">
        <v>47.2</v>
      </c>
      <c r="E138" s="16" t="s">
        <v>328</v>
      </c>
      <c r="F138" s="30">
        <v>21.4</v>
      </c>
      <c r="G138" s="30">
        <v>22.2</v>
      </c>
      <c r="H138" s="26">
        <v>0</v>
      </c>
      <c r="I138" s="29"/>
      <c r="J138" s="29">
        <v>0.81666666666666676</v>
      </c>
      <c r="K138" s="29">
        <v>0.12500478947093768</v>
      </c>
      <c r="L138" s="26">
        <f t="shared" si="1"/>
        <v>0.9416714561376045</v>
      </c>
      <c r="M138" s="4" t="s">
        <v>702</v>
      </c>
    </row>
    <row r="139" spans="1:13" x14ac:dyDescent="0.25">
      <c r="A139" s="39">
        <v>126</v>
      </c>
      <c r="B139" s="17" t="s">
        <v>388</v>
      </c>
      <c r="C139" s="17" t="s">
        <v>794</v>
      </c>
      <c r="D139" s="11">
        <v>72.400000000000006</v>
      </c>
      <c r="E139" s="16" t="s">
        <v>328</v>
      </c>
      <c r="F139" s="30">
        <v>12.1</v>
      </c>
      <c r="G139" s="30">
        <v>12.3</v>
      </c>
      <c r="H139" s="26">
        <v>0.20000000000000107</v>
      </c>
      <c r="I139" s="29"/>
      <c r="J139" s="29"/>
      <c r="K139" s="29">
        <v>0.19174463469694678</v>
      </c>
      <c r="L139" s="26">
        <f t="shared" si="1"/>
        <v>0.39174463469694787</v>
      </c>
      <c r="M139" s="4" t="s">
        <v>702</v>
      </c>
    </row>
    <row r="140" spans="1:13" x14ac:dyDescent="0.25">
      <c r="A140" s="39">
        <v>127</v>
      </c>
      <c r="B140" s="17" t="s">
        <v>389</v>
      </c>
      <c r="C140" s="17" t="s">
        <v>795</v>
      </c>
      <c r="D140" s="11">
        <v>54.3</v>
      </c>
      <c r="E140" s="16" t="s">
        <v>328</v>
      </c>
      <c r="F140" s="30">
        <v>15</v>
      </c>
      <c r="G140" s="30">
        <v>15.5</v>
      </c>
      <c r="H140" s="26">
        <v>0.5</v>
      </c>
      <c r="I140" s="29"/>
      <c r="J140" s="29"/>
      <c r="K140" s="29">
        <v>0.14380847602271007</v>
      </c>
      <c r="L140" s="26">
        <f t="shared" si="1"/>
        <v>0.64380847602271007</v>
      </c>
      <c r="M140" s="4" t="s">
        <v>702</v>
      </c>
    </row>
    <row r="141" spans="1:13" x14ac:dyDescent="0.25">
      <c r="A141" s="39">
        <v>128</v>
      </c>
      <c r="B141" s="17" t="s">
        <v>390</v>
      </c>
      <c r="C141" s="17"/>
      <c r="D141" s="11">
        <v>51.8</v>
      </c>
      <c r="E141" s="16" t="s">
        <v>328</v>
      </c>
      <c r="F141" s="30">
        <v>3.95</v>
      </c>
      <c r="G141" s="30">
        <v>3.95</v>
      </c>
      <c r="H141" s="26">
        <v>0</v>
      </c>
      <c r="I141" s="29">
        <v>1.3319999999999996</v>
      </c>
      <c r="J141" s="29"/>
      <c r="K141" s="29"/>
      <c r="L141" s="26">
        <f t="shared" si="1"/>
        <v>1.3319999999999996</v>
      </c>
      <c r="M141" s="4" t="s">
        <v>703</v>
      </c>
    </row>
    <row r="142" spans="1:13" x14ac:dyDescent="0.25">
      <c r="A142" s="39">
        <v>129</v>
      </c>
      <c r="B142" s="17" t="s">
        <v>391</v>
      </c>
      <c r="C142" s="17" t="s">
        <v>791</v>
      </c>
      <c r="D142" s="11">
        <v>48</v>
      </c>
      <c r="E142" s="16" t="s">
        <v>328</v>
      </c>
      <c r="F142" s="30">
        <v>8.1</v>
      </c>
      <c r="G142" s="30">
        <v>8.1999999999999993</v>
      </c>
      <c r="H142" s="26">
        <v>9.9999999999999645E-2</v>
      </c>
      <c r="I142" s="29"/>
      <c r="J142" s="29"/>
      <c r="K142" s="29">
        <v>0.12712351471620781</v>
      </c>
      <c r="L142" s="26">
        <f t="shared" si="1"/>
        <v>0.22712351471620745</v>
      </c>
      <c r="M142" s="4" t="s">
        <v>702</v>
      </c>
    </row>
    <row r="143" spans="1:13" x14ac:dyDescent="0.25">
      <c r="A143" s="39">
        <v>130</v>
      </c>
      <c r="B143" s="17" t="s">
        <v>392</v>
      </c>
      <c r="C143" s="17"/>
      <c r="D143" s="11">
        <v>73</v>
      </c>
      <c r="E143" s="16" t="s">
        <v>328</v>
      </c>
      <c r="F143" s="30">
        <v>20.6</v>
      </c>
      <c r="G143" s="30">
        <v>21.2</v>
      </c>
      <c r="H143" s="26">
        <v>0</v>
      </c>
      <c r="I143" s="29"/>
      <c r="J143" s="29">
        <v>0.54015000000000013</v>
      </c>
      <c r="K143" s="29">
        <v>0.19333367863089937</v>
      </c>
      <c r="L143" s="26">
        <f t="shared" ref="L143:L206" si="2">H143+K143+I143+J143</f>
        <v>0.73348367863089947</v>
      </c>
      <c r="M143" s="4" t="s">
        <v>702</v>
      </c>
    </row>
    <row r="144" spans="1:13" x14ac:dyDescent="0.25">
      <c r="A144" s="39">
        <v>131</v>
      </c>
      <c r="B144" s="17" t="s">
        <v>393</v>
      </c>
      <c r="C144" s="17" t="s">
        <v>796</v>
      </c>
      <c r="D144" s="11">
        <v>54.8</v>
      </c>
      <c r="E144" s="16" t="s">
        <v>328</v>
      </c>
      <c r="F144" s="30">
        <v>14</v>
      </c>
      <c r="G144" s="30">
        <v>14.9</v>
      </c>
      <c r="H144" s="26">
        <v>0.90000000000000036</v>
      </c>
      <c r="I144" s="29"/>
      <c r="J144" s="29"/>
      <c r="K144" s="29">
        <v>0.1451326793010039</v>
      </c>
      <c r="L144" s="26">
        <f t="shared" si="2"/>
        <v>1.0451326793010043</v>
      </c>
      <c r="M144" s="4" t="s">
        <v>702</v>
      </c>
    </row>
    <row r="145" spans="1:13" x14ac:dyDescent="0.25">
      <c r="A145" s="39">
        <v>132</v>
      </c>
      <c r="B145" s="17" t="s">
        <v>394</v>
      </c>
      <c r="C145" s="17"/>
      <c r="D145" s="11">
        <v>52.6</v>
      </c>
      <c r="E145" s="16" t="s">
        <v>328</v>
      </c>
      <c r="F145" s="30">
        <v>2.1</v>
      </c>
      <c r="G145" s="30">
        <v>2.1</v>
      </c>
      <c r="H145" s="26">
        <v>0</v>
      </c>
      <c r="I145" s="29">
        <v>1.3525714285714285</v>
      </c>
      <c r="J145" s="29"/>
      <c r="K145" s="29"/>
      <c r="L145" s="26">
        <f t="shared" si="2"/>
        <v>1.3525714285714285</v>
      </c>
      <c r="M145" s="4" t="s">
        <v>703</v>
      </c>
    </row>
    <row r="146" spans="1:13" x14ac:dyDescent="0.25">
      <c r="A146" s="39">
        <v>133</v>
      </c>
      <c r="B146" s="17" t="s">
        <v>395</v>
      </c>
      <c r="C146" s="17" t="s">
        <v>781</v>
      </c>
      <c r="D146" s="11">
        <v>47.6</v>
      </c>
      <c r="E146" s="16" t="s">
        <v>328</v>
      </c>
      <c r="F146" s="30">
        <v>14</v>
      </c>
      <c r="G146" s="30">
        <v>14.5</v>
      </c>
      <c r="H146" s="26">
        <v>0.5</v>
      </c>
      <c r="I146" s="29"/>
      <c r="J146" s="29"/>
      <c r="K146" s="29">
        <v>0.12606415209357275</v>
      </c>
      <c r="L146" s="26">
        <f t="shared" si="2"/>
        <v>0.6260641520935728</v>
      </c>
      <c r="M146" s="57" t="s">
        <v>702</v>
      </c>
    </row>
    <row r="147" spans="1:13" x14ac:dyDescent="0.25">
      <c r="A147" s="39">
        <v>134</v>
      </c>
      <c r="B147" s="17" t="s">
        <v>396</v>
      </c>
      <c r="C147" s="17"/>
      <c r="D147" s="11">
        <v>73</v>
      </c>
      <c r="E147" s="16" t="s">
        <v>328</v>
      </c>
      <c r="F147" s="30">
        <v>17.399999999999999</v>
      </c>
      <c r="G147" s="30">
        <v>18.399999999999999</v>
      </c>
      <c r="H147" s="26">
        <v>0</v>
      </c>
      <c r="I147" s="29"/>
      <c r="J147" s="29">
        <v>0.71206666666666685</v>
      </c>
      <c r="K147" s="29">
        <v>0.19333367863089937</v>
      </c>
      <c r="L147" s="26">
        <f t="shared" si="2"/>
        <v>0.90540034529756619</v>
      </c>
      <c r="M147" s="57" t="s">
        <v>702</v>
      </c>
    </row>
    <row r="148" spans="1:13" x14ac:dyDescent="0.25">
      <c r="A148" s="39">
        <v>135</v>
      </c>
      <c r="B148" s="17" t="s">
        <v>397</v>
      </c>
      <c r="C148" s="17"/>
      <c r="D148" s="11">
        <v>54.9</v>
      </c>
      <c r="E148" s="16" t="s">
        <v>328</v>
      </c>
      <c r="F148" s="30">
        <v>17.100000000000001</v>
      </c>
      <c r="G148" s="30">
        <v>17.399999999999999</v>
      </c>
      <c r="H148" s="26">
        <v>0</v>
      </c>
      <c r="I148" s="29"/>
      <c r="J148" s="29">
        <v>0.48333333333333339</v>
      </c>
      <c r="K148" s="29">
        <v>0.14539751995666267</v>
      </c>
      <c r="L148" s="26">
        <f t="shared" si="2"/>
        <v>0.62873085328999601</v>
      </c>
      <c r="M148" s="57" t="s">
        <v>702</v>
      </c>
    </row>
    <row r="149" spans="1:13" x14ac:dyDescent="0.25">
      <c r="A149" s="39">
        <v>136</v>
      </c>
      <c r="B149" s="17" t="s">
        <v>398</v>
      </c>
      <c r="C149" s="17" t="s">
        <v>797</v>
      </c>
      <c r="D149" s="11">
        <v>52.3</v>
      </c>
      <c r="E149" s="16" t="s">
        <v>328</v>
      </c>
      <c r="F149" s="30">
        <v>10.199999999999999</v>
      </c>
      <c r="G149" s="30">
        <v>10.5</v>
      </c>
      <c r="H149" s="26">
        <v>0.30000000000000071</v>
      </c>
      <c r="I149" s="29"/>
      <c r="J149" s="29"/>
      <c r="K149" s="29">
        <v>0.13851166290953473</v>
      </c>
      <c r="L149" s="26">
        <f t="shared" si="2"/>
        <v>0.43851166290953547</v>
      </c>
      <c r="M149" s="57" t="s">
        <v>702</v>
      </c>
    </row>
    <row r="150" spans="1:13" x14ac:dyDescent="0.25">
      <c r="A150" s="39">
        <v>137</v>
      </c>
      <c r="B150" s="17" t="s">
        <v>399</v>
      </c>
      <c r="C150" s="17" t="s">
        <v>813</v>
      </c>
      <c r="D150" s="11">
        <v>47.6</v>
      </c>
      <c r="E150" s="16" t="s">
        <v>328</v>
      </c>
      <c r="F150" s="30">
        <v>25</v>
      </c>
      <c r="G150" s="30">
        <v>26.2</v>
      </c>
      <c r="H150" s="26">
        <v>1.1999999999999993</v>
      </c>
      <c r="I150" s="29"/>
      <c r="J150" s="29"/>
      <c r="K150" s="29">
        <v>0.12606415209357275</v>
      </c>
      <c r="L150" s="26">
        <f t="shared" si="2"/>
        <v>1.3260641520935721</v>
      </c>
      <c r="M150" s="57" t="s">
        <v>702</v>
      </c>
    </row>
    <row r="151" spans="1:13" x14ac:dyDescent="0.25">
      <c r="A151" s="39">
        <v>138</v>
      </c>
      <c r="B151" s="17" t="s">
        <v>400</v>
      </c>
      <c r="C151" s="17"/>
      <c r="D151" s="11">
        <v>72.8</v>
      </c>
      <c r="E151" s="16" t="s">
        <v>328</v>
      </c>
      <c r="F151" s="30">
        <v>22.6</v>
      </c>
      <c r="G151" s="30">
        <v>23.4</v>
      </c>
      <c r="H151" s="26">
        <v>0</v>
      </c>
      <c r="I151" s="29"/>
      <c r="J151" s="29">
        <v>0.78333333333333321</v>
      </c>
      <c r="K151" s="29">
        <v>0.19280399731958184</v>
      </c>
      <c r="L151" s="26">
        <f t="shared" si="2"/>
        <v>0.97613733065291508</v>
      </c>
      <c r="M151" s="57" t="s">
        <v>702</v>
      </c>
    </row>
    <row r="152" spans="1:13" x14ac:dyDescent="0.25">
      <c r="A152" s="39">
        <v>139</v>
      </c>
      <c r="B152" s="17" t="s">
        <v>401</v>
      </c>
      <c r="C152" s="17"/>
      <c r="D152" s="11">
        <v>54.9</v>
      </c>
      <c r="E152" s="16" t="s">
        <v>328</v>
      </c>
      <c r="F152" s="30">
        <v>13.9</v>
      </c>
      <c r="G152" s="30">
        <v>14.8</v>
      </c>
      <c r="H152" s="26">
        <v>0</v>
      </c>
      <c r="I152" s="29"/>
      <c r="J152" s="29">
        <v>0.68333333333333324</v>
      </c>
      <c r="K152" s="29">
        <v>0.14539751995666267</v>
      </c>
      <c r="L152" s="26">
        <f t="shared" si="2"/>
        <v>0.82873085328999596</v>
      </c>
      <c r="M152" s="4" t="s">
        <v>702</v>
      </c>
    </row>
    <row r="153" spans="1:13" x14ac:dyDescent="0.25">
      <c r="A153" s="39">
        <v>140</v>
      </c>
      <c r="B153" s="17" t="s">
        <v>402</v>
      </c>
      <c r="C153" s="17"/>
      <c r="D153" s="11">
        <v>52.4</v>
      </c>
      <c r="E153" s="16" t="s">
        <v>328</v>
      </c>
      <c r="F153" s="30">
        <v>10.7</v>
      </c>
      <c r="G153" s="30">
        <v>11.6</v>
      </c>
      <c r="H153" s="26">
        <v>0</v>
      </c>
      <c r="I153" s="29"/>
      <c r="J153" s="29">
        <v>0.71666666666666667</v>
      </c>
      <c r="K153" s="29">
        <v>0.13877650356519353</v>
      </c>
      <c r="L153" s="26">
        <f t="shared" si="2"/>
        <v>0.85544317023186023</v>
      </c>
      <c r="M153" s="4" t="s">
        <v>702</v>
      </c>
    </row>
    <row r="154" spans="1:13" x14ac:dyDescent="0.25">
      <c r="A154" s="39">
        <v>141</v>
      </c>
      <c r="B154" s="17" t="s">
        <v>403</v>
      </c>
      <c r="C154" s="17"/>
      <c r="D154" s="11">
        <v>47.2</v>
      </c>
      <c r="E154" s="16" t="s">
        <v>328</v>
      </c>
      <c r="F154" s="30">
        <v>12.1</v>
      </c>
      <c r="G154" s="30">
        <v>12.3</v>
      </c>
      <c r="H154" s="26">
        <v>0</v>
      </c>
      <c r="I154" s="29"/>
      <c r="J154" s="29">
        <v>0.51666666666666661</v>
      </c>
      <c r="K154" s="29">
        <v>0.12500478947093768</v>
      </c>
      <c r="L154" s="26">
        <f t="shared" si="2"/>
        <v>0.64167145613760423</v>
      </c>
      <c r="M154" s="4" t="s">
        <v>702</v>
      </c>
    </row>
    <row r="155" spans="1:13" x14ac:dyDescent="0.25">
      <c r="A155" s="39">
        <v>142</v>
      </c>
      <c r="B155" s="17" t="s">
        <v>404</v>
      </c>
      <c r="C155" s="17"/>
      <c r="D155" s="11">
        <v>72.5</v>
      </c>
      <c r="E155" s="16" t="s">
        <v>328</v>
      </c>
      <c r="F155" s="30">
        <v>14.5</v>
      </c>
      <c r="G155" s="30">
        <v>14.9</v>
      </c>
      <c r="H155" s="26">
        <v>0</v>
      </c>
      <c r="I155" s="29"/>
      <c r="J155" s="29">
        <v>0.33333333333333331</v>
      </c>
      <c r="K155" s="29">
        <v>0.19200947535260554</v>
      </c>
      <c r="L155" s="26">
        <f t="shared" si="2"/>
        <v>0.52534280868593886</v>
      </c>
      <c r="M155" s="4" t="s">
        <v>702</v>
      </c>
    </row>
    <row r="156" spans="1:13" x14ac:dyDescent="0.25">
      <c r="A156" s="39">
        <v>143</v>
      </c>
      <c r="B156" s="17" t="s">
        <v>405</v>
      </c>
      <c r="C156" s="17"/>
      <c r="D156" s="11">
        <v>54.8</v>
      </c>
      <c r="E156" s="16" t="s">
        <v>328</v>
      </c>
      <c r="F156" s="30">
        <v>13.9</v>
      </c>
      <c r="G156" s="30">
        <v>14.8</v>
      </c>
      <c r="H156" s="26">
        <v>0</v>
      </c>
      <c r="I156" s="29"/>
      <c r="J156" s="29">
        <v>0.76666666666666661</v>
      </c>
      <c r="K156" s="29">
        <v>0.1451326793010039</v>
      </c>
      <c r="L156" s="26">
        <f t="shared" si="2"/>
        <v>0.91179934596767054</v>
      </c>
      <c r="M156" s="4" t="s">
        <v>702</v>
      </c>
    </row>
    <row r="157" spans="1:13" x14ac:dyDescent="0.25">
      <c r="A157" s="39">
        <v>144</v>
      </c>
      <c r="B157" s="17" t="s">
        <v>406</v>
      </c>
      <c r="C157" s="17"/>
      <c r="D157" s="11">
        <v>51.9</v>
      </c>
      <c r="E157" s="16" t="s">
        <v>328</v>
      </c>
      <c r="F157" s="30">
        <v>11.3</v>
      </c>
      <c r="G157" s="30">
        <v>11.3</v>
      </c>
      <c r="H157" s="26">
        <v>0</v>
      </c>
      <c r="I157" s="29"/>
      <c r="J157" s="29">
        <v>0.56666666666666676</v>
      </c>
      <c r="K157" s="29">
        <v>0.13745230028689967</v>
      </c>
      <c r="L157" s="26">
        <f t="shared" si="2"/>
        <v>0.70411896695356646</v>
      </c>
      <c r="M157" s="4" t="s">
        <v>702</v>
      </c>
    </row>
    <row r="158" spans="1:13" x14ac:dyDescent="0.25">
      <c r="A158" s="39">
        <v>145</v>
      </c>
      <c r="B158" s="17" t="s">
        <v>407</v>
      </c>
      <c r="C158" s="17"/>
      <c r="D158" s="11">
        <v>47</v>
      </c>
      <c r="E158" s="16" t="s">
        <v>328</v>
      </c>
      <c r="F158" s="30">
        <v>18</v>
      </c>
      <c r="G158" s="30">
        <v>19</v>
      </c>
      <c r="H158" s="26">
        <v>0</v>
      </c>
      <c r="I158" s="29"/>
      <c r="J158" s="29">
        <v>0.51666666666666661</v>
      </c>
      <c r="K158" s="29">
        <v>0.12447510815962014</v>
      </c>
      <c r="L158" s="26">
        <f t="shared" si="2"/>
        <v>0.64114177482628676</v>
      </c>
      <c r="M158" s="4" t="s">
        <v>702</v>
      </c>
    </row>
    <row r="159" spans="1:13" x14ac:dyDescent="0.25">
      <c r="A159" s="39">
        <v>146</v>
      </c>
      <c r="B159" s="17" t="s">
        <v>408</v>
      </c>
      <c r="C159" s="17"/>
      <c r="D159" s="11">
        <v>73.2</v>
      </c>
      <c r="E159" s="16" t="s">
        <v>328</v>
      </c>
      <c r="F159" s="30">
        <v>3.5</v>
      </c>
      <c r="G159" s="30">
        <v>3.8</v>
      </c>
      <c r="H159" s="26">
        <v>0.29999999999999982</v>
      </c>
      <c r="I159" s="29"/>
      <c r="J159" s="29">
        <v>0.18333333333333335</v>
      </c>
      <c r="K159" s="29">
        <v>0.1938633599422169</v>
      </c>
      <c r="L159" s="26">
        <f t="shared" si="2"/>
        <v>0.6771966932755501</v>
      </c>
      <c r="M159" s="4" t="s">
        <v>702</v>
      </c>
    </row>
    <row r="160" spans="1:13" x14ac:dyDescent="0.25">
      <c r="A160" s="39">
        <v>147</v>
      </c>
      <c r="B160" s="17" t="s">
        <v>409</v>
      </c>
      <c r="C160" s="17"/>
      <c r="D160" s="11">
        <v>54.7</v>
      </c>
      <c r="E160" s="16" t="s">
        <v>328</v>
      </c>
      <c r="F160" s="30">
        <v>22.6</v>
      </c>
      <c r="G160" s="30">
        <v>22.6</v>
      </c>
      <c r="H160" s="26">
        <v>0</v>
      </c>
      <c r="I160" s="29"/>
      <c r="J160" s="29">
        <v>0.86666666666666714</v>
      </c>
      <c r="K160" s="29">
        <v>0.14486783864534514</v>
      </c>
      <c r="L160" s="26">
        <f t="shared" si="2"/>
        <v>1.0115345053120124</v>
      </c>
      <c r="M160" s="4" t="s">
        <v>702</v>
      </c>
    </row>
    <row r="161" spans="1:13" x14ac:dyDescent="0.25">
      <c r="A161" s="39">
        <v>148</v>
      </c>
      <c r="B161" s="17" t="s">
        <v>410</v>
      </c>
      <c r="C161" s="17" t="s">
        <v>783</v>
      </c>
      <c r="D161" s="11">
        <v>52.4</v>
      </c>
      <c r="E161" s="16" t="s">
        <v>328</v>
      </c>
      <c r="F161" s="30">
        <v>10.1</v>
      </c>
      <c r="G161" s="30">
        <v>10.5</v>
      </c>
      <c r="H161" s="26">
        <v>0.40000000000000036</v>
      </c>
      <c r="I161" s="29"/>
      <c r="J161" s="29"/>
      <c r="K161" s="29">
        <v>0.13877650356519353</v>
      </c>
      <c r="L161" s="26">
        <f t="shared" si="2"/>
        <v>0.53877650356519391</v>
      </c>
      <c r="M161" s="4" t="s">
        <v>702</v>
      </c>
    </row>
    <row r="162" spans="1:13" x14ac:dyDescent="0.25">
      <c r="A162" s="39">
        <v>149</v>
      </c>
      <c r="B162" s="17" t="s">
        <v>411</v>
      </c>
      <c r="C162" s="17"/>
      <c r="D162" s="11">
        <v>47.4</v>
      </c>
      <c r="E162" s="16" t="s">
        <v>328</v>
      </c>
      <c r="F162" s="30">
        <v>15.4</v>
      </c>
      <c r="G162" s="30">
        <v>16</v>
      </c>
      <c r="H162" s="26">
        <v>0</v>
      </c>
      <c r="I162" s="29"/>
      <c r="J162" s="29">
        <v>0.75</v>
      </c>
      <c r="K162" s="29">
        <v>0.12553447078225519</v>
      </c>
      <c r="L162" s="26">
        <f t="shared" si="2"/>
        <v>0.87553447078225521</v>
      </c>
      <c r="M162" s="4" t="s">
        <v>702</v>
      </c>
    </row>
    <row r="163" spans="1:13" x14ac:dyDescent="0.25">
      <c r="A163" s="39">
        <v>150</v>
      </c>
      <c r="B163" s="17" t="s">
        <v>412</v>
      </c>
      <c r="C163" s="17"/>
      <c r="D163" s="11">
        <v>73.2</v>
      </c>
      <c r="E163" s="16" t="s">
        <v>328</v>
      </c>
      <c r="F163" s="30">
        <v>28.9</v>
      </c>
      <c r="G163" s="30">
        <v>30.3</v>
      </c>
      <c r="H163" s="26">
        <v>0</v>
      </c>
      <c r="I163" s="29"/>
      <c r="J163" s="29">
        <v>0.96666666666666623</v>
      </c>
      <c r="K163" s="29">
        <v>0.1938633599422169</v>
      </c>
      <c r="L163" s="26">
        <f t="shared" si="2"/>
        <v>1.1605300266088832</v>
      </c>
      <c r="M163" s="4" t="s">
        <v>702</v>
      </c>
    </row>
    <row r="164" spans="1:13" x14ac:dyDescent="0.25">
      <c r="A164" s="39">
        <v>151</v>
      </c>
      <c r="B164" s="17" t="s">
        <v>526</v>
      </c>
      <c r="C164" s="17"/>
      <c r="D164" s="11">
        <v>39.299999999999997</v>
      </c>
      <c r="E164" s="16" t="s">
        <v>328</v>
      </c>
      <c r="F164" s="30">
        <v>18</v>
      </c>
      <c r="G164" s="30">
        <v>18.8</v>
      </c>
      <c r="H164" s="26">
        <v>0</v>
      </c>
      <c r="I164" s="29"/>
      <c r="J164" s="29">
        <v>0.71666666666666679</v>
      </c>
      <c r="K164" s="29">
        <v>0.10408237767389512</v>
      </c>
      <c r="L164" s="26">
        <f t="shared" si="2"/>
        <v>0.82074904434056195</v>
      </c>
      <c r="M164" s="4" t="s">
        <v>702</v>
      </c>
    </row>
    <row r="165" spans="1:13" x14ac:dyDescent="0.25">
      <c r="A165" s="39">
        <v>152</v>
      </c>
      <c r="B165" s="17" t="s">
        <v>527</v>
      </c>
      <c r="C165" s="17"/>
      <c r="D165" s="11">
        <v>67.099999999999994</v>
      </c>
      <c r="E165" s="16" t="s">
        <v>328</v>
      </c>
      <c r="F165" s="30">
        <v>14</v>
      </c>
      <c r="G165" s="30">
        <v>14</v>
      </c>
      <c r="H165" s="26">
        <v>0</v>
      </c>
      <c r="I165" s="29">
        <v>1.7254285714285713</v>
      </c>
      <c r="J165" s="29"/>
      <c r="K165" s="29"/>
      <c r="L165" s="26">
        <f t="shared" si="2"/>
        <v>1.7254285714285713</v>
      </c>
      <c r="M165" s="4" t="s">
        <v>703</v>
      </c>
    </row>
    <row r="166" spans="1:13" x14ac:dyDescent="0.25">
      <c r="A166" s="39">
        <v>153</v>
      </c>
      <c r="B166" s="17" t="s">
        <v>528</v>
      </c>
      <c r="C166" s="17" t="s">
        <v>814</v>
      </c>
      <c r="D166" s="11">
        <v>99.4</v>
      </c>
      <c r="E166" s="16" t="s">
        <v>328</v>
      </c>
      <c r="F166" s="30">
        <v>44.2</v>
      </c>
      <c r="G166" s="30">
        <v>45.9</v>
      </c>
      <c r="H166" s="26">
        <v>1.6999999999999957</v>
      </c>
      <c r="I166" s="29"/>
      <c r="J166" s="29"/>
      <c r="K166" s="29">
        <v>0.26325161172481365</v>
      </c>
      <c r="L166" s="26">
        <f t="shared" si="2"/>
        <v>1.9632516117248093</v>
      </c>
      <c r="M166" s="4" t="s">
        <v>702</v>
      </c>
    </row>
    <row r="167" spans="1:13" x14ac:dyDescent="0.25">
      <c r="A167" s="39">
        <v>154</v>
      </c>
      <c r="B167" s="17" t="s">
        <v>529</v>
      </c>
      <c r="C167" s="17"/>
      <c r="D167" s="11">
        <v>39.6</v>
      </c>
      <c r="E167" s="16" t="s">
        <v>328</v>
      </c>
      <c r="F167" s="30">
        <v>4.8</v>
      </c>
      <c r="G167" s="30">
        <v>5.0999999999999996</v>
      </c>
      <c r="H167" s="26">
        <v>0</v>
      </c>
      <c r="I167" s="29"/>
      <c r="J167" s="29">
        <v>0.25</v>
      </c>
      <c r="K167" s="29">
        <v>0.10487689964087143</v>
      </c>
      <c r="L167" s="26">
        <f t="shared" si="2"/>
        <v>0.35487689964087143</v>
      </c>
      <c r="M167" s="4" t="s">
        <v>702</v>
      </c>
    </row>
    <row r="168" spans="1:13" x14ac:dyDescent="0.25">
      <c r="A168" s="39">
        <v>155</v>
      </c>
      <c r="B168" s="17" t="s">
        <v>530</v>
      </c>
      <c r="C168" s="17"/>
      <c r="D168" s="11">
        <v>67</v>
      </c>
      <c r="E168" s="16" t="s">
        <v>328</v>
      </c>
      <c r="F168" s="30">
        <v>23.9</v>
      </c>
      <c r="G168" s="30">
        <v>25</v>
      </c>
      <c r="H168" s="26">
        <v>0</v>
      </c>
      <c r="I168" s="29"/>
      <c r="J168" s="29">
        <v>0.96666666666666679</v>
      </c>
      <c r="K168" s="29">
        <v>0.1774432392913734</v>
      </c>
      <c r="L168" s="26">
        <f t="shared" si="2"/>
        <v>1.1441099059580402</v>
      </c>
      <c r="M168" s="4" t="s">
        <v>702</v>
      </c>
    </row>
    <row r="169" spans="1:13" x14ac:dyDescent="0.25">
      <c r="A169" s="39">
        <v>156</v>
      </c>
      <c r="B169" s="17" t="s">
        <v>531</v>
      </c>
      <c r="C169" s="17"/>
      <c r="D169" s="11">
        <v>98.8</v>
      </c>
      <c r="E169" s="16" t="s">
        <v>328</v>
      </c>
      <c r="F169" s="30">
        <v>18.5</v>
      </c>
      <c r="G169" s="30">
        <v>19.2</v>
      </c>
      <c r="H169" s="26">
        <v>0</v>
      </c>
      <c r="I169" s="29"/>
      <c r="J169" s="29">
        <v>0.5</v>
      </c>
      <c r="K169" s="29">
        <v>0.26166256779086106</v>
      </c>
      <c r="L169" s="26">
        <f t="shared" si="2"/>
        <v>0.76166256779086106</v>
      </c>
      <c r="M169" s="4" t="s">
        <v>702</v>
      </c>
    </row>
    <row r="170" spans="1:13" x14ac:dyDescent="0.25">
      <c r="A170" s="39">
        <v>157</v>
      </c>
      <c r="B170" s="17" t="s">
        <v>532</v>
      </c>
      <c r="C170" s="17" t="s">
        <v>798</v>
      </c>
      <c r="D170" s="11">
        <v>39.4</v>
      </c>
      <c r="E170" s="16" t="s">
        <v>328</v>
      </c>
      <c r="F170" s="30">
        <v>9.8000000000000007</v>
      </c>
      <c r="G170" s="30">
        <v>10.3</v>
      </c>
      <c r="H170" s="26">
        <v>0.5</v>
      </c>
      <c r="I170" s="29"/>
      <c r="J170" s="29"/>
      <c r="K170" s="29">
        <v>0.1043472183295539</v>
      </c>
      <c r="L170" s="26">
        <f t="shared" si="2"/>
        <v>0.60434721832955396</v>
      </c>
      <c r="M170" s="4" t="s">
        <v>702</v>
      </c>
    </row>
    <row r="171" spans="1:13" x14ac:dyDescent="0.25">
      <c r="A171" s="39">
        <v>158</v>
      </c>
      <c r="B171" s="17" t="s">
        <v>533</v>
      </c>
      <c r="C171" s="17" t="s">
        <v>798</v>
      </c>
      <c r="D171" s="11">
        <v>67.5</v>
      </c>
      <c r="E171" s="16" t="s">
        <v>328</v>
      </c>
      <c r="F171" s="30">
        <v>10.4</v>
      </c>
      <c r="G171" s="30">
        <v>10.8</v>
      </c>
      <c r="H171" s="26">
        <v>0.40000000000000036</v>
      </c>
      <c r="I171" s="29"/>
      <c r="J171" s="29"/>
      <c r="K171" s="29">
        <v>0.17876744256966723</v>
      </c>
      <c r="L171" s="26">
        <f t="shared" si="2"/>
        <v>0.57876744256966761</v>
      </c>
      <c r="M171" s="4" t="s">
        <v>702</v>
      </c>
    </row>
    <row r="172" spans="1:13" x14ac:dyDescent="0.25">
      <c r="A172" s="39">
        <v>159</v>
      </c>
      <c r="B172" s="17" t="s">
        <v>534</v>
      </c>
      <c r="C172" s="17" t="s">
        <v>798</v>
      </c>
      <c r="D172" s="11">
        <v>99.1</v>
      </c>
      <c r="E172" s="16" t="s">
        <v>328</v>
      </c>
      <c r="F172" s="30">
        <v>17.7</v>
      </c>
      <c r="G172" s="30">
        <v>18</v>
      </c>
      <c r="H172" s="26">
        <v>0.30000000000000071</v>
      </c>
      <c r="I172" s="29"/>
      <c r="J172" s="29"/>
      <c r="K172" s="29">
        <v>0.26245708975783733</v>
      </c>
      <c r="L172" s="26">
        <f t="shared" si="2"/>
        <v>0.56245708975783804</v>
      </c>
      <c r="M172" s="4" t="s">
        <v>702</v>
      </c>
    </row>
    <row r="173" spans="1:13" x14ac:dyDescent="0.25">
      <c r="A173" s="39">
        <v>160</v>
      </c>
      <c r="B173" s="17" t="s">
        <v>535</v>
      </c>
      <c r="C173" s="17"/>
      <c r="D173" s="11">
        <v>40.1</v>
      </c>
      <c r="E173" s="16" t="s">
        <v>328</v>
      </c>
      <c r="F173" s="30">
        <v>13</v>
      </c>
      <c r="G173" s="30">
        <v>13.3</v>
      </c>
      <c r="H173" s="26">
        <v>0</v>
      </c>
      <c r="I173" s="29"/>
      <c r="J173" s="29">
        <v>0.45000000000000018</v>
      </c>
      <c r="K173" s="29">
        <v>0.10620110291916528</v>
      </c>
      <c r="L173" s="26">
        <f t="shared" si="2"/>
        <v>0.55620110291916547</v>
      </c>
      <c r="M173" s="4" t="s">
        <v>702</v>
      </c>
    </row>
    <row r="174" spans="1:13" x14ac:dyDescent="0.25">
      <c r="A174" s="39">
        <v>161</v>
      </c>
      <c r="B174" s="17" t="s">
        <v>536</v>
      </c>
      <c r="C174" s="17"/>
      <c r="D174" s="11">
        <v>67.099999999999994</v>
      </c>
      <c r="E174" s="16" t="s">
        <v>328</v>
      </c>
      <c r="F174" s="30">
        <v>15.1</v>
      </c>
      <c r="G174" s="30">
        <v>16</v>
      </c>
      <c r="H174" s="26">
        <v>0</v>
      </c>
      <c r="I174" s="29"/>
      <c r="J174" s="29">
        <v>0.98333333333333339</v>
      </c>
      <c r="K174" s="29">
        <v>0.17770807994703214</v>
      </c>
      <c r="L174" s="26">
        <f t="shared" si="2"/>
        <v>1.1610414132803655</v>
      </c>
      <c r="M174" s="4" t="s">
        <v>702</v>
      </c>
    </row>
    <row r="175" spans="1:13" x14ac:dyDescent="0.25">
      <c r="A175" s="39">
        <v>162</v>
      </c>
      <c r="B175" s="17" t="s">
        <v>537</v>
      </c>
      <c r="C175" s="17"/>
      <c r="D175" s="11">
        <v>99.1</v>
      </c>
      <c r="E175" s="16" t="s">
        <v>328</v>
      </c>
      <c r="F175" s="30">
        <v>34.200000000000003</v>
      </c>
      <c r="G175" s="30">
        <v>35.799999999999997</v>
      </c>
      <c r="H175" s="26">
        <v>0</v>
      </c>
      <c r="I175" s="29"/>
      <c r="J175" s="29">
        <v>1.2</v>
      </c>
      <c r="K175" s="29">
        <v>0.26245708975783733</v>
      </c>
      <c r="L175" s="26">
        <f t="shared" si="2"/>
        <v>1.4624570897578373</v>
      </c>
      <c r="M175" s="4" t="s">
        <v>702</v>
      </c>
    </row>
    <row r="176" spans="1:13" x14ac:dyDescent="0.25">
      <c r="A176" s="39">
        <v>163</v>
      </c>
      <c r="B176" s="17" t="s">
        <v>538</v>
      </c>
      <c r="C176" s="17"/>
      <c r="D176" s="11">
        <v>39.4</v>
      </c>
      <c r="E176" s="16" t="s">
        <v>328</v>
      </c>
      <c r="F176" s="30">
        <v>12.1</v>
      </c>
      <c r="G176" s="30">
        <v>12.7</v>
      </c>
      <c r="H176" s="26">
        <v>0</v>
      </c>
      <c r="I176" s="29"/>
      <c r="J176" s="29">
        <v>0.38333333333333347</v>
      </c>
      <c r="K176" s="29">
        <v>0.1043472183295539</v>
      </c>
      <c r="L176" s="26">
        <f t="shared" si="2"/>
        <v>0.48768055166288737</v>
      </c>
      <c r="M176" s="4" t="s">
        <v>702</v>
      </c>
    </row>
    <row r="177" spans="1:13" x14ac:dyDescent="0.25">
      <c r="A177" s="39">
        <v>164</v>
      </c>
      <c r="B177" s="17" t="s">
        <v>539</v>
      </c>
      <c r="C177" s="17" t="s">
        <v>821</v>
      </c>
      <c r="D177" s="11">
        <v>67.2</v>
      </c>
      <c r="E177" s="16" t="s">
        <v>328</v>
      </c>
      <c r="F177" s="30">
        <v>1.2</v>
      </c>
      <c r="G177" s="30">
        <v>1.2</v>
      </c>
      <c r="H177" s="26">
        <v>0</v>
      </c>
      <c r="I177" s="29"/>
      <c r="J177" s="29"/>
      <c r="K177" s="29">
        <v>0.17797292060269093</v>
      </c>
      <c r="L177" s="26">
        <f t="shared" si="2"/>
        <v>0.17797292060269093</v>
      </c>
      <c r="M177" s="4" t="s">
        <v>702</v>
      </c>
    </row>
    <row r="178" spans="1:13" x14ac:dyDescent="0.25">
      <c r="A178" s="39">
        <v>165</v>
      </c>
      <c r="B178" s="17" t="s">
        <v>540</v>
      </c>
      <c r="C178" s="17"/>
      <c r="D178" s="11">
        <v>99.5</v>
      </c>
      <c r="E178" s="16" t="s">
        <v>328</v>
      </c>
      <c r="F178" s="30">
        <v>37.4</v>
      </c>
      <c r="G178" s="30">
        <v>38.700000000000003</v>
      </c>
      <c r="H178" s="26">
        <v>0</v>
      </c>
      <c r="I178" s="29"/>
      <c r="J178" s="29">
        <v>0.98333333333333306</v>
      </c>
      <c r="K178" s="29">
        <v>0.26351645238047244</v>
      </c>
      <c r="L178" s="26">
        <f t="shared" si="2"/>
        <v>1.2468497857138054</v>
      </c>
      <c r="M178" s="4" t="s">
        <v>702</v>
      </c>
    </row>
    <row r="179" spans="1:13" x14ac:dyDescent="0.25">
      <c r="A179" s="39">
        <v>166</v>
      </c>
      <c r="B179" s="17" t="s">
        <v>541</v>
      </c>
      <c r="C179" s="17" t="s">
        <v>783</v>
      </c>
      <c r="D179" s="11">
        <v>39.4</v>
      </c>
      <c r="E179" s="16" t="s">
        <v>328</v>
      </c>
      <c r="F179" s="30">
        <v>13.2</v>
      </c>
      <c r="G179" s="30">
        <v>13.2</v>
      </c>
      <c r="H179" s="26">
        <v>0</v>
      </c>
      <c r="I179" s="29"/>
      <c r="J179" s="29"/>
      <c r="K179" s="29">
        <v>0.1043472183295539</v>
      </c>
      <c r="L179" s="26">
        <f t="shared" si="2"/>
        <v>0.1043472183295539</v>
      </c>
      <c r="M179" s="4" t="s">
        <v>702</v>
      </c>
    </row>
    <row r="180" spans="1:13" x14ac:dyDescent="0.25">
      <c r="A180" s="39">
        <v>167</v>
      </c>
      <c r="B180" s="17" t="s">
        <v>542</v>
      </c>
      <c r="C180" s="17"/>
      <c r="D180" s="11">
        <v>67.3</v>
      </c>
      <c r="E180" s="16" t="s">
        <v>328</v>
      </c>
      <c r="F180" s="30">
        <v>20.8</v>
      </c>
      <c r="G180" s="30">
        <v>21.5</v>
      </c>
      <c r="H180" s="26">
        <v>0</v>
      </c>
      <c r="I180" s="29"/>
      <c r="J180" s="29">
        <v>0.76666666666666661</v>
      </c>
      <c r="K180" s="29">
        <v>0.17823776125834967</v>
      </c>
      <c r="L180" s="26">
        <f t="shared" si="2"/>
        <v>0.94490442792501628</v>
      </c>
      <c r="M180" s="4" t="s">
        <v>702</v>
      </c>
    </row>
    <row r="181" spans="1:13" x14ac:dyDescent="0.25">
      <c r="A181" s="39">
        <v>168</v>
      </c>
      <c r="B181" s="17" t="s">
        <v>543</v>
      </c>
      <c r="C181" s="17" t="s">
        <v>799</v>
      </c>
      <c r="D181" s="11">
        <v>99.4</v>
      </c>
      <c r="E181" s="16" t="s">
        <v>328</v>
      </c>
      <c r="F181" s="30">
        <v>15.1</v>
      </c>
      <c r="G181" s="30">
        <v>15.9</v>
      </c>
      <c r="H181" s="26">
        <v>0.80000000000000071</v>
      </c>
      <c r="I181" s="29"/>
      <c r="J181" s="29"/>
      <c r="K181" s="29">
        <v>0.26325161172481365</v>
      </c>
      <c r="L181" s="26">
        <f t="shared" si="2"/>
        <v>1.0632516117248143</v>
      </c>
      <c r="M181" s="4" t="s">
        <v>702</v>
      </c>
    </row>
    <row r="182" spans="1:13" x14ac:dyDescent="0.25">
      <c r="A182" s="39">
        <v>169</v>
      </c>
      <c r="B182" s="17" t="s">
        <v>544</v>
      </c>
      <c r="C182" s="17"/>
      <c r="D182" s="11">
        <v>39.5</v>
      </c>
      <c r="E182" s="16" t="s">
        <v>328</v>
      </c>
      <c r="F182" s="30">
        <v>6.5</v>
      </c>
      <c r="G182" s="30">
        <v>7.4</v>
      </c>
      <c r="H182" s="26">
        <v>0</v>
      </c>
      <c r="I182" s="29"/>
      <c r="J182" s="29">
        <v>0.65</v>
      </c>
      <c r="K182" s="29">
        <v>0.10461205898521267</v>
      </c>
      <c r="L182" s="26">
        <f t="shared" si="2"/>
        <v>0.75461205898521266</v>
      </c>
      <c r="M182" s="4" t="s">
        <v>702</v>
      </c>
    </row>
    <row r="183" spans="1:13" x14ac:dyDescent="0.25">
      <c r="A183" s="39">
        <v>170</v>
      </c>
      <c r="B183" s="17" t="s">
        <v>829</v>
      </c>
      <c r="C183" s="17" t="s">
        <v>758</v>
      </c>
      <c r="D183" s="11">
        <v>67.400000000000006</v>
      </c>
      <c r="E183" s="16" t="s">
        <v>328</v>
      </c>
      <c r="F183" s="30">
        <v>0</v>
      </c>
      <c r="G183" s="30">
        <v>0.375</v>
      </c>
      <c r="H183" s="26">
        <v>0.375</v>
      </c>
      <c r="I183" s="29"/>
      <c r="J183" s="29"/>
      <c r="K183" s="29">
        <v>0.17850260191400846</v>
      </c>
      <c r="L183" s="26">
        <f t="shared" si="2"/>
        <v>0.55350260191400846</v>
      </c>
      <c r="M183" s="4" t="s">
        <v>702</v>
      </c>
    </row>
    <row r="184" spans="1:13" x14ac:dyDescent="0.25">
      <c r="A184" s="39">
        <v>171</v>
      </c>
      <c r="B184" s="17" t="s">
        <v>546</v>
      </c>
      <c r="C184" s="17" t="s">
        <v>800</v>
      </c>
      <c r="D184" s="11">
        <v>99.5</v>
      </c>
      <c r="E184" s="16" t="s">
        <v>328</v>
      </c>
      <c r="F184" s="30">
        <v>33.299999999999997</v>
      </c>
      <c r="G184" s="30">
        <v>34.200000000000003</v>
      </c>
      <c r="H184" s="26">
        <v>0.90000000000000568</v>
      </c>
      <c r="I184" s="29"/>
      <c r="J184" s="29"/>
      <c r="K184" s="29">
        <v>0.26351645238047244</v>
      </c>
      <c r="L184" s="26">
        <f t="shared" si="2"/>
        <v>1.1635164523804782</v>
      </c>
      <c r="M184" s="4" t="s">
        <v>702</v>
      </c>
    </row>
    <row r="185" spans="1:13" x14ac:dyDescent="0.25">
      <c r="A185" s="39">
        <v>172</v>
      </c>
      <c r="B185" s="17" t="s">
        <v>547</v>
      </c>
      <c r="C185" s="17"/>
      <c r="D185" s="11">
        <v>39.5</v>
      </c>
      <c r="E185" s="16" t="s">
        <v>328</v>
      </c>
      <c r="F185" s="30">
        <v>14.4</v>
      </c>
      <c r="G185" s="30">
        <v>14.8</v>
      </c>
      <c r="H185" s="26">
        <v>0</v>
      </c>
      <c r="I185" s="29"/>
      <c r="J185" s="29">
        <v>0.51666666666666661</v>
      </c>
      <c r="K185" s="29">
        <v>0.10461205898521267</v>
      </c>
      <c r="L185" s="26">
        <f t="shared" si="2"/>
        <v>0.62127872565187925</v>
      </c>
      <c r="M185" s="4" t="s">
        <v>702</v>
      </c>
    </row>
    <row r="186" spans="1:13" x14ac:dyDescent="0.25">
      <c r="A186" s="39">
        <v>173</v>
      </c>
      <c r="B186" s="17" t="s">
        <v>548</v>
      </c>
      <c r="C186" s="17" t="s">
        <v>753</v>
      </c>
      <c r="D186" s="11">
        <v>67.8</v>
      </c>
      <c r="E186" s="16" t="s">
        <v>328</v>
      </c>
      <c r="F186" s="30">
        <v>25.5</v>
      </c>
      <c r="G186" s="30">
        <v>26.6</v>
      </c>
      <c r="H186" s="26">
        <v>1.1000000000000014</v>
      </c>
      <c r="I186" s="29"/>
      <c r="J186" s="29"/>
      <c r="K186" s="29">
        <v>0.17956196453664353</v>
      </c>
      <c r="L186" s="26">
        <f t="shared" si="2"/>
        <v>1.2795619645366449</v>
      </c>
      <c r="M186" s="4" t="s">
        <v>702</v>
      </c>
    </row>
    <row r="187" spans="1:13" x14ac:dyDescent="0.25">
      <c r="A187" s="39">
        <v>174</v>
      </c>
      <c r="B187" s="17" t="s">
        <v>549</v>
      </c>
      <c r="C187" s="17" t="s">
        <v>783</v>
      </c>
      <c r="D187" s="11">
        <v>99.3</v>
      </c>
      <c r="E187" s="16" t="s">
        <v>328</v>
      </c>
      <c r="F187" s="30">
        <v>37.4</v>
      </c>
      <c r="G187" s="30">
        <v>39</v>
      </c>
      <c r="H187" s="26">
        <v>1.6000000000000014</v>
      </c>
      <c r="I187" s="29"/>
      <c r="J187" s="29"/>
      <c r="K187" s="29">
        <v>0.26298677106915486</v>
      </c>
      <c r="L187" s="26">
        <f t="shared" si="2"/>
        <v>1.8629867710691563</v>
      </c>
      <c r="M187" s="4" t="s">
        <v>702</v>
      </c>
    </row>
    <row r="188" spans="1:13" x14ac:dyDescent="0.25">
      <c r="A188" s="39">
        <v>175</v>
      </c>
      <c r="B188" s="17" t="s">
        <v>550</v>
      </c>
      <c r="C188" s="17"/>
      <c r="D188" s="11">
        <v>39.6</v>
      </c>
      <c r="E188" s="16" t="s">
        <v>328</v>
      </c>
      <c r="F188" s="30">
        <v>14.6</v>
      </c>
      <c r="G188" s="30">
        <v>15.1</v>
      </c>
      <c r="H188" s="26">
        <v>0</v>
      </c>
      <c r="I188" s="29"/>
      <c r="J188" s="29">
        <v>0.3000000000000001</v>
      </c>
      <c r="K188" s="29">
        <v>0.10487689964087143</v>
      </c>
      <c r="L188" s="26">
        <f t="shared" si="2"/>
        <v>0.40487689964087153</v>
      </c>
      <c r="M188" s="4" t="s">
        <v>702</v>
      </c>
    </row>
    <row r="189" spans="1:13" x14ac:dyDescent="0.25">
      <c r="A189" s="39">
        <v>176</v>
      </c>
      <c r="B189" s="17" t="s">
        <v>615</v>
      </c>
      <c r="C189" s="17"/>
      <c r="D189" s="11">
        <v>68.099999999999994</v>
      </c>
      <c r="E189" s="16" t="s">
        <v>328</v>
      </c>
      <c r="F189" s="30">
        <v>16.100000000000001</v>
      </c>
      <c r="G189" s="30">
        <v>16.899999999999999</v>
      </c>
      <c r="H189" s="26">
        <v>0</v>
      </c>
      <c r="I189" s="29"/>
      <c r="J189" s="29">
        <v>0.6</v>
      </c>
      <c r="K189" s="29">
        <v>0.1803564865036198</v>
      </c>
      <c r="L189" s="26">
        <f t="shared" si="2"/>
        <v>0.78035648650361977</v>
      </c>
      <c r="M189" s="4" t="s">
        <v>702</v>
      </c>
    </row>
    <row r="190" spans="1:13" x14ac:dyDescent="0.25">
      <c r="A190" s="39">
        <v>177</v>
      </c>
      <c r="B190" s="17" t="s">
        <v>551</v>
      </c>
      <c r="C190" s="17" t="s">
        <v>755</v>
      </c>
      <c r="D190" s="11">
        <v>99.4</v>
      </c>
      <c r="E190" s="16" t="s">
        <v>328</v>
      </c>
      <c r="F190" s="30">
        <v>17.100000000000001</v>
      </c>
      <c r="G190" s="30">
        <v>18.3</v>
      </c>
      <c r="H190" s="26">
        <v>1.1999999999999993</v>
      </c>
      <c r="I190" s="29"/>
      <c r="J190" s="29"/>
      <c r="K190" s="29">
        <v>0.26325161172481365</v>
      </c>
      <c r="L190" s="26">
        <f t="shared" si="2"/>
        <v>1.4632516117248129</v>
      </c>
      <c r="M190" s="4" t="s">
        <v>702</v>
      </c>
    </row>
    <row r="191" spans="1:13" x14ac:dyDescent="0.25">
      <c r="A191" s="39">
        <v>178</v>
      </c>
      <c r="B191" s="17" t="s">
        <v>413</v>
      </c>
      <c r="C191" s="17"/>
      <c r="D191" s="11">
        <v>42.3</v>
      </c>
      <c r="E191" s="16" t="s">
        <v>328</v>
      </c>
      <c r="F191" s="30">
        <v>1.7</v>
      </c>
      <c r="G191" s="30">
        <v>2</v>
      </c>
      <c r="H191" s="26">
        <v>0</v>
      </c>
      <c r="I191" s="29"/>
      <c r="J191" s="29">
        <v>5.000000000000001E-2</v>
      </c>
      <c r="K191" s="29">
        <v>0.11202759734365812</v>
      </c>
      <c r="L191" s="26">
        <f t="shared" si="2"/>
        <v>0.16202759734365813</v>
      </c>
      <c r="M191" s="4" t="s">
        <v>702</v>
      </c>
    </row>
    <row r="192" spans="1:13" x14ac:dyDescent="0.25">
      <c r="A192" s="39">
        <v>179</v>
      </c>
      <c r="B192" s="17" t="s">
        <v>414</v>
      </c>
      <c r="C192" s="17"/>
      <c r="D192" s="11">
        <v>68.900000000000006</v>
      </c>
      <c r="E192" s="16" t="s">
        <v>328</v>
      </c>
      <c r="F192" s="30">
        <v>9.3000000000000007</v>
      </c>
      <c r="G192" s="30">
        <v>9.4</v>
      </c>
      <c r="H192" s="26">
        <v>0</v>
      </c>
      <c r="I192" s="29"/>
      <c r="J192" s="29">
        <v>9.9999999999999936E-2</v>
      </c>
      <c r="K192" s="29">
        <v>0.18247521174888998</v>
      </c>
      <c r="L192" s="26">
        <f t="shared" si="2"/>
        <v>0.2824752117488899</v>
      </c>
      <c r="M192" s="4" t="s">
        <v>702</v>
      </c>
    </row>
    <row r="193" spans="1:13" x14ac:dyDescent="0.25">
      <c r="A193" s="39">
        <v>180</v>
      </c>
      <c r="B193" s="17" t="s">
        <v>415</v>
      </c>
      <c r="C193" s="17"/>
      <c r="D193" s="11">
        <v>99.3</v>
      </c>
      <c r="E193" s="16" t="s">
        <v>328</v>
      </c>
      <c r="F193" s="30">
        <v>41.2</v>
      </c>
      <c r="G193" s="30">
        <v>42.9</v>
      </c>
      <c r="H193" s="26">
        <v>0</v>
      </c>
      <c r="I193" s="29"/>
      <c r="J193" s="29">
        <v>1.6000000000000003</v>
      </c>
      <c r="K193" s="29">
        <v>0.26298677106915486</v>
      </c>
      <c r="L193" s="26">
        <f t="shared" si="2"/>
        <v>1.8629867710691552</v>
      </c>
      <c r="M193" s="57" t="s">
        <v>702</v>
      </c>
    </row>
    <row r="194" spans="1:13" x14ac:dyDescent="0.25">
      <c r="A194" s="39">
        <v>181</v>
      </c>
      <c r="B194" s="17" t="s">
        <v>416</v>
      </c>
      <c r="C194" s="17"/>
      <c r="D194" s="11">
        <v>42.4</v>
      </c>
      <c r="E194" s="16" t="s">
        <v>328</v>
      </c>
      <c r="F194" s="30">
        <v>16.600000000000001</v>
      </c>
      <c r="G194" s="30">
        <v>17.3</v>
      </c>
      <c r="H194" s="26">
        <v>0</v>
      </c>
      <c r="I194" s="29"/>
      <c r="J194" s="29">
        <v>0.68333333333333324</v>
      </c>
      <c r="K194" s="29">
        <v>0.11229243799931689</v>
      </c>
      <c r="L194" s="26">
        <f t="shared" si="2"/>
        <v>0.79562577133265011</v>
      </c>
      <c r="M194" s="57" t="s">
        <v>702</v>
      </c>
    </row>
    <row r="195" spans="1:13" x14ac:dyDescent="0.25">
      <c r="A195" s="39">
        <v>182</v>
      </c>
      <c r="B195" s="17" t="s">
        <v>417</v>
      </c>
      <c r="C195" s="17"/>
      <c r="D195" s="11">
        <v>69.3</v>
      </c>
      <c r="E195" s="16" t="s">
        <v>328</v>
      </c>
      <c r="F195" s="30">
        <v>6.99</v>
      </c>
      <c r="G195" s="30">
        <v>7</v>
      </c>
      <c r="H195" s="26">
        <v>0</v>
      </c>
      <c r="I195" s="29"/>
      <c r="J195" s="29">
        <v>0.16500000000000004</v>
      </c>
      <c r="K195" s="29">
        <v>0.18353457437152501</v>
      </c>
      <c r="L195" s="26">
        <f t="shared" si="2"/>
        <v>0.34853457437152502</v>
      </c>
      <c r="M195" s="57" t="s">
        <v>702</v>
      </c>
    </row>
    <row r="196" spans="1:13" x14ac:dyDescent="0.25">
      <c r="A196" s="39">
        <v>183</v>
      </c>
      <c r="B196" s="17" t="s">
        <v>418</v>
      </c>
      <c r="C196" s="17" t="s">
        <v>790</v>
      </c>
      <c r="D196" s="11">
        <v>99.3</v>
      </c>
      <c r="E196" s="16" t="s">
        <v>328</v>
      </c>
      <c r="F196" s="30">
        <v>26.1</v>
      </c>
      <c r="G196" s="30">
        <v>27</v>
      </c>
      <c r="H196" s="26">
        <v>0.89999999999999858</v>
      </c>
      <c r="I196" s="29"/>
      <c r="J196" s="29"/>
      <c r="K196" s="29">
        <v>0.26298677106915486</v>
      </c>
      <c r="L196" s="26">
        <f t="shared" si="2"/>
        <v>1.1629867710691535</v>
      </c>
      <c r="M196" s="57" t="s">
        <v>702</v>
      </c>
    </row>
    <row r="197" spans="1:13" x14ac:dyDescent="0.25">
      <c r="A197" s="39">
        <v>184</v>
      </c>
      <c r="B197" s="17" t="s">
        <v>419</v>
      </c>
      <c r="C197" s="17" t="s">
        <v>815</v>
      </c>
      <c r="D197" s="11">
        <v>42.3</v>
      </c>
      <c r="E197" s="16" t="s">
        <v>328</v>
      </c>
      <c r="F197" s="30">
        <v>7.3</v>
      </c>
      <c r="G197" s="30">
        <v>7.3</v>
      </c>
      <c r="H197" s="26">
        <v>0</v>
      </c>
      <c r="I197" s="29"/>
      <c r="J197" s="29"/>
      <c r="K197" s="29">
        <v>0.11202759734365812</v>
      </c>
      <c r="L197" s="26">
        <f t="shared" si="2"/>
        <v>0.11202759734365812</v>
      </c>
      <c r="M197" s="57" t="s">
        <v>702</v>
      </c>
    </row>
    <row r="198" spans="1:13" x14ac:dyDescent="0.25">
      <c r="A198" s="39">
        <v>185</v>
      </c>
      <c r="B198" s="17" t="s">
        <v>420</v>
      </c>
      <c r="C198" s="17" t="s">
        <v>801</v>
      </c>
      <c r="D198" s="11">
        <v>68.599999999999994</v>
      </c>
      <c r="E198" s="16" t="s">
        <v>328</v>
      </c>
      <c r="F198" s="30">
        <v>10.6</v>
      </c>
      <c r="G198" s="30">
        <v>10.7</v>
      </c>
      <c r="H198" s="26">
        <v>9.9999999999999645E-2</v>
      </c>
      <c r="I198" s="29"/>
      <c r="J198" s="29"/>
      <c r="K198" s="29">
        <v>0.18168068978191362</v>
      </c>
      <c r="L198" s="26">
        <f t="shared" si="2"/>
        <v>0.2816806897819133</v>
      </c>
      <c r="M198" s="57" t="s">
        <v>702</v>
      </c>
    </row>
    <row r="199" spans="1:13" x14ac:dyDescent="0.25">
      <c r="A199" s="39">
        <v>186</v>
      </c>
      <c r="B199" s="17" t="s">
        <v>421</v>
      </c>
      <c r="C199" s="17"/>
      <c r="D199" s="11">
        <v>99.4</v>
      </c>
      <c r="E199" s="16" t="s">
        <v>328</v>
      </c>
      <c r="F199" s="30">
        <v>36.5</v>
      </c>
      <c r="G199" s="30">
        <v>37.9</v>
      </c>
      <c r="H199" s="26">
        <v>0</v>
      </c>
      <c r="I199" s="29"/>
      <c r="J199" s="29">
        <v>1.366666666666666</v>
      </c>
      <c r="K199" s="29">
        <v>0.26325161172481365</v>
      </c>
      <c r="L199" s="26">
        <f t="shared" si="2"/>
        <v>1.6299182783914796</v>
      </c>
      <c r="M199" s="57" t="s">
        <v>702</v>
      </c>
    </row>
    <row r="200" spans="1:13" x14ac:dyDescent="0.25">
      <c r="A200" s="39">
        <v>187</v>
      </c>
      <c r="B200" s="17" t="s">
        <v>422</v>
      </c>
      <c r="C200" s="17"/>
      <c r="D200" s="11">
        <v>42.4</v>
      </c>
      <c r="E200" s="16" t="s">
        <v>328</v>
      </c>
      <c r="F200" s="30">
        <v>15.4</v>
      </c>
      <c r="G200" s="30">
        <v>16.3</v>
      </c>
      <c r="H200" s="26">
        <v>0</v>
      </c>
      <c r="I200" s="29"/>
      <c r="J200" s="29">
        <v>0.81666666666666676</v>
      </c>
      <c r="K200" s="29">
        <v>0.11229243799931689</v>
      </c>
      <c r="L200" s="26">
        <f t="shared" si="2"/>
        <v>0.92895910466598364</v>
      </c>
      <c r="M200" s="57" t="s">
        <v>702</v>
      </c>
    </row>
    <row r="201" spans="1:13" x14ac:dyDescent="0.25">
      <c r="A201" s="39">
        <v>188</v>
      </c>
      <c r="B201" s="17" t="s">
        <v>423</v>
      </c>
      <c r="C201" s="17"/>
      <c r="D201" s="11">
        <v>69.3</v>
      </c>
      <c r="E201" s="16" t="s">
        <v>328</v>
      </c>
      <c r="F201" s="30">
        <v>18.7</v>
      </c>
      <c r="G201" s="30">
        <v>18.7</v>
      </c>
      <c r="H201" s="26">
        <v>0</v>
      </c>
      <c r="I201" s="29"/>
      <c r="J201" s="29">
        <v>0.83333333333333337</v>
      </c>
      <c r="K201" s="29">
        <v>0.18353457437152501</v>
      </c>
      <c r="L201" s="26">
        <f t="shared" si="2"/>
        <v>1.0168679077048584</v>
      </c>
      <c r="M201" s="57" t="s">
        <v>702</v>
      </c>
    </row>
    <row r="202" spans="1:13" x14ac:dyDescent="0.25">
      <c r="A202" s="39">
        <v>189</v>
      </c>
      <c r="B202" s="17" t="s">
        <v>424</v>
      </c>
      <c r="C202" s="17"/>
      <c r="D202" s="11">
        <v>99.1</v>
      </c>
      <c r="E202" s="16" t="s">
        <v>328</v>
      </c>
      <c r="F202" s="30">
        <v>5.5</v>
      </c>
      <c r="G202" s="30">
        <v>5.5</v>
      </c>
      <c r="H202" s="26">
        <v>0</v>
      </c>
      <c r="I202" s="29"/>
      <c r="J202" s="29">
        <v>3.3333333333333361E-2</v>
      </c>
      <c r="K202" s="29">
        <v>0.26245708975783733</v>
      </c>
      <c r="L202" s="26">
        <f t="shared" si="2"/>
        <v>0.29579042309117071</v>
      </c>
      <c r="M202" s="4" t="s">
        <v>702</v>
      </c>
    </row>
    <row r="203" spans="1:13" x14ac:dyDescent="0.25">
      <c r="A203" s="39">
        <v>190</v>
      </c>
      <c r="B203" s="17" t="s">
        <v>425</v>
      </c>
      <c r="C203" s="17"/>
      <c r="D203" s="11">
        <v>42.6</v>
      </c>
      <c r="E203" s="16" t="s">
        <v>328</v>
      </c>
      <c r="F203" s="30">
        <v>9.6999999999999993</v>
      </c>
      <c r="G203" s="30">
        <v>10</v>
      </c>
      <c r="H203" s="26">
        <v>0</v>
      </c>
      <c r="I203" s="29"/>
      <c r="J203" s="29">
        <v>0.21666666666666648</v>
      </c>
      <c r="K203" s="29">
        <v>0.11282211931063443</v>
      </c>
      <c r="L203" s="26">
        <f t="shared" si="2"/>
        <v>0.32948878597730091</v>
      </c>
      <c r="M203" s="57" t="s">
        <v>702</v>
      </c>
    </row>
    <row r="204" spans="1:13" x14ac:dyDescent="0.25">
      <c r="A204" s="39">
        <v>191</v>
      </c>
      <c r="B204" s="17" t="s">
        <v>426</v>
      </c>
      <c r="C204" s="17" t="s">
        <v>790</v>
      </c>
      <c r="D204" s="11">
        <v>69.2</v>
      </c>
      <c r="E204" s="16" t="s">
        <v>328</v>
      </c>
      <c r="F204" s="30">
        <v>22.5</v>
      </c>
      <c r="G204" s="30">
        <v>22.9</v>
      </c>
      <c r="H204" s="26">
        <v>0.39999999999999858</v>
      </c>
      <c r="I204" s="29"/>
      <c r="J204" s="29"/>
      <c r="K204" s="29">
        <v>0.18326973371586625</v>
      </c>
      <c r="L204" s="26">
        <f t="shared" si="2"/>
        <v>0.58326973371586477</v>
      </c>
      <c r="M204" s="57" t="s">
        <v>702</v>
      </c>
    </row>
    <row r="205" spans="1:13" x14ac:dyDescent="0.25">
      <c r="A205" s="39">
        <v>192</v>
      </c>
      <c r="B205" s="17" t="s">
        <v>427</v>
      </c>
      <c r="C205" s="17"/>
      <c r="D205" s="11">
        <v>99</v>
      </c>
      <c r="E205" s="16" t="s">
        <v>328</v>
      </c>
      <c r="F205" s="30">
        <v>8.6</v>
      </c>
      <c r="G205" s="30">
        <v>8.9</v>
      </c>
      <c r="H205" s="26">
        <v>0</v>
      </c>
      <c r="I205" s="29"/>
      <c r="J205" s="29">
        <v>0.13333333333333344</v>
      </c>
      <c r="K205" s="29">
        <v>0.26219224910217859</v>
      </c>
      <c r="L205" s="26">
        <f t="shared" si="2"/>
        <v>0.39552558243551206</v>
      </c>
      <c r="M205" s="57" t="s">
        <v>702</v>
      </c>
    </row>
    <row r="206" spans="1:13" x14ac:dyDescent="0.25">
      <c r="A206" s="39">
        <v>193</v>
      </c>
      <c r="B206" s="17" t="s">
        <v>592</v>
      </c>
      <c r="C206" s="17"/>
      <c r="D206" s="11">
        <v>42.4</v>
      </c>
      <c r="E206" s="16" t="s">
        <v>328</v>
      </c>
      <c r="F206" s="30">
        <v>1.9</v>
      </c>
      <c r="G206" s="30">
        <v>2.1</v>
      </c>
      <c r="H206" s="26">
        <v>0</v>
      </c>
      <c r="I206" s="29"/>
      <c r="J206" s="29">
        <v>0.18333333333333332</v>
      </c>
      <c r="K206" s="29">
        <v>0.11229243799931689</v>
      </c>
      <c r="L206" s="26">
        <f t="shared" si="2"/>
        <v>0.29562577133265022</v>
      </c>
      <c r="M206" s="4" t="s">
        <v>702</v>
      </c>
    </row>
    <row r="207" spans="1:13" x14ac:dyDescent="0.25">
      <c r="A207" s="39">
        <v>194</v>
      </c>
      <c r="B207" s="17" t="s">
        <v>593</v>
      </c>
      <c r="C207" s="17"/>
      <c r="D207" s="11">
        <v>68.8</v>
      </c>
      <c r="E207" s="16" t="s">
        <v>328</v>
      </c>
      <c r="F207" s="30">
        <v>14.2</v>
      </c>
      <c r="G207" s="30">
        <v>14.2</v>
      </c>
      <c r="H207" s="26">
        <v>0</v>
      </c>
      <c r="I207" s="29"/>
      <c r="J207" s="29">
        <v>0.46666666666666679</v>
      </c>
      <c r="K207" s="29">
        <v>0.18221037109323118</v>
      </c>
      <c r="L207" s="26">
        <f t="shared" ref="L207:L242" si="3">H207+K207+I207+J207</f>
        <v>0.64887703775989802</v>
      </c>
      <c r="M207" s="4" t="s">
        <v>702</v>
      </c>
    </row>
    <row r="208" spans="1:13" x14ac:dyDescent="0.25">
      <c r="A208" s="39">
        <v>195</v>
      </c>
      <c r="B208" s="17" t="s">
        <v>594</v>
      </c>
      <c r="C208" s="17"/>
      <c r="D208" s="11">
        <v>100.7</v>
      </c>
      <c r="E208" s="16" t="s">
        <v>328</v>
      </c>
      <c r="F208" s="30">
        <v>31.8</v>
      </c>
      <c r="G208" s="30">
        <v>33.4</v>
      </c>
      <c r="H208" s="26">
        <v>0</v>
      </c>
      <c r="I208" s="29"/>
      <c r="J208" s="29">
        <v>1.4333333333333329</v>
      </c>
      <c r="K208" s="29">
        <v>0.26669454024837763</v>
      </c>
      <c r="L208" s="26">
        <f t="shared" si="3"/>
        <v>1.7000278735817105</v>
      </c>
      <c r="M208" s="4" t="s">
        <v>702</v>
      </c>
    </row>
    <row r="209" spans="1:13" x14ac:dyDescent="0.25">
      <c r="A209" s="39">
        <v>196</v>
      </c>
      <c r="B209" s="17" t="s">
        <v>428</v>
      </c>
      <c r="C209" s="17" t="s">
        <v>821</v>
      </c>
      <c r="D209" s="11">
        <v>42.6</v>
      </c>
      <c r="E209" s="16" t="s">
        <v>328</v>
      </c>
      <c r="F209" s="30">
        <v>20.2</v>
      </c>
      <c r="G209" s="30">
        <v>20.5</v>
      </c>
      <c r="H209" s="26">
        <v>0.30000000000000071</v>
      </c>
      <c r="I209" s="29"/>
      <c r="J209" s="29"/>
      <c r="K209" s="29">
        <v>0.11282211931063443</v>
      </c>
      <c r="L209" s="26">
        <f t="shared" si="3"/>
        <v>0.41282211931063517</v>
      </c>
      <c r="M209" s="57" t="s">
        <v>702</v>
      </c>
    </row>
    <row r="210" spans="1:13" x14ac:dyDescent="0.25">
      <c r="A210" s="39">
        <v>197</v>
      </c>
      <c r="B210" s="17" t="s">
        <v>429</v>
      </c>
      <c r="C210" s="17"/>
      <c r="D210" s="11">
        <v>69.2</v>
      </c>
      <c r="E210" s="16" t="s">
        <v>328</v>
      </c>
      <c r="F210" s="30">
        <v>21.9</v>
      </c>
      <c r="G210" s="30">
        <v>22.7</v>
      </c>
      <c r="H210" s="26">
        <v>0</v>
      </c>
      <c r="I210" s="29"/>
      <c r="J210" s="29">
        <v>1.0499999999999998</v>
      </c>
      <c r="K210" s="29">
        <v>0.18326973371586625</v>
      </c>
      <c r="L210" s="26">
        <f t="shared" si="3"/>
        <v>1.233269733715866</v>
      </c>
      <c r="M210" s="57" t="s">
        <v>702</v>
      </c>
    </row>
    <row r="211" spans="1:13" x14ac:dyDescent="0.25">
      <c r="A211" s="39">
        <v>198</v>
      </c>
      <c r="B211" s="17" t="s">
        <v>430</v>
      </c>
      <c r="C211" s="17" t="s">
        <v>783</v>
      </c>
      <c r="D211" s="11">
        <v>99.5</v>
      </c>
      <c r="E211" s="16" t="s">
        <v>328</v>
      </c>
      <c r="F211" s="30">
        <v>25.7</v>
      </c>
      <c r="G211" s="30">
        <v>26.5</v>
      </c>
      <c r="H211" s="26">
        <v>0.80000000000000071</v>
      </c>
      <c r="I211" s="29"/>
      <c r="J211" s="29"/>
      <c r="K211" s="29">
        <v>0.26351645238047244</v>
      </c>
      <c r="L211" s="26">
        <f t="shared" si="3"/>
        <v>1.0635164523804732</v>
      </c>
      <c r="M211" s="57" t="s">
        <v>702</v>
      </c>
    </row>
    <row r="212" spans="1:13" x14ac:dyDescent="0.25">
      <c r="A212" s="39">
        <v>199</v>
      </c>
      <c r="B212" s="17" t="s">
        <v>802</v>
      </c>
      <c r="C212" s="17" t="s">
        <v>803</v>
      </c>
      <c r="D212" s="11">
        <v>42.6</v>
      </c>
      <c r="E212" s="16" t="s">
        <v>328</v>
      </c>
      <c r="F212" s="30">
        <v>0.88200000000000001</v>
      </c>
      <c r="G212" s="30">
        <v>0.88200000000000001</v>
      </c>
      <c r="H212" s="26">
        <v>0</v>
      </c>
      <c r="I212" s="29"/>
      <c r="J212" s="29">
        <v>0.45000000000000018</v>
      </c>
      <c r="K212" s="29">
        <v>0.11282211931063443</v>
      </c>
      <c r="L212" s="26">
        <f t="shared" si="3"/>
        <v>0.56282211931063464</v>
      </c>
      <c r="M212" s="57" t="s">
        <v>702</v>
      </c>
    </row>
    <row r="213" spans="1:13" x14ac:dyDescent="0.25">
      <c r="A213" s="39">
        <v>200</v>
      </c>
      <c r="B213" s="17" t="s">
        <v>432</v>
      </c>
      <c r="C213" s="17"/>
      <c r="D213" s="11">
        <v>68.8</v>
      </c>
      <c r="E213" s="16" t="s">
        <v>328</v>
      </c>
      <c r="F213" s="30">
        <v>15.8</v>
      </c>
      <c r="G213" s="30">
        <v>16.399999999999999</v>
      </c>
      <c r="H213" s="26">
        <v>0</v>
      </c>
      <c r="I213" s="29"/>
      <c r="J213" s="29">
        <v>0.70000000000000018</v>
      </c>
      <c r="K213" s="29">
        <v>0.18221037109323118</v>
      </c>
      <c r="L213" s="26">
        <f t="shared" si="3"/>
        <v>0.88221037109323142</v>
      </c>
      <c r="M213" s="57" t="s">
        <v>702</v>
      </c>
    </row>
    <row r="214" spans="1:13" x14ac:dyDescent="0.25">
      <c r="A214" s="39">
        <v>201</v>
      </c>
      <c r="B214" s="17" t="s">
        <v>433</v>
      </c>
      <c r="C214" s="17"/>
      <c r="D214" s="11">
        <v>99.3</v>
      </c>
      <c r="E214" s="16" t="s">
        <v>328</v>
      </c>
      <c r="F214" s="30">
        <v>26.5</v>
      </c>
      <c r="G214" s="30">
        <v>28</v>
      </c>
      <c r="H214" s="26">
        <v>0</v>
      </c>
      <c r="I214" s="29"/>
      <c r="J214" s="29">
        <v>1.416666666666667</v>
      </c>
      <c r="K214" s="29">
        <v>0.26298677106915486</v>
      </c>
      <c r="L214" s="26">
        <f t="shared" si="3"/>
        <v>1.6796534377358219</v>
      </c>
      <c r="M214" s="57" t="s">
        <v>702</v>
      </c>
    </row>
    <row r="215" spans="1:13" x14ac:dyDescent="0.25">
      <c r="A215" s="39">
        <v>202</v>
      </c>
      <c r="B215" s="17" t="s">
        <v>558</v>
      </c>
      <c r="C215" s="17"/>
      <c r="D215" s="11">
        <v>72.8</v>
      </c>
      <c r="E215" s="16" t="s">
        <v>328</v>
      </c>
      <c r="F215" s="30">
        <v>16.100000000000001</v>
      </c>
      <c r="G215" s="30">
        <v>16.7</v>
      </c>
      <c r="H215" s="26">
        <v>0</v>
      </c>
      <c r="I215" s="29"/>
      <c r="J215" s="29">
        <v>0.46666666666666651</v>
      </c>
      <c r="K215" s="29">
        <v>0.19280399731958184</v>
      </c>
      <c r="L215" s="26">
        <f t="shared" si="3"/>
        <v>0.65947066398624832</v>
      </c>
      <c r="M215" s="57" t="s">
        <v>702</v>
      </c>
    </row>
    <row r="216" spans="1:13" x14ac:dyDescent="0.25">
      <c r="A216" s="39">
        <v>203</v>
      </c>
      <c r="B216" s="17" t="s">
        <v>559</v>
      </c>
      <c r="C216" s="17"/>
      <c r="D216" s="11">
        <v>72.2</v>
      </c>
      <c r="E216" s="16" t="s">
        <v>328</v>
      </c>
      <c r="F216" s="30">
        <v>9.8000000000000007</v>
      </c>
      <c r="G216" s="30">
        <v>10</v>
      </c>
      <c r="H216" s="26">
        <v>0</v>
      </c>
      <c r="I216" s="29">
        <v>1.8565714285714283</v>
      </c>
      <c r="J216" s="29"/>
      <c r="K216" s="29"/>
      <c r="L216" s="26">
        <f t="shared" si="3"/>
        <v>1.8565714285714283</v>
      </c>
      <c r="M216" s="57" t="s">
        <v>703</v>
      </c>
    </row>
    <row r="217" spans="1:13" x14ac:dyDescent="0.25">
      <c r="A217" s="39">
        <v>204</v>
      </c>
      <c r="B217" s="17" t="s">
        <v>560</v>
      </c>
      <c r="C217" s="17" t="s">
        <v>784</v>
      </c>
      <c r="D217" s="11">
        <v>45.9</v>
      </c>
      <c r="E217" s="16" t="s">
        <v>328</v>
      </c>
      <c r="F217" s="30">
        <v>10.199999999999999</v>
      </c>
      <c r="G217" s="30">
        <v>10.7</v>
      </c>
      <c r="H217" s="26">
        <v>0.5</v>
      </c>
      <c r="I217" s="29"/>
      <c r="J217" s="29"/>
      <c r="K217" s="29">
        <v>0.1215618609473737</v>
      </c>
      <c r="L217" s="26">
        <f t="shared" si="3"/>
        <v>0.62156186094737365</v>
      </c>
      <c r="M217" s="57" t="s">
        <v>702</v>
      </c>
    </row>
    <row r="218" spans="1:13" x14ac:dyDescent="0.25">
      <c r="A218" s="39">
        <v>205</v>
      </c>
      <c r="B218" s="17" t="s">
        <v>561</v>
      </c>
      <c r="C218" s="17" t="s">
        <v>774</v>
      </c>
      <c r="D218" s="11">
        <v>45.2</v>
      </c>
      <c r="E218" s="16" t="s">
        <v>328</v>
      </c>
      <c r="F218" s="30">
        <v>20</v>
      </c>
      <c r="G218" s="30">
        <v>20.9</v>
      </c>
      <c r="H218" s="26">
        <v>0.89999999999999858</v>
      </c>
      <c r="I218" s="29"/>
      <c r="J218" s="29"/>
      <c r="K218" s="29">
        <v>0.11970797635776236</v>
      </c>
      <c r="L218" s="26">
        <f t="shared" si="3"/>
        <v>1.019707976357761</v>
      </c>
      <c r="M218" s="57" t="s">
        <v>702</v>
      </c>
    </row>
    <row r="219" spans="1:13" x14ac:dyDescent="0.25">
      <c r="A219" s="39">
        <v>206</v>
      </c>
      <c r="B219" s="17" t="s">
        <v>562</v>
      </c>
      <c r="C219" s="17" t="s">
        <v>764</v>
      </c>
      <c r="D219" s="11">
        <v>72.400000000000006</v>
      </c>
      <c r="E219" s="16" t="s">
        <v>328</v>
      </c>
      <c r="F219" s="30">
        <v>3.7</v>
      </c>
      <c r="G219" s="30">
        <v>3.8</v>
      </c>
      <c r="H219" s="26">
        <v>9.9999999999999645E-2</v>
      </c>
      <c r="I219" s="29"/>
      <c r="J219" s="29"/>
      <c r="K219" s="29">
        <v>0.19174463469694678</v>
      </c>
      <c r="L219" s="26">
        <f t="shared" si="3"/>
        <v>0.29174463469694645</v>
      </c>
      <c r="M219" s="57" t="s">
        <v>702</v>
      </c>
    </row>
    <row r="220" spans="1:13" x14ac:dyDescent="0.25">
      <c r="A220" s="39">
        <v>207</v>
      </c>
      <c r="B220" s="17" t="s">
        <v>563</v>
      </c>
      <c r="C220" s="17"/>
      <c r="D220" s="11">
        <v>72.3</v>
      </c>
      <c r="E220" s="16" t="s">
        <v>328</v>
      </c>
      <c r="F220" s="30">
        <v>25.2</v>
      </c>
      <c r="G220" s="30">
        <v>25.2</v>
      </c>
      <c r="H220" s="26">
        <v>0</v>
      </c>
      <c r="I220" s="29"/>
      <c r="J220" s="29">
        <v>1.1166666666666665</v>
      </c>
      <c r="K220" s="29">
        <v>0.19147979404128798</v>
      </c>
      <c r="L220" s="26">
        <f t="shared" si="3"/>
        <v>1.3081464607079545</v>
      </c>
      <c r="M220" s="57" t="s">
        <v>702</v>
      </c>
    </row>
    <row r="221" spans="1:13" x14ac:dyDescent="0.25">
      <c r="A221" s="39">
        <v>208</v>
      </c>
      <c r="B221" s="17" t="s">
        <v>564</v>
      </c>
      <c r="C221" s="17"/>
      <c r="D221" s="11">
        <v>45.5</v>
      </c>
      <c r="E221" s="16" t="s">
        <v>328</v>
      </c>
      <c r="F221" s="30">
        <v>14.2</v>
      </c>
      <c r="G221" s="30">
        <v>14.5</v>
      </c>
      <c r="H221" s="26">
        <v>0</v>
      </c>
      <c r="I221" s="29"/>
      <c r="J221" s="29">
        <v>0.4499999999999999</v>
      </c>
      <c r="K221" s="29">
        <v>0.12050249832473864</v>
      </c>
      <c r="L221" s="26">
        <f t="shared" si="3"/>
        <v>0.57050249832473854</v>
      </c>
      <c r="M221" s="57" t="s">
        <v>702</v>
      </c>
    </row>
    <row r="222" spans="1:13" x14ac:dyDescent="0.25">
      <c r="A222" s="39">
        <v>209</v>
      </c>
      <c r="B222" s="17" t="s">
        <v>565</v>
      </c>
      <c r="C222" s="17"/>
      <c r="D222" s="11">
        <v>45.2</v>
      </c>
      <c r="E222" s="16" t="s">
        <v>328</v>
      </c>
      <c r="F222" s="30">
        <v>15.2</v>
      </c>
      <c r="G222" s="30">
        <v>16.2</v>
      </c>
      <c r="H222" s="26">
        <v>0</v>
      </c>
      <c r="I222" s="29"/>
      <c r="J222" s="29">
        <v>0.65</v>
      </c>
      <c r="K222" s="29">
        <v>0.11970797635776236</v>
      </c>
      <c r="L222" s="26">
        <f t="shared" si="3"/>
        <v>0.76970797635776234</v>
      </c>
      <c r="M222" s="57" t="s">
        <v>702</v>
      </c>
    </row>
    <row r="223" spans="1:13" x14ac:dyDescent="0.25">
      <c r="A223" s="39">
        <v>210</v>
      </c>
      <c r="B223" s="17" t="s">
        <v>566</v>
      </c>
      <c r="C223" s="17"/>
      <c r="D223" s="11">
        <v>72.5</v>
      </c>
      <c r="E223" s="16" t="s">
        <v>328</v>
      </c>
      <c r="F223" s="30">
        <v>9.1999999999999993</v>
      </c>
      <c r="G223" s="30">
        <v>10.3</v>
      </c>
      <c r="H223" s="26">
        <v>0</v>
      </c>
      <c r="I223" s="29"/>
      <c r="J223" s="29">
        <v>0.3666666666666667</v>
      </c>
      <c r="K223" s="29">
        <v>0.19200947535260554</v>
      </c>
      <c r="L223" s="26">
        <f t="shared" si="3"/>
        <v>0.55867614201927229</v>
      </c>
      <c r="M223" s="4" t="s">
        <v>702</v>
      </c>
    </row>
    <row r="224" spans="1:13" x14ac:dyDescent="0.25">
      <c r="A224" s="39">
        <v>211</v>
      </c>
      <c r="B224" s="17" t="s">
        <v>567</v>
      </c>
      <c r="C224" s="17"/>
      <c r="D224" s="11">
        <v>72.2</v>
      </c>
      <c r="E224" s="16" t="s">
        <v>328</v>
      </c>
      <c r="F224" s="30">
        <v>14</v>
      </c>
      <c r="G224" s="30">
        <v>14.6</v>
      </c>
      <c r="H224" s="26">
        <v>0</v>
      </c>
      <c r="I224" s="29"/>
      <c r="J224" s="29">
        <v>0.86666666666666681</v>
      </c>
      <c r="K224" s="29">
        <v>0.19121495338562924</v>
      </c>
      <c r="L224" s="26">
        <f t="shared" si="3"/>
        <v>1.057881620052296</v>
      </c>
      <c r="M224" s="4" t="s">
        <v>702</v>
      </c>
    </row>
    <row r="225" spans="1:13" x14ac:dyDescent="0.25">
      <c r="A225" s="39">
        <v>212</v>
      </c>
      <c r="B225" s="17" t="s">
        <v>830</v>
      </c>
      <c r="C225" s="17" t="s">
        <v>812</v>
      </c>
      <c r="D225" s="11">
        <v>46</v>
      </c>
      <c r="E225" s="16" t="s">
        <v>328</v>
      </c>
      <c r="F225" s="30">
        <v>0</v>
      </c>
      <c r="G225" s="30">
        <v>5.3999999999999999E-2</v>
      </c>
      <c r="H225" s="26">
        <v>5.3999999999999999E-2</v>
      </c>
      <c r="I225" s="29"/>
      <c r="J225" s="29"/>
      <c r="K225" s="29">
        <v>0.12182670160303248</v>
      </c>
      <c r="L225" s="26">
        <f t="shared" si="3"/>
        <v>0.17582670160303249</v>
      </c>
      <c r="M225" s="4" t="s">
        <v>702</v>
      </c>
    </row>
    <row r="226" spans="1:13" x14ac:dyDescent="0.25">
      <c r="A226" s="39">
        <v>213</v>
      </c>
      <c r="B226" s="17" t="s">
        <v>569</v>
      </c>
      <c r="C226" s="17" t="s">
        <v>753</v>
      </c>
      <c r="D226" s="11">
        <v>44.8</v>
      </c>
      <c r="E226" s="16" t="s">
        <v>328</v>
      </c>
      <c r="F226" s="30">
        <v>9.1</v>
      </c>
      <c r="G226" s="30">
        <v>9.1</v>
      </c>
      <c r="H226" s="26">
        <v>0</v>
      </c>
      <c r="I226" s="29"/>
      <c r="J226" s="29"/>
      <c r="K226" s="29">
        <v>0.11864861373512728</v>
      </c>
      <c r="L226" s="26">
        <f t="shared" si="3"/>
        <v>0.11864861373512728</v>
      </c>
      <c r="M226" s="4" t="s">
        <v>702</v>
      </c>
    </row>
    <row r="227" spans="1:13" x14ac:dyDescent="0.25">
      <c r="A227" s="39">
        <v>214</v>
      </c>
      <c r="B227" s="17" t="s">
        <v>570</v>
      </c>
      <c r="C227" s="17"/>
      <c r="D227" s="11">
        <v>73.099999999999994</v>
      </c>
      <c r="E227" s="16" t="s">
        <v>328</v>
      </c>
      <c r="F227" s="30">
        <v>17.3</v>
      </c>
      <c r="G227" s="30">
        <v>17.3</v>
      </c>
      <c r="H227" s="26">
        <v>0</v>
      </c>
      <c r="I227" s="29"/>
      <c r="J227" s="29">
        <v>0.43333333333333357</v>
      </c>
      <c r="K227" s="29">
        <v>0.19359851928655811</v>
      </c>
      <c r="L227" s="26">
        <f t="shared" si="3"/>
        <v>0.62693185261989171</v>
      </c>
      <c r="M227" s="4" t="s">
        <v>702</v>
      </c>
    </row>
    <row r="228" spans="1:13" x14ac:dyDescent="0.25">
      <c r="A228" s="39">
        <v>215</v>
      </c>
      <c r="B228" s="17" t="s">
        <v>571</v>
      </c>
      <c r="C228" s="17" t="s">
        <v>787</v>
      </c>
      <c r="D228" s="11">
        <v>72.400000000000006</v>
      </c>
      <c r="E228" s="16" t="s">
        <v>328</v>
      </c>
      <c r="F228" s="30">
        <v>6.6</v>
      </c>
      <c r="G228" s="30">
        <v>7.8</v>
      </c>
      <c r="H228" s="26">
        <v>1.2000000000000002</v>
      </c>
      <c r="I228" s="29"/>
      <c r="J228" s="29"/>
      <c r="K228" s="29">
        <v>0.19174463469694678</v>
      </c>
      <c r="L228" s="26">
        <f t="shared" si="3"/>
        <v>1.3917446346969469</v>
      </c>
      <c r="M228" s="4" t="s">
        <v>702</v>
      </c>
    </row>
    <row r="229" spans="1:13" x14ac:dyDescent="0.25">
      <c r="A229" s="39">
        <v>216</v>
      </c>
      <c r="B229" s="17" t="s">
        <v>572</v>
      </c>
      <c r="C229" s="17"/>
      <c r="D229" s="11">
        <v>46</v>
      </c>
      <c r="E229" s="16" t="s">
        <v>328</v>
      </c>
      <c r="F229" s="30">
        <v>18.399999999999999</v>
      </c>
      <c r="G229" s="30">
        <v>19.399999999999999</v>
      </c>
      <c r="H229" s="26">
        <v>0</v>
      </c>
      <c r="I229" s="29"/>
      <c r="J229" s="29">
        <v>0.83333333333333337</v>
      </c>
      <c r="K229" s="29">
        <v>0.12182670160303248</v>
      </c>
      <c r="L229" s="26">
        <f t="shared" si="3"/>
        <v>0.95516003493636581</v>
      </c>
      <c r="M229" s="4" t="s">
        <v>702</v>
      </c>
    </row>
    <row r="230" spans="1:13" x14ac:dyDescent="0.25">
      <c r="A230" s="39">
        <v>217</v>
      </c>
      <c r="B230" s="17" t="s">
        <v>822</v>
      </c>
      <c r="C230" s="17" t="s">
        <v>815</v>
      </c>
      <c r="D230" s="11">
        <v>45.4</v>
      </c>
      <c r="E230" s="16" t="s">
        <v>328</v>
      </c>
      <c r="F230" s="30">
        <v>0.09</v>
      </c>
      <c r="G230" s="30">
        <v>0.5</v>
      </c>
      <c r="H230" s="26">
        <v>0.41000000000000003</v>
      </c>
      <c r="I230" s="29"/>
      <c r="J230" s="29"/>
      <c r="K230" s="29">
        <v>0.12023765766907987</v>
      </c>
      <c r="L230" s="26">
        <f t="shared" si="3"/>
        <v>0.53023765766907993</v>
      </c>
      <c r="M230" s="4" t="s">
        <v>702</v>
      </c>
    </row>
    <row r="231" spans="1:13" x14ac:dyDescent="0.25">
      <c r="A231" s="39">
        <v>218</v>
      </c>
      <c r="B231" s="17" t="s">
        <v>574</v>
      </c>
      <c r="C231" s="17" t="s">
        <v>791</v>
      </c>
      <c r="D231" s="11">
        <v>73</v>
      </c>
      <c r="E231" s="16" t="s">
        <v>328</v>
      </c>
      <c r="F231" s="30">
        <v>8.6999999999999993</v>
      </c>
      <c r="G231" s="30">
        <v>8.9</v>
      </c>
      <c r="H231" s="26">
        <v>0.20000000000000107</v>
      </c>
      <c r="I231" s="29"/>
      <c r="J231" s="29"/>
      <c r="K231" s="29">
        <v>0.19333367863089937</v>
      </c>
      <c r="L231" s="26">
        <f t="shared" si="3"/>
        <v>0.39333367863090041</v>
      </c>
      <c r="M231" s="4" t="s">
        <v>702</v>
      </c>
    </row>
    <row r="232" spans="1:13" x14ac:dyDescent="0.25">
      <c r="A232" s="39">
        <v>219</v>
      </c>
      <c r="B232" s="17" t="s">
        <v>575</v>
      </c>
      <c r="C232" s="17"/>
      <c r="D232" s="11">
        <v>72.2</v>
      </c>
      <c r="E232" s="16" t="s">
        <v>328</v>
      </c>
      <c r="F232" s="30">
        <v>16</v>
      </c>
      <c r="G232" s="30">
        <v>16.7</v>
      </c>
      <c r="H232" s="26">
        <v>0</v>
      </c>
      <c r="I232" s="29"/>
      <c r="J232" s="29">
        <v>0.46666666666666651</v>
      </c>
      <c r="K232" s="29">
        <v>0.19121495338562924</v>
      </c>
      <c r="L232" s="26">
        <f t="shared" si="3"/>
        <v>0.65788162005229578</v>
      </c>
      <c r="M232" s="4" t="s">
        <v>702</v>
      </c>
    </row>
    <row r="233" spans="1:13" x14ac:dyDescent="0.25">
      <c r="A233" s="39">
        <v>220</v>
      </c>
      <c r="B233" s="17" t="s">
        <v>576</v>
      </c>
      <c r="C233" s="17"/>
      <c r="D233" s="11">
        <v>46.2</v>
      </c>
      <c r="E233" s="16" t="s">
        <v>328</v>
      </c>
      <c r="F233" s="30">
        <v>1.9</v>
      </c>
      <c r="G233" s="30">
        <v>1.9</v>
      </c>
      <c r="H233" s="26">
        <v>0</v>
      </c>
      <c r="I233" s="29">
        <v>1.1880000000000002</v>
      </c>
      <c r="J233" s="29"/>
      <c r="K233" s="29"/>
      <c r="L233" s="26">
        <f t="shared" si="3"/>
        <v>1.1880000000000002</v>
      </c>
      <c r="M233" s="4" t="s">
        <v>703</v>
      </c>
    </row>
    <row r="234" spans="1:13" x14ac:dyDescent="0.25">
      <c r="A234" s="39">
        <v>221</v>
      </c>
      <c r="B234" s="17" t="s">
        <v>577</v>
      </c>
      <c r="C234" s="17" t="s">
        <v>809</v>
      </c>
      <c r="D234" s="11">
        <v>45.4</v>
      </c>
      <c r="E234" s="16" t="s">
        <v>328</v>
      </c>
      <c r="F234" s="30">
        <v>14.7</v>
      </c>
      <c r="G234" s="30">
        <v>15.6</v>
      </c>
      <c r="H234" s="26">
        <v>0.90000000000000036</v>
      </c>
      <c r="I234" s="29"/>
      <c r="J234" s="29"/>
      <c r="K234" s="29">
        <v>0.12023765766907987</v>
      </c>
      <c r="L234" s="26">
        <f t="shared" si="3"/>
        <v>1.0202376576690801</v>
      </c>
      <c r="M234" s="4" t="s">
        <v>702</v>
      </c>
    </row>
    <row r="235" spans="1:13" x14ac:dyDescent="0.25">
      <c r="A235" s="39">
        <v>222</v>
      </c>
      <c r="B235" s="17" t="s">
        <v>578</v>
      </c>
      <c r="C235" s="17" t="s">
        <v>787</v>
      </c>
      <c r="D235" s="11">
        <v>72.900000000000006</v>
      </c>
      <c r="E235" s="16" t="s">
        <v>328</v>
      </c>
      <c r="F235" s="30">
        <v>20.6</v>
      </c>
      <c r="G235" s="30">
        <v>21.9</v>
      </c>
      <c r="H235" s="26">
        <v>1.2999999999999972</v>
      </c>
      <c r="I235" s="29"/>
      <c r="J235" s="29"/>
      <c r="K235" s="29">
        <v>0.1930688379752406</v>
      </c>
      <c r="L235" s="26">
        <f t="shared" si="3"/>
        <v>1.4930688379752377</v>
      </c>
      <c r="M235" s="4" t="s">
        <v>702</v>
      </c>
    </row>
    <row r="236" spans="1:13" x14ac:dyDescent="0.25">
      <c r="A236" s="39">
        <v>223</v>
      </c>
      <c r="B236" s="17" t="s">
        <v>579</v>
      </c>
      <c r="C236" s="17" t="s">
        <v>783</v>
      </c>
      <c r="D236" s="11">
        <v>72.400000000000006</v>
      </c>
      <c r="E236" s="16" t="s">
        <v>328</v>
      </c>
      <c r="F236" s="30">
        <v>30.1</v>
      </c>
      <c r="G236" s="30">
        <v>32</v>
      </c>
      <c r="H236" s="26">
        <v>1.8999999999999986</v>
      </c>
      <c r="I236" s="29"/>
      <c r="J236" s="29"/>
      <c r="K236" s="29">
        <v>0.19174463469694678</v>
      </c>
      <c r="L236" s="26">
        <f t="shared" si="3"/>
        <v>2.0917446346969455</v>
      </c>
      <c r="M236" s="4" t="s">
        <v>702</v>
      </c>
    </row>
    <row r="237" spans="1:13" x14ac:dyDescent="0.25">
      <c r="A237" s="39">
        <v>224</v>
      </c>
      <c r="B237" s="17" t="s">
        <v>580</v>
      </c>
      <c r="C237" s="17"/>
      <c r="D237" s="11">
        <v>46.1</v>
      </c>
      <c r="E237" s="16" t="s">
        <v>328</v>
      </c>
      <c r="F237" s="30">
        <v>8.8000000000000007</v>
      </c>
      <c r="G237" s="30">
        <v>8.9</v>
      </c>
      <c r="H237" s="26">
        <v>0</v>
      </c>
      <c r="I237" s="29"/>
      <c r="J237" s="29">
        <v>0.25000000000000017</v>
      </c>
      <c r="K237" s="29">
        <v>0.12209154225869125</v>
      </c>
      <c r="L237" s="26">
        <f t="shared" si="3"/>
        <v>0.3720915422586914</v>
      </c>
      <c r="M237" s="4" t="s">
        <v>702</v>
      </c>
    </row>
    <row r="238" spans="1:13" x14ac:dyDescent="0.25">
      <c r="A238" s="39">
        <v>225</v>
      </c>
      <c r="B238" s="17" t="s">
        <v>581</v>
      </c>
      <c r="C238" s="17"/>
      <c r="D238" s="11">
        <v>45.6</v>
      </c>
      <c r="E238" s="16" t="s">
        <v>328</v>
      </c>
      <c r="F238" s="30">
        <v>15.2</v>
      </c>
      <c r="G238" s="30">
        <v>16</v>
      </c>
      <c r="H238" s="26">
        <v>0</v>
      </c>
      <c r="I238" s="29"/>
      <c r="J238" s="29">
        <v>0.61666666666666681</v>
      </c>
      <c r="K238" s="29">
        <v>0.12076733898039742</v>
      </c>
      <c r="L238" s="26">
        <f t="shared" si="3"/>
        <v>0.73743400564706418</v>
      </c>
      <c r="M238" s="4" t="s">
        <v>702</v>
      </c>
    </row>
    <row r="239" spans="1:13" x14ac:dyDescent="0.25">
      <c r="A239" s="39">
        <v>226</v>
      </c>
      <c r="B239" s="17" t="s">
        <v>582</v>
      </c>
      <c r="C239" s="17" t="s">
        <v>804</v>
      </c>
      <c r="D239" s="11">
        <v>73.2</v>
      </c>
      <c r="E239" s="16" t="s">
        <v>328</v>
      </c>
      <c r="F239" s="30">
        <v>26.4</v>
      </c>
      <c r="G239" s="30">
        <v>27.3</v>
      </c>
      <c r="H239" s="26">
        <v>0.90000000000000213</v>
      </c>
      <c r="I239" s="29"/>
      <c r="J239" s="29"/>
      <c r="K239" s="29">
        <v>0.1938633599422169</v>
      </c>
      <c r="L239" s="26">
        <f t="shared" si="3"/>
        <v>1.0938633599422189</v>
      </c>
      <c r="M239" s="4" t="s">
        <v>702</v>
      </c>
    </row>
    <row r="240" spans="1:13" x14ac:dyDescent="0.25">
      <c r="A240" s="39">
        <v>227</v>
      </c>
      <c r="B240" s="17" t="s">
        <v>583</v>
      </c>
      <c r="C240" s="17" t="s">
        <v>805</v>
      </c>
      <c r="D240" s="11">
        <v>72.400000000000006</v>
      </c>
      <c r="E240" s="16" t="s">
        <v>328</v>
      </c>
      <c r="F240" s="30">
        <v>7.9</v>
      </c>
      <c r="G240" s="30">
        <v>8</v>
      </c>
      <c r="H240" s="26">
        <v>9.9999999999999645E-2</v>
      </c>
      <c r="I240" s="29"/>
      <c r="J240" s="29"/>
      <c r="K240" s="29">
        <v>0.19174463469694678</v>
      </c>
      <c r="L240" s="26">
        <f t="shared" si="3"/>
        <v>0.29174463469694645</v>
      </c>
      <c r="M240" s="4" t="s">
        <v>702</v>
      </c>
    </row>
    <row r="241" spans="1:13" x14ac:dyDescent="0.25">
      <c r="A241" s="39">
        <v>228</v>
      </c>
      <c r="B241" s="17" t="s">
        <v>584</v>
      </c>
      <c r="C241" s="17"/>
      <c r="D241" s="11">
        <v>46.4</v>
      </c>
      <c r="E241" s="16" t="s">
        <v>328</v>
      </c>
      <c r="F241" s="30">
        <v>7.1</v>
      </c>
      <c r="G241" s="30">
        <v>7.8</v>
      </c>
      <c r="H241" s="26">
        <v>0</v>
      </c>
      <c r="I241" s="29"/>
      <c r="J241" s="29">
        <v>0.28333333333333338</v>
      </c>
      <c r="K241" s="29">
        <v>0.12288606422566754</v>
      </c>
      <c r="L241" s="26">
        <f t="shared" si="3"/>
        <v>0.40621939755900094</v>
      </c>
      <c r="M241" s="4" t="s">
        <v>702</v>
      </c>
    </row>
    <row r="242" spans="1:13" x14ac:dyDescent="0.25">
      <c r="A242" s="39">
        <v>229</v>
      </c>
      <c r="B242" s="17" t="s">
        <v>585</v>
      </c>
      <c r="C242" s="17"/>
      <c r="D242" s="11">
        <v>45.5</v>
      </c>
      <c r="E242" s="16" t="s">
        <v>328</v>
      </c>
      <c r="F242" s="30">
        <v>20</v>
      </c>
      <c r="G242" s="30">
        <v>20</v>
      </c>
      <c r="H242" s="26">
        <v>0</v>
      </c>
      <c r="I242" s="29"/>
      <c r="J242" s="29">
        <v>0.83333333333333304</v>
      </c>
      <c r="K242" s="29">
        <v>0.12050249832473864</v>
      </c>
      <c r="L242" s="26">
        <f t="shared" si="3"/>
        <v>0.95383583165807173</v>
      </c>
      <c r="M242" s="4" t="s">
        <v>702</v>
      </c>
    </row>
    <row r="243" spans="1:13" x14ac:dyDescent="0.25">
      <c r="A243" s="681" t="s">
        <v>3</v>
      </c>
      <c r="B243" s="682"/>
      <c r="C243" s="617"/>
      <c r="D243" s="60">
        <f>SUM(D14:D242)</f>
        <v>14343.799999999996</v>
      </c>
      <c r="E243" s="43"/>
      <c r="F243" s="500"/>
      <c r="G243" s="500"/>
      <c r="H243" s="500">
        <f>SUM(H14:H242)</f>
        <v>71.758999999999986</v>
      </c>
      <c r="I243" s="500">
        <f>SUM(I14:I242)</f>
        <v>20.990571428571428</v>
      </c>
      <c r="J243" s="500">
        <f>SUM(J14:J242)</f>
        <v>73.293883333333312</v>
      </c>
      <c r="K243" s="607">
        <f>SUM(K14:K242)</f>
        <v>35.826319694239643</v>
      </c>
      <c r="L243" s="607">
        <f>SUM(L14:L242)</f>
        <v>201.8697744561444</v>
      </c>
      <c r="M243" s="4"/>
    </row>
    <row r="244" spans="1:13" x14ac:dyDescent="0.25">
      <c r="A244" s="655"/>
      <c r="B244" s="655"/>
      <c r="C244" s="655"/>
      <c r="D244" s="655"/>
      <c r="E244" s="655"/>
      <c r="F244" s="116"/>
      <c r="G244" s="116"/>
      <c r="H244" s="117"/>
      <c r="I244" s="117"/>
      <c r="J244" s="117"/>
      <c r="K244" s="118"/>
      <c r="L244" s="118"/>
      <c r="M244" s="113"/>
    </row>
    <row r="245" spans="1:13" ht="36.75" x14ac:dyDescent="0.25">
      <c r="A245" s="619" t="s">
        <v>15</v>
      </c>
      <c r="B245" s="108" t="s">
        <v>331</v>
      </c>
      <c r="C245" s="108"/>
      <c r="D245" s="256" t="str">
        <f>D13</f>
        <v>Общая площадь, м2</v>
      </c>
      <c r="E245" s="38" t="s">
        <v>308</v>
      </c>
      <c r="F245" s="255"/>
      <c r="G245" s="3"/>
      <c r="H245" s="3"/>
      <c r="I245" s="3"/>
      <c r="J245" s="3"/>
      <c r="K245" s="3" t="str">
        <f>K13</f>
        <v>Отопление МОП, Гкал</v>
      </c>
      <c r="L245" s="3" t="str">
        <f>L13</f>
        <v>Всего, Гкал</v>
      </c>
      <c r="M245" s="366"/>
    </row>
    <row r="246" spans="1:13" x14ac:dyDescent="0.25">
      <c r="A246" s="39" t="s">
        <v>13</v>
      </c>
      <c r="B246" s="623" t="s">
        <v>434</v>
      </c>
      <c r="C246" s="623"/>
      <c r="D246" s="258">
        <v>95.8</v>
      </c>
      <c r="E246" s="624" t="s">
        <v>328</v>
      </c>
      <c r="F246" s="625"/>
      <c r="G246" s="625"/>
      <c r="H246" s="625"/>
      <c r="I246" s="625"/>
      <c r="J246" s="625"/>
      <c r="K246" s="22">
        <v>0.25371734812109809</v>
      </c>
      <c r="L246" s="625">
        <f t="shared" ref="L246:L260" si="4">H246+K246</f>
        <v>0.25371734812109809</v>
      </c>
      <c r="M246" s="366"/>
    </row>
    <row r="247" spans="1:13" x14ac:dyDescent="0.25">
      <c r="A247" s="39" t="s">
        <v>14</v>
      </c>
      <c r="B247" s="623" t="s">
        <v>435</v>
      </c>
      <c r="C247" s="623"/>
      <c r="D247" s="258">
        <v>81.400000000000006</v>
      </c>
      <c r="E247" s="624" t="s">
        <v>328</v>
      </c>
      <c r="F247" s="625"/>
      <c r="G247" s="625"/>
      <c r="H247" s="625"/>
      <c r="I247" s="625"/>
      <c r="J247" s="625"/>
      <c r="K247" s="22">
        <v>0.21558029370623574</v>
      </c>
      <c r="L247" s="625">
        <f t="shared" si="4"/>
        <v>0.21558029370623574</v>
      </c>
      <c r="M247" s="366"/>
    </row>
    <row r="248" spans="1:13" x14ac:dyDescent="0.25">
      <c r="A248" s="39" t="s">
        <v>447</v>
      </c>
      <c r="B248" s="623" t="s">
        <v>450</v>
      </c>
      <c r="C248" s="623"/>
      <c r="D248" s="258">
        <v>150.5</v>
      </c>
      <c r="E248" s="624" t="s">
        <v>328</v>
      </c>
      <c r="F248" s="625"/>
      <c r="G248" s="625"/>
      <c r="H248" s="625"/>
      <c r="I248" s="625"/>
      <c r="J248" s="625"/>
      <c r="K248" s="22">
        <v>0.39858518676644322</v>
      </c>
      <c r="L248" s="625">
        <f t="shared" si="4"/>
        <v>0.39858518676644322</v>
      </c>
      <c r="M248" s="366"/>
    </row>
    <row r="249" spans="1:13" x14ac:dyDescent="0.25">
      <c r="A249" s="39" t="s">
        <v>448</v>
      </c>
      <c r="B249" s="623" t="s">
        <v>451</v>
      </c>
      <c r="C249" s="623"/>
      <c r="D249" s="258">
        <v>95.2</v>
      </c>
      <c r="E249" s="624" t="s">
        <v>328</v>
      </c>
      <c r="F249" s="625"/>
      <c r="G249" s="625"/>
      <c r="H249" s="625"/>
      <c r="I249" s="625"/>
      <c r="J249" s="625"/>
      <c r="K249" s="22">
        <v>0.25212830418714549</v>
      </c>
      <c r="L249" s="625">
        <f t="shared" si="4"/>
        <v>0.25212830418714549</v>
      </c>
      <c r="M249" s="366"/>
    </row>
    <row r="250" spans="1:13" x14ac:dyDescent="0.25">
      <c r="A250" s="39" t="s">
        <v>449</v>
      </c>
      <c r="B250" s="623" t="s">
        <v>452</v>
      </c>
      <c r="C250" s="623"/>
      <c r="D250" s="258">
        <v>70.7</v>
      </c>
      <c r="E250" s="624" t="s">
        <v>328</v>
      </c>
      <c r="F250" s="625"/>
      <c r="G250" s="625"/>
      <c r="H250" s="625"/>
      <c r="I250" s="625"/>
      <c r="J250" s="625"/>
      <c r="K250" s="22">
        <v>0.18724234355074776</v>
      </c>
      <c r="L250" s="625">
        <f t="shared" si="4"/>
        <v>0.18724234355074776</v>
      </c>
      <c r="M250" s="366"/>
    </row>
    <row r="251" spans="1:13" x14ac:dyDescent="0.25">
      <c r="A251" s="39" t="s">
        <v>598</v>
      </c>
      <c r="B251" s="623"/>
      <c r="C251" s="623"/>
      <c r="D251" s="259">
        <v>20</v>
      </c>
      <c r="E251" s="624"/>
      <c r="F251" s="625"/>
      <c r="G251" s="625"/>
      <c r="H251" s="625"/>
      <c r="I251" s="625"/>
      <c r="J251" s="625"/>
      <c r="K251" s="22">
        <v>5.2968131131753249E-2</v>
      </c>
      <c r="L251" s="625">
        <f t="shared" si="4"/>
        <v>5.2968131131753249E-2</v>
      </c>
      <c r="M251" s="366"/>
    </row>
    <row r="252" spans="1:13" x14ac:dyDescent="0.25">
      <c r="A252" s="39" t="s">
        <v>307</v>
      </c>
      <c r="B252" s="623" t="s">
        <v>436</v>
      </c>
      <c r="C252" s="623"/>
      <c r="D252" s="258">
        <v>87.1</v>
      </c>
      <c r="E252" s="624" t="s">
        <v>328</v>
      </c>
      <c r="F252" s="625"/>
      <c r="G252" s="625"/>
      <c r="H252" s="625"/>
      <c r="I252" s="625"/>
      <c r="J252" s="625"/>
      <c r="K252" s="22">
        <v>0.23067621107878539</v>
      </c>
      <c r="L252" s="625">
        <f t="shared" si="4"/>
        <v>0.23067621107878539</v>
      </c>
      <c r="M252" s="366"/>
    </row>
    <row r="253" spans="1:13" x14ac:dyDescent="0.25">
      <c r="A253" s="39" t="s">
        <v>18</v>
      </c>
      <c r="B253" s="623" t="s">
        <v>437</v>
      </c>
      <c r="C253" s="623"/>
      <c r="D253" s="258">
        <v>89.3</v>
      </c>
      <c r="E253" s="624" t="s">
        <v>328</v>
      </c>
      <c r="F253" s="625"/>
      <c r="G253" s="625"/>
      <c r="H253" s="625"/>
      <c r="I253" s="625"/>
      <c r="J253" s="625"/>
      <c r="K253" s="22">
        <v>0.23650270550327826</v>
      </c>
      <c r="L253" s="625">
        <f t="shared" si="4"/>
        <v>0.23650270550327826</v>
      </c>
      <c r="M253" s="366"/>
    </row>
    <row r="254" spans="1:13" x14ac:dyDescent="0.25">
      <c r="A254" s="39" t="s">
        <v>19</v>
      </c>
      <c r="B254" s="623" t="s">
        <v>438</v>
      </c>
      <c r="C254" s="623"/>
      <c r="D254" s="258">
        <v>88.5</v>
      </c>
      <c r="E254" s="624" t="s">
        <v>328</v>
      </c>
      <c r="F254" s="625"/>
      <c r="G254" s="625"/>
      <c r="H254" s="625"/>
      <c r="I254" s="625"/>
      <c r="J254" s="625"/>
      <c r="K254" s="22">
        <v>0.23438398025800813</v>
      </c>
      <c r="L254" s="625">
        <f t="shared" si="4"/>
        <v>0.23438398025800813</v>
      </c>
      <c r="M254" s="366"/>
    </row>
    <row r="255" spans="1:13" x14ac:dyDescent="0.25">
      <c r="A255" s="39" t="s">
        <v>522</v>
      </c>
      <c r="B255" s="623" t="s">
        <v>523</v>
      </c>
      <c r="C255" s="623"/>
      <c r="D255" s="258">
        <v>91.6</v>
      </c>
      <c r="E255" s="624" t="s">
        <v>328</v>
      </c>
      <c r="F255" s="625"/>
      <c r="G255" s="625"/>
      <c r="H255" s="625"/>
      <c r="I255" s="625"/>
      <c r="J255" s="625"/>
      <c r="K255" s="22">
        <v>0.24259404058342987</v>
      </c>
      <c r="L255" s="625">
        <f t="shared" si="4"/>
        <v>0.24259404058342987</v>
      </c>
      <c r="M255" s="366"/>
    </row>
    <row r="256" spans="1:13" x14ac:dyDescent="0.25">
      <c r="A256" s="39" t="s">
        <v>597</v>
      </c>
      <c r="B256" s="623"/>
      <c r="C256" s="623"/>
      <c r="D256" s="258">
        <v>16.8</v>
      </c>
      <c r="E256" s="624"/>
      <c r="F256" s="625"/>
      <c r="G256" s="625"/>
      <c r="H256" s="625"/>
      <c r="I256" s="625"/>
      <c r="J256" s="625"/>
      <c r="K256" s="22">
        <v>4.4493230150672733E-2</v>
      </c>
      <c r="L256" s="625">
        <f t="shared" si="4"/>
        <v>4.4493230150672733E-2</v>
      </c>
      <c r="M256" s="366"/>
    </row>
    <row r="257" spans="1:13" x14ac:dyDescent="0.25">
      <c r="A257" s="39" t="s">
        <v>20</v>
      </c>
      <c r="B257" s="623" t="s">
        <v>439</v>
      </c>
      <c r="C257" s="623"/>
      <c r="D257" s="258">
        <v>102.2</v>
      </c>
      <c r="E257" s="624" t="s">
        <v>328</v>
      </c>
      <c r="F257" s="625"/>
      <c r="G257" s="625"/>
      <c r="H257" s="625"/>
      <c r="I257" s="625"/>
      <c r="J257" s="625"/>
      <c r="K257" s="22">
        <v>0.27066715008325914</v>
      </c>
      <c r="L257" s="625">
        <f t="shared" si="4"/>
        <v>0.27066715008325914</v>
      </c>
      <c r="M257" s="366"/>
    </row>
    <row r="258" spans="1:13" x14ac:dyDescent="0.25">
      <c r="A258" s="39" t="s">
        <v>21</v>
      </c>
      <c r="B258" s="623" t="s">
        <v>440</v>
      </c>
      <c r="C258" s="623"/>
      <c r="D258" s="258">
        <v>92.2</v>
      </c>
      <c r="E258" s="624" t="s">
        <v>328</v>
      </c>
      <c r="F258" s="625"/>
      <c r="G258" s="625"/>
      <c r="H258" s="625"/>
      <c r="I258" s="625"/>
      <c r="J258" s="625"/>
      <c r="K258" s="22">
        <v>0.24418308451738249</v>
      </c>
      <c r="L258" s="625">
        <f t="shared" si="4"/>
        <v>0.24418308451738249</v>
      </c>
      <c r="M258" s="366"/>
    </row>
    <row r="259" spans="1:13" x14ac:dyDescent="0.25">
      <c r="A259" s="39" t="s">
        <v>554</v>
      </c>
      <c r="B259" s="623" t="s">
        <v>556</v>
      </c>
      <c r="C259" s="623"/>
      <c r="D259" s="258">
        <v>135.30000000000001</v>
      </c>
      <c r="E259" s="624" t="s">
        <v>328</v>
      </c>
      <c r="F259" s="625"/>
      <c r="G259" s="625"/>
      <c r="H259" s="625"/>
      <c r="I259" s="625"/>
      <c r="J259" s="625"/>
      <c r="K259" s="22">
        <v>0.35832940710631078</v>
      </c>
      <c r="L259" s="625">
        <f t="shared" si="4"/>
        <v>0.35832940710631078</v>
      </c>
      <c r="M259" s="366"/>
    </row>
    <row r="260" spans="1:13" ht="15.75" thickBot="1" x14ac:dyDescent="0.3">
      <c r="A260" s="626" t="s">
        <v>555</v>
      </c>
      <c r="B260" s="627" t="s">
        <v>557</v>
      </c>
      <c r="C260" s="627"/>
      <c r="D260" s="42">
        <v>129.19999999999999</v>
      </c>
      <c r="E260" s="628" t="s">
        <v>328</v>
      </c>
      <c r="F260" s="629"/>
      <c r="G260" s="629"/>
      <c r="H260" s="629"/>
      <c r="I260" s="629"/>
      <c r="J260" s="629"/>
      <c r="K260" s="630">
        <v>0.34217412711112599</v>
      </c>
      <c r="L260" s="629">
        <f t="shared" si="4"/>
        <v>0.34217412711112599</v>
      </c>
      <c r="M260" s="366"/>
    </row>
    <row r="261" spans="1:13" ht="15.75" thickBot="1" x14ac:dyDescent="0.3">
      <c r="A261" s="656"/>
      <c r="B261" s="650" t="s">
        <v>823</v>
      </c>
      <c r="C261" s="650"/>
      <c r="D261" s="650">
        <f>SUM(D246:D260)</f>
        <v>1345.8</v>
      </c>
      <c r="E261" s="650"/>
      <c r="F261" s="650"/>
      <c r="G261" s="650"/>
      <c r="H261" s="651"/>
      <c r="I261" s="651"/>
      <c r="J261" s="651"/>
      <c r="K261" s="651">
        <f>SUM(K246:K260)</f>
        <v>3.5642255438556769</v>
      </c>
      <c r="L261" s="652">
        <f>SUM(L246:L260)</f>
        <v>3.5642255438556769</v>
      </c>
      <c r="M261" s="366"/>
    </row>
    <row r="262" spans="1:13" ht="15.75" thickBot="1" x14ac:dyDescent="0.3">
      <c r="A262" s="656"/>
      <c r="B262" s="650" t="s">
        <v>824</v>
      </c>
      <c r="C262" s="650"/>
      <c r="D262" s="650">
        <f>D261+D243</f>
        <v>15689.599999999995</v>
      </c>
      <c r="E262" s="650"/>
      <c r="F262" s="650"/>
      <c r="G262" s="650"/>
      <c r="H262" s="651"/>
      <c r="I262" s="651"/>
      <c r="J262" s="651"/>
      <c r="K262" s="653">
        <f>K261+K243</f>
        <v>39.390545238095321</v>
      </c>
      <c r="L262" s="654">
        <f>L261+L243</f>
        <v>205.43400000000008</v>
      </c>
      <c r="M262" s="366"/>
    </row>
  </sheetData>
  <mergeCells count="18">
    <mergeCell ref="A243:B243"/>
    <mergeCell ref="A6:E9"/>
    <mergeCell ref="F6:G6"/>
    <mergeCell ref="F7:G7"/>
    <mergeCell ref="F8:G8"/>
    <mergeCell ref="F9:G9"/>
    <mergeCell ref="A10:B12"/>
    <mergeCell ref="D10:E10"/>
    <mergeCell ref="D11:E11"/>
    <mergeCell ref="D12:E12"/>
    <mergeCell ref="A1:M1"/>
    <mergeCell ref="A2:M2"/>
    <mergeCell ref="A3:H3"/>
    <mergeCell ref="L3:M5"/>
    <mergeCell ref="A4:E4"/>
    <mergeCell ref="F4:G4"/>
    <mergeCell ref="A5:E5"/>
    <mergeCell ref="F5:G5"/>
  </mergeCells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43"/>
  <sheetViews>
    <sheetView workbookViewId="0">
      <selection activeCell="A4" sqref="A4:E4"/>
    </sheetView>
  </sheetViews>
  <sheetFormatPr defaultRowHeight="15" x14ac:dyDescent="0.25"/>
  <cols>
    <col min="1" max="1" width="7.140625" style="508" customWidth="1"/>
    <col min="2" max="2" width="14.42578125" style="508" customWidth="1"/>
    <col min="3" max="3" width="11.28515625" style="508" customWidth="1"/>
    <col min="4" max="4" width="10.5703125" style="508" customWidth="1"/>
    <col min="5" max="5" width="10.140625" style="508" customWidth="1"/>
    <col min="6" max="6" width="15.28515625" style="508" customWidth="1"/>
    <col min="7" max="7" width="14" style="508" customWidth="1"/>
    <col min="8" max="8" width="13" style="508" customWidth="1"/>
    <col min="9" max="9" width="12.28515625" style="508" customWidth="1"/>
    <col min="10" max="10" width="13" style="508" customWidth="1"/>
    <col min="11" max="11" width="12.7109375" style="508" customWidth="1"/>
    <col min="12" max="12" width="12.5703125" style="508" customWidth="1"/>
    <col min="13" max="13" width="25.28515625" style="508" customWidth="1"/>
    <col min="14" max="16384" width="9.140625" style="508"/>
  </cols>
  <sheetData>
    <row r="1" spans="1:13" ht="20.25" x14ac:dyDescent="0.3">
      <c r="A1" s="744" t="s">
        <v>9</v>
      </c>
      <c r="B1" s="744"/>
      <c r="C1" s="744"/>
      <c r="D1" s="744"/>
      <c r="E1" s="744"/>
      <c r="F1" s="744"/>
      <c r="G1" s="744"/>
      <c r="H1" s="744"/>
      <c r="I1" s="744"/>
      <c r="J1" s="744"/>
      <c r="K1" s="744"/>
      <c r="L1" s="364"/>
      <c r="M1" s="364"/>
    </row>
    <row r="2" spans="1:13" ht="35.25" customHeight="1" x14ac:dyDescent="0.25">
      <c r="A2" s="685" t="s">
        <v>841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7"/>
      <c r="M2" s="67"/>
    </row>
    <row r="3" spans="1:13" x14ac:dyDescent="0.25">
      <c r="A3" s="742" t="s">
        <v>10</v>
      </c>
      <c r="B3" s="745"/>
      <c r="C3" s="745"/>
      <c r="D3" s="745"/>
      <c r="E3" s="745"/>
      <c r="F3" s="745"/>
      <c r="G3" s="745"/>
      <c r="H3" s="745"/>
      <c r="I3" s="476"/>
      <c r="J3" s="649"/>
      <c r="K3" s="649"/>
      <c r="L3" s="746" t="s">
        <v>12</v>
      </c>
      <c r="M3" s="747"/>
    </row>
    <row r="4" spans="1:13" ht="45" customHeight="1" thickBot="1" x14ac:dyDescent="0.3">
      <c r="A4" s="741" t="s">
        <v>4</v>
      </c>
      <c r="B4" s="741"/>
      <c r="C4" s="741"/>
      <c r="D4" s="741"/>
      <c r="E4" s="741"/>
      <c r="F4" s="741" t="s">
        <v>5</v>
      </c>
      <c r="G4" s="741"/>
      <c r="H4" s="535" t="s">
        <v>832</v>
      </c>
      <c r="I4" s="536"/>
      <c r="J4" s="592"/>
      <c r="K4" s="537"/>
      <c r="L4" s="748"/>
      <c r="M4" s="749"/>
    </row>
    <row r="5" spans="1:13" x14ac:dyDescent="0.25">
      <c r="A5" s="836" t="s">
        <v>631</v>
      </c>
      <c r="B5" s="837"/>
      <c r="C5" s="837"/>
      <c r="D5" s="837"/>
      <c r="E5" s="838"/>
      <c r="F5" s="839" t="s">
        <v>611</v>
      </c>
      <c r="G5" s="792"/>
      <c r="H5" s="622">
        <f>116.2+110.997</f>
        <v>227.197</v>
      </c>
      <c r="I5" s="539"/>
      <c r="J5" s="593"/>
      <c r="K5" s="540"/>
      <c r="L5" s="750"/>
      <c r="M5" s="751"/>
    </row>
    <row r="6" spans="1:13" ht="15.75" customHeight="1" x14ac:dyDescent="0.25">
      <c r="A6" s="754" t="s">
        <v>833</v>
      </c>
      <c r="B6" s="754"/>
      <c r="C6" s="754"/>
      <c r="D6" s="754"/>
      <c r="E6" s="755"/>
      <c r="F6" s="729" t="s">
        <v>691</v>
      </c>
      <c r="G6" s="730"/>
      <c r="H6" s="542">
        <f>H243</f>
        <v>84.057699999999969</v>
      </c>
      <c r="I6" s="543"/>
      <c r="J6" s="594"/>
      <c r="K6" s="540"/>
      <c r="L6" s="4"/>
      <c r="M6" s="366"/>
    </row>
    <row r="7" spans="1:13" ht="20.25" customHeight="1" x14ac:dyDescent="0.25">
      <c r="A7" s="660"/>
      <c r="B7" s="660"/>
      <c r="C7" s="660"/>
      <c r="D7" s="660"/>
      <c r="E7" s="661"/>
      <c r="F7" s="729" t="s">
        <v>724</v>
      </c>
      <c r="G7" s="730"/>
      <c r="H7" s="544">
        <f>J243</f>
        <v>0</v>
      </c>
      <c r="I7" s="543"/>
      <c r="J7" s="594"/>
      <c r="K7" s="540"/>
      <c r="L7" s="365" t="s">
        <v>599</v>
      </c>
      <c r="M7" s="511"/>
    </row>
    <row r="8" spans="1:13" ht="34.5" customHeight="1" x14ac:dyDescent="0.25">
      <c r="A8" s="660"/>
      <c r="B8" s="660"/>
      <c r="C8" s="660"/>
      <c r="D8" s="660"/>
      <c r="E8" s="661"/>
      <c r="F8" s="729" t="s">
        <v>818</v>
      </c>
      <c r="G8" s="730"/>
      <c r="H8" s="544">
        <f>I243</f>
        <v>150.63199999999986</v>
      </c>
      <c r="I8" s="543"/>
      <c r="J8" s="594"/>
      <c r="K8" s="540"/>
      <c r="L8" s="365" t="s">
        <v>600</v>
      </c>
      <c r="M8" s="511"/>
    </row>
    <row r="9" spans="1:13" ht="19.5" customHeight="1" thickBot="1" x14ac:dyDescent="0.3">
      <c r="A9" s="662"/>
      <c r="B9" s="662"/>
      <c r="C9" s="662"/>
      <c r="D9" s="662"/>
      <c r="E9" s="663"/>
      <c r="F9" s="833" t="s">
        <v>612</v>
      </c>
      <c r="G9" s="797"/>
      <c r="H9" s="545">
        <f>H5-H6-H8-H7</f>
        <v>-7.4926999999998145</v>
      </c>
      <c r="I9" s="546"/>
      <c r="J9" s="589"/>
      <c r="K9" s="540"/>
      <c r="L9" s="365" t="s">
        <v>831</v>
      </c>
      <c r="M9" s="365"/>
    </row>
    <row r="10" spans="1:13" ht="20.25" customHeight="1" x14ac:dyDescent="0.25">
      <c r="A10" s="789" t="s">
        <v>693</v>
      </c>
      <c r="B10" s="789"/>
      <c r="C10" s="649"/>
      <c r="D10" s="834" t="s">
        <v>694</v>
      </c>
      <c r="E10" s="835"/>
      <c r="F10" s="665">
        <f>D243</f>
        <v>14343.799999999996</v>
      </c>
      <c r="G10" s="572"/>
      <c r="H10" s="573"/>
      <c r="I10" s="573"/>
      <c r="J10" s="573"/>
      <c r="K10" s="540"/>
      <c r="L10" s="365"/>
      <c r="M10" s="365"/>
    </row>
    <row r="11" spans="1:13" x14ac:dyDescent="0.25">
      <c r="A11" s="789"/>
      <c r="B11" s="789"/>
      <c r="C11" s="649"/>
      <c r="D11" s="793" t="s">
        <v>695</v>
      </c>
      <c r="E11" s="741"/>
      <c r="F11" s="666">
        <v>4897</v>
      </c>
      <c r="G11" s="572"/>
      <c r="H11" s="573"/>
      <c r="I11" s="573"/>
      <c r="J11" s="573"/>
      <c r="K11" s="540"/>
      <c r="L11" s="365"/>
      <c r="M11" s="365"/>
    </row>
    <row r="12" spans="1:13" ht="41.25" customHeight="1" thickBot="1" x14ac:dyDescent="0.3">
      <c r="A12" s="790"/>
      <c r="B12" s="790"/>
      <c r="C12" s="649"/>
      <c r="D12" s="794" t="s">
        <v>741</v>
      </c>
      <c r="E12" s="795"/>
      <c r="F12" s="667">
        <f>D27+D29+D30+D31+D68+D117+D133+D145+D216+D233+D141+D109+D32+D33+D34+D15+D38+D42+D44+D45+D46+D47+D50+D51+D52+D54+D56+D57+D58+D59+D60+D62+D67+D69+D72+D73+D75+D80+D81+D82+D84+D85+D88+D91+D92+D93+D95+D100+D101+D102+D103+D104+D106+D107+D108+D110+D112+D113+D114+D116+D119+D136+D137+D138+D143+D147+D148+D151+D152+D153+D154+D155+D156+D157+D158+D159+D160+D162+D163+D164+D167+D168+D169+D173+D174+D175+D176+D178+D180+D182+D185+D188+D189+D191+D192+D193+D194+D195+D199+D200+D201+D202+D203+D205+D206+D207+D208+D210+D213+D214+D215+D220+D221+D222+D223+D224+D227+D229+D232+D237+D238+D241+D242</f>
        <v>7531.6</v>
      </c>
      <c r="G12" s="605"/>
      <c r="H12" s="606"/>
      <c r="I12" s="80">
        <f>F10-F12</f>
        <v>6812.1999999999953</v>
      </c>
      <c r="J12" s="606" t="s">
        <v>834</v>
      </c>
      <c r="K12" s="4"/>
      <c r="L12" s="4"/>
      <c r="M12" s="664"/>
    </row>
    <row r="13" spans="1:13" ht="36" x14ac:dyDescent="0.25">
      <c r="A13" s="37" t="s">
        <v>0</v>
      </c>
      <c r="B13" s="38" t="s">
        <v>840</v>
      </c>
      <c r="C13" s="38" t="s">
        <v>717</v>
      </c>
      <c r="D13" s="577" t="s">
        <v>2</v>
      </c>
      <c r="E13" s="577" t="s">
        <v>308</v>
      </c>
      <c r="F13" s="555" t="s">
        <v>828</v>
      </c>
      <c r="G13" s="3" t="s">
        <v>835</v>
      </c>
      <c r="H13" s="20" t="s">
        <v>16</v>
      </c>
      <c r="I13" s="556" t="s">
        <v>727</v>
      </c>
      <c r="J13" s="556" t="s">
        <v>726</v>
      </c>
      <c r="K13" s="84" t="s">
        <v>8</v>
      </c>
      <c r="L13" s="85" t="s">
        <v>17</v>
      </c>
      <c r="M13" s="4"/>
    </row>
    <row r="14" spans="1:13" x14ac:dyDescent="0.25">
      <c r="A14" s="39">
        <v>1</v>
      </c>
      <c r="B14" s="17" t="s">
        <v>332</v>
      </c>
      <c r="C14" s="17" t="s">
        <v>753</v>
      </c>
      <c r="D14" s="11">
        <v>94</v>
      </c>
      <c r="E14" s="16" t="s">
        <v>328</v>
      </c>
      <c r="F14" s="30">
        <v>43.3</v>
      </c>
      <c r="G14" s="30">
        <v>45.3</v>
      </c>
      <c r="H14" s="26">
        <v>2</v>
      </c>
      <c r="I14" s="29"/>
      <c r="J14" s="29"/>
      <c r="K14" s="29">
        <v>-0.10339006488358872</v>
      </c>
      <c r="L14" s="26">
        <f>H14+K14+I14+J14</f>
        <v>1.8966099351164112</v>
      </c>
      <c r="M14" s="4" t="s">
        <v>702</v>
      </c>
    </row>
    <row r="15" spans="1:13" x14ac:dyDescent="0.25">
      <c r="A15" s="39">
        <v>2</v>
      </c>
      <c r="B15" s="17" t="s">
        <v>333</v>
      </c>
      <c r="C15" s="17"/>
      <c r="D15" s="13">
        <v>52.6</v>
      </c>
      <c r="E15" s="16" t="s">
        <v>328</v>
      </c>
      <c r="F15" s="30">
        <v>13.9</v>
      </c>
      <c r="G15" s="30">
        <v>14.7</v>
      </c>
      <c r="H15" s="26">
        <v>0</v>
      </c>
      <c r="I15" s="29">
        <v>1.052</v>
      </c>
      <c r="J15" s="29"/>
      <c r="K15" s="29"/>
      <c r="L15" s="26">
        <f t="shared" ref="L15:L78" si="0">H15+K15+I15+J15</f>
        <v>1.052</v>
      </c>
      <c r="M15" s="4" t="s">
        <v>703</v>
      </c>
    </row>
    <row r="16" spans="1:13" x14ac:dyDescent="0.25">
      <c r="A16" s="39">
        <v>3</v>
      </c>
      <c r="B16" s="17" t="s">
        <v>334</v>
      </c>
      <c r="C16" s="17" t="s">
        <v>754</v>
      </c>
      <c r="D16" s="13">
        <v>64.8</v>
      </c>
      <c r="E16" s="16" t="s">
        <v>328</v>
      </c>
      <c r="F16" s="30">
        <v>29</v>
      </c>
      <c r="G16" s="30">
        <v>30.4</v>
      </c>
      <c r="H16" s="26">
        <v>1.3999999999999986</v>
      </c>
      <c r="I16" s="29"/>
      <c r="J16" s="29"/>
      <c r="K16" s="29">
        <v>-0.13337315111123987</v>
      </c>
      <c r="L16" s="26">
        <f t="shared" si="0"/>
        <v>1.2666268488887586</v>
      </c>
      <c r="M16" s="4" t="s">
        <v>702</v>
      </c>
    </row>
    <row r="17" spans="1:13" x14ac:dyDescent="0.25">
      <c r="A17" s="39">
        <v>4</v>
      </c>
      <c r="B17" s="17" t="s">
        <v>335</v>
      </c>
      <c r="C17" s="17" t="s">
        <v>755</v>
      </c>
      <c r="D17" s="13">
        <v>94.3</v>
      </c>
      <c r="E17" s="16" t="s">
        <v>328</v>
      </c>
      <c r="F17" s="30">
        <v>33.200000000000003</v>
      </c>
      <c r="G17" s="30">
        <v>35</v>
      </c>
      <c r="H17" s="26">
        <v>1.7999999999999972</v>
      </c>
      <c r="I17" s="29"/>
      <c r="J17" s="29"/>
      <c r="K17" s="29">
        <v>-0.10372003317577037</v>
      </c>
      <c r="L17" s="26">
        <f t="shared" si="0"/>
        <v>1.6962799668242268</v>
      </c>
      <c r="M17" s="4" t="s">
        <v>702</v>
      </c>
    </row>
    <row r="18" spans="1:13" x14ac:dyDescent="0.25">
      <c r="A18" s="39">
        <v>5</v>
      </c>
      <c r="B18" s="17" t="s">
        <v>336</v>
      </c>
      <c r="C18" s="17"/>
      <c r="D18" s="11">
        <v>52.8</v>
      </c>
      <c r="E18" s="16" t="s">
        <v>328</v>
      </c>
      <c r="F18" s="30">
        <v>0</v>
      </c>
      <c r="G18" s="30">
        <v>0.6</v>
      </c>
      <c r="H18" s="26">
        <v>0.6</v>
      </c>
      <c r="I18" s="29"/>
      <c r="J18" s="29"/>
      <c r="K18" s="29">
        <v>-5.8074419423973234E-2</v>
      </c>
      <c r="L18" s="26">
        <f t="shared" si="0"/>
        <v>0.5419255805760268</v>
      </c>
      <c r="M18" s="4" t="s">
        <v>702</v>
      </c>
    </row>
    <row r="19" spans="1:13" x14ac:dyDescent="0.25">
      <c r="A19" s="39">
        <v>6</v>
      </c>
      <c r="B19" s="17" t="s">
        <v>337</v>
      </c>
      <c r="C19" s="17" t="s">
        <v>756</v>
      </c>
      <c r="D19" s="11">
        <v>64.8</v>
      </c>
      <c r="E19" s="16" t="s">
        <v>328</v>
      </c>
      <c r="F19" s="30">
        <v>16.100000000000001</v>
      </c>
      <c r="G19" s="30">
        <v>16.5</v>
      </c>
      <c r="H19" s="26">
        <v>0.39999999999999858</v>
      </c>
      <c r="I19" s="29"/>
      <c r="J19" s="29"/>
      <c r="K19" s="29">
        <v>-7.1273151111239871E-2</v>
      </c>
      <c r="L19" s="26">
        <f t="shared" si="0"/>
        <v>0.32872684888875869</v>
      </c>
      <c r="M19" s="4" t="s">
        <v>702</v>
      </c>
    </row>
    <row r="20" spans="1:13" x14ac:dyDescent="0.25">
      <c r="A20" s="39">
        <v>7</v>
      </c>
      <c r="B20" s="17" t="s">
        <v>757</v>
      </c>
      <c r="C20" s="17" t="s">
        <v>758</v>
      </c>
      <c r="D20" s="11">
        <v>94.1</v>
      </c>
      <c r="E20" s="16" t="s">
        <v>328</v>
      </c>
      <c r="F20" s="30">
        <v>1.135</v>
      </c>
      <c r="G20" s="30">
        <v>2.8679999999999999</v>
      </c>
      <c r="H20" s="26">
        <v>0.94969999999999988</v>
      </c>
      <c r="I20" s="29"/>
      <c r="J20" s="29"/>
      <c r="K20" s="29">
        <v>-0.18050005431431593</v>
      </c>
      <c r="L20" s="26">
        <f t="shared" si="0"/>
        <v>0.76919994568568395</v>
      </c>
      <c r="M20" s="4" t="s">
        <v>702</v>
      </c>
    </row>
    <row r="21" spans="1:13" x14ac:dyDescent="0.25">
      <c r="A21" s="39">
        <v>8</v>
      </c>
      <c r="B21" s="17" t="s">
        <v>339</v>
      </c>
      <c r="C21" s="17" t="s">
        <v>759</v>
      </c>
      <c r="D21" s="11">
        <v>52.9</v>
      </c>
      <c r="E21" s="16" t="s">
        <v>328</v>
      </c>
      <c r="F21" s="30">
        <v>12.2</v>
      </c>
      <c r="G21" s="30">
        <v>12.5</v>
      </c>
      <c r="H21" s="26">
        <v>0.30000000000000071</v>
      </c>
      <c r="I21" s="29"/>
      <c r="J21" s="29"/>
      <c r="K21" s="29">
        <v>-5.8184408854700456E-2</v>
      </c>
      <c r="L21" s="26">
        <f t="shared" si="0"/>
        <v>0.24181559114530027</v>
      </c>
      <c r="M21" s="4" t="s">
        <v>702</v>
      </c>
    </row>
    <row r="22" spans="1:13" x14ac:dyDescent="0.25">
      <c r="A22" s="39">
        <v>9</v>
      </c>
      <c r="B22" s="17" t="s">
        <v>340</v>
      </c>
      <c r="C22" s="17" t="s">
        <v>760</v>
      </c>
      <c r="D22" s="11">
        <v>65.2</v>
      </c>
      <c r="E22" s="16" t="s">
        <v>328</v>
      </c>
      <c r="F22" s="30">
        <v>18.5</v>
      </c>
      <c r="G22" s="30">
        <v>18.5</v>
      </c>
      <c r="H22" s="26">
        <v>0</v>
      </c>
      <c r="I22" s="29"/>
      <c r="J22" s="29"/>
      <c r="K22" s="29">
        <v>5.2868911658512235E-3</v>
      </c>
      <c r="L22" s="26">
        <f t="shared" si="0"/>
        <v>5.2868911658512235E-3</v>
      </c>
      <c r="M22" s="4" t="s">
        <v>702</v>
      </c>
    </row>
    <row r="23" spans="1:13" x14ac:dyDescent="0.25">
      <c r="A23" s="39">
        <v>10</v>
      </c>
      <c r="B23" s="17" t="s">
        <v>761</v>
      </c>
      <c r="C23" s="17" t="s">
        <v>762</v>
      </c>
      <c r="D23" s="11">
        <v>94</v>
      </c>
      <c r="E23" s="16" t="s">
        <v>328</v>
      </c>
      <c r="F23" s="30">
        <v>2.8580000000000001</v>
      </c>
      <c r="G23" s="30">
        <v>4.2249999999999996</v>
      </c>
      <c r="H23" s="26">
        <v>1.3669999999999995</v>
      </c>
      <c r="I23" s="29"/>
      <c r="J23" s="29"/>
      <c r="K23" s="29">
        <v>-0.10339006488358872</v>
      </c>
      <c r="L23" s="26">
        <f t="shared" si="0"/>
        <v>1.2636099351164107</v>
      </c>
      <c r="M23" s="4" t="s">
        <v>702</v>
      </c>
    </row>
    <row r="24" spans="1:13" x14ac:dyDescent="0.25">
      <c r="A24" s="39">
        <v>11</v>
      </c>
      <c r="B24" s="17" t="s">
        <v>763</v>
      </c>
      <c r="C24" s="17" t="s">
        <v>762</v>
      </c>
      <c r="D24" s="11">
        <v>52.8</v>
      </c>
      <c r="E24" s="16" t="s">
        <v>328</v>
      </c>
      <c r="F24" s="30">
        <v>0.19400000000000001</v>
      </c>
      <c r="G24" s="30">
        <v>0.19400000000000001</v>
      </c>
      <c r="H24" s="26">
        <v>0</v>
      </c>
      <c r="I24" s="29"/>
      <c r="J24" s="29"/>
      <c r="K24" s="29">
        <v>4.0255805760267688E-3</v>
      </c>
      <c r="L24" s="26">
        <f t="shared" si="0"/>
        <v>4.0255805760267688E-3</v>
      </c>
      <c r="M24" s="4" t="s">
        <v>702</v>
      </c>
    </row>
    <row r="25" spans="1:13" x14ac:dyDescent="0.25">
      <c r="A25" s="39">
        <v>12</v>
      </c>
      <c r="B25" s="17" t="s">
        <v>343</v>
      </c>
      <c r="C25" s="17" t="s">
        <v>764</v>
      </c>
      <c r="D25" s="11">
        <v>65.3</v>
      </c>
      <c r="E25" s="16" t="s">
        <v>328</v>
      </c>
      <c r="F25" s="30">
        <v>18.100000000000001</v>
      </c>
      <c r="G25" s="30">
        <v>19.399999999999999</v>
      </c>
      <c r="H25" s="26">
        <v>1.2999999999999972</v>
      </c>
      <c r="I25" s="29"/>
      <c r="J25" s="29"/>
      <c r="K25" s="29">
        <v>-7.1823098264875984E-2</v>
      </c>
      <c r="L25" s="26">
        <f t="shared" si="0"/>
        <v>1.2281769017351212</v>
      </c>
      <c r="M25" s="4" t="s">
        <v>702</v>
      </c>
    </row>
    <row r="26" spans="1:13" x14ac:dyDescent="0.25">
      <c r="A26" s="39">
        <v>13</v>
      </c>
      <c r="B26" s="17" t="s">
        <v>344</v>
      </c>
      <c r="C26" s="17" t="s">
        <v>754</v>
      </c>
      <c r="D26" s="11">
        <v>94.2</v>
      </c>
      <c r="E26" s="16" t="s">
        <v>328</v>
      </c>
      <c r="F26" s="30">
        <v>27.6</v>
      </c>
      <c r="G26" s="30">
        <v>28.9</v>
      </c>
      <c r="H26" s="26">
        <v>1.2999999999999972</v>
      </c>
      <c r="I26" s="29"/>
      <c r="J26" s="29"/>
      <c r="K26" s="29">
        <v>-0.10361004374504316</v>
      </c>
      <c r="L26" s="26">
        <f t="shared" si="0"/>
        <v>1.196389956254954</v>
      </c>
      <c r="M26" s="4" t="s">
        <v>702</v>
      </c>
    </row>
    <row r="27" spans="1:13" x14ac:dyDescent="0.25">
      <c r="A27" s="39">
        <v>14</v>
      </c>
      <c r="B27" s="17" t="s">
        <v>345</v>
      </c>
      <c r="C27" s="17"/>
      <c r="D27" s="11">
        <v>52.9</v>
      </c>
      <c r="E27" s="16" t="s">
        <v>328</v>
      </c>
      <c r="F27" s="30">
        <v>4.2</v>
      </c>
      <c r="G27" s="30">
        <v>4.2</v>
      </c>
      <c r="H27" s="26">
        <v>0</v>
      </c>
      <c r="I27" s="29">
        <v>1.0580000000000001</v>
      </c>
      <c r="J27" s="29"/>
      <c r="K27" s="29"/>
      <c r="L27" s="26">
        <f t="shared" si="0"/>
        <v>1.0580000000000001</v>
      </c>
      <c r="M27" s="4" t="s">
        <v>703</v>
      </c>
    </row>
    <row r="28" spans="1:13" x14ac:dyDescent="0.25">
      <c r="A28" s="39">
        <v>15</v>
      </c>
      <c r="B28" s="17" t="s">
        <v>346</v>
      </c>
      <c r="C28" s="17" t="s">
        <v>809</v>
      </c>
      <c r="D28" s="11">
        <v>64.900000000000006</v>
      </c>
      <c r="E28" s="16" t="s">
        <v>328</v>
      </c>
      <c r="F28" s="30">
        <v>28.8</v>
      </c>
      <c r="G28" s="30">
        <v>30.1</v>
      </c>
      <c r="H28" s="26">
        <v>1.3000000000000007</v>
      </c>
      <c r="I28" s="29"/>
      <c r="J28" s="29"/>
      <c r="K28" s="29">
        <v>-7.1383140541967108E-2</v>
      </c>
      <c r="L28" s="26">
        <f t="shared" si="0"/>
        <v>1.2286168594580336</v>
      </c>
      <c r="M28" s="4" t="s">
        <v>702</v>
      </c>
    </row>
    <row r="29" spans="1:13" x14ac:dyDescent="0.25">
      <c r="A29" s="39">
        <v>16</v>
      </c>
      <c r="B29" s="17" t="s">
        <v>347</v>
      </c>
      <c r="C29" s="17"/>
      <c r="D29" s="11">
        <v>93.9</v>
      </c>
      <c r="E29" s="16" t="s">
        <v>328</v>
      </c>
      <c r="F29" s="30">
        <v>23.4</v>
      </c>
      <c r="G29" s="30">
        <v>24.8</v>
      </c>
      <c r="H29" s="26">
        <v>0</v>
      </c>
      <c r="I29" s="29">
        <v>1.8780000000000001</v>
      </c>
      <c r="J29" s="29"/>
      <c r="K29" s="29"/>
      <c r="L29" s="26">
        <f t="shared" si="0"/>
        <v>1.8780000000000001</v>
      </c>
      <c r="M29" s="4" t="s">
        <v>703</v>
      </c>
    </row>
    <row r="30" spans="1:13" x14ac:dyDescent="0.25">
      <c r="A30" s="39">
        <v>17</v>
      </c>
      <c r="B30" s="17" t="s">
        <v>348</v>
      </c>
      <c r="C30" s="17"/>
      <c r="D30" s="11">
        <v>53</v>
      </c>
      <c r="E30" s="16" t="s">
        <v>328</v>
      </c>
      <c r="F30" s="30">
        <v>13.9</v>
      </c>
      <c r="G30" s="30">
        <v>14.1</v>
      </c>
      <c r="H30" s="26">
        <v>0</v>
      </c>
      <c r="I30" s="29">
        <v>1.0599999999999998</v>
      </c>
      <c r="J30" s="29"/>
      <c r="K30" s="29"/>
      <c r="L30" s="26">
        <f t="shared" si="0"/>
        <v>1.0599999999999998</v>
      </c>
      <c r="M30" s="4" t="s">
        <v>703</v>
      </c>
    </row>
    <row r="31" spans="1:13" x14ac:dyDescent="0.25">
      <c r="A31" s="39">
        <v>18</v>
      </c>
      <c r="B31" s="17" t="s">
        <v>595</v>
      </c>
      <c r="C31" s="17"/>
      <c r="D31" s="11">
        <v>64.8</v>
      </c>
      <c r="E31" s="16" t="s">
        <v>328</v>
      </c>
      <c r="F31" s="30">
        <v>23.4</v>
      </c>
      <c r="G31" s="30">
        <v>23.4</v>
      </c>
      <c r="H31" s="26">
        <v>0</v>
      </c>
      <c r="I31" s="29">
        <v>1.296</v>
      </c>
      <c r="J31" s="29"/>
      <c r="K31" s="29"/>
      <c r="L31" s="26">
        <f t="shared" si="0"/>
        <v>1.296</v>
      </c>
      <c r="M31" s="4" t="s">
        <v>703</v>
      </c>
    </row>
    <row r="32" spans="1:13" x14ac:dyDescent="0.25">
      <c r="A32" s="39">
        <v>19</v>
      </c>
      <c r="B32" s="17" t="s">
        <v>349</v>
      </c>
      <c r="C32" s="17"/>
      <c r="D32" s="11">
        <v>93.9</v>
      </c>
      <c r="E32" s="16" t="s">
        <v>328</v>
      </c>
      <c r="F32" s="30">
        <v>29.3</v>
      </c>
      <c r="G32" s="30">
        <v>30.3</v>
      </c>
      <c r="H32" s="26">
        <v>0</v>
      </c>
      <c r="I32" s="29">
        <v>1.8780000000000001</v>
      </c>
      <c r="J32" s="29"/>
      <c r="K32" s="29"/>
      <c r="L32" s="26">
        <f t="shared" si="0"/>
        <v>1.8780000000000001</v>
      </c>
      <c r="M32" s="4" t="s">
        <v>703</v>
      </c>
    </row>
    <row r="33" spans="1:13" x14ac:dyDescent="0.25">
      <c r="A33" s="39">
        <v>20</v>
      </c>
      <c r="B33" s="17" t="s">
        <v>350</v>
      </c>
      <c r="C33" s="17"/>
      <c r="D33" s="11">
        <v>52.8</v>
      </c>
      <c r="E33" s="16" t="s">
        <v>328</v>
      </c>
      <c r="F33" s="30">
        <v>14.5</v>
      </c>
      <c r="G33" s="30">
        <v>15.2</v>
      </c>
      <c r="H33" s="26">
        <v>0</v>
      </c>
      <c r="I33" s="29">
        <v>1.056</v>
      </c>
      <c r="J33" s="29"/>
      <c r="K33" s="29"/>
      <c r="L33" s="26">
        <f t="shared" si="0"/>
        <v>1.056</v>
      </c>
      <c r="M33" s="4" t="s">
        <v>703</v>
      </c>
    </row>
    <row r="34" spans="1:13" x14ac:dyDescent="0.25">
      <c r="A34" s="39">
        <v>21</v>
      </c>
      <c r="B34" s="17" t="s">
        <v>351</v>
      </c>
      <c r="C34" s="17"/>
      <c r="D34" s="11">
        <v>65</v>
      </c>
      <c r="E34" s="16" t="s">
        <v>328</v>
      </c>
      <c r="F34" s="30">
        <v>9.6</v>
      </c>
      <c r="G34" s="30">
        <v>9.8000000000000007</v>
      </c>
      <c r="H34" s="26">
        <v>0</v>
      </c>
      <c r="I34" s="29">
        <v>1.2999999999999998</v>
      </c>
      <c r="J34" s="29"/>
      <c r="K34" s="29"/>
      <c r="L34" s="26">
        <f t="shared" si="0"/>
        <v>1.2999999999999998</v>
      </c>
      <c r="M34" s="4" t="s">
        <v>703</v>
      </c>
    </row>
    <row r="35" spans="1:13" x14ac:dyDescent="0.25">
      <c r="A35" s="39">
        <v>22</v>
      </c>
      <c r="B35" s="17" t="s">
        <v>352</v>
      </c>
      <c r="C35" s="17" t="s">
        <v>796</v>
      </c>
      <c r="D35" s="11">
        <v>94.3</v>
      </c>
      <c r="E35" s="16" t="s">
        <v>328</v>
      </c>
      <c r="F35" s="30">
        <v>42.1</v>
      </c>
      <c r="G35" s="30">
        <v>44.3</v>
      </c>
      <c r="H35" s="26">
        <v>2.1999999999999957</v>
      </c>
      <c r="I35" s="29"/>
      <c r="J35" s="29"/>
      <c r="K35" s="29">
        <v>-0.10372003317577037</v>
      </c>
      <c r="L35" s="26">
        <f t="shared" si="0"/>
        <v>2.0962799668242256</v>
      </c>
      <c r="M35" s="4" t="s">
        <v>702</v>
      </c>
    </row>
    <row r="36" spans="1:13" x14ac:dyDescent="0.25">
      <c r="A36" s="39">
        <v>23</v>
      </c>
      <c r="B36" s="17" t="s">
        <v>353</v>
      </c>
      <c r="C36" s="17" t="s">
        <v>765</v>
      </c>
      <c r="D36" s="11">
        <v>52.9</v>
      </c>
      <c r="E36" s="16" t="s">
        <v>328</v>
      </c>
      <c r="F36" s="30">
        <v>5.5</v>
      </c>
      <c r="G36" s="30">
        <v>5.8</v>
      </c>
      <c r="H36" s="26">
        <v>0.29999999999999982</v>
      </c>
      <c r="I36" s="29"/>
      <c r="J36" s="29"/>
      <c r="K36" s="29">
        <v>-5.8184408854700456E-2</v>
      </c>
      <c r="L36" s="26">
        <f t="shared" si="0"/>
        <v>0.24181559114529938</v>
      </c>
      <c r="M36" s="4" t="s">
        <v>702</v>
      </c>
    </row>
    <row r="37" spans="1:13" x14ac:dyDescent="0.25">
      <c r="A37" s="39">
        <v>24</v>
      </c>
      <c r="B37" s="17" t="s">
        <v>354</v>
      </c>
      <c r="C37" s="17" t="s">
        <v>759</v>
      </c>
      <c r="D37" s="11">
        <v>65.3</v>
      </c>
      <c r="E37" s="16" t="s">
        <v>328</v>
      </c>
      <c r="F37" s="30">
        <v>7.8</v>
      </c>
      <c r="G37" s="30">
        <v>8</v>
      </c>
      <c r="H37" s="26">
        <v>0.20000000000000018</v>
      </c>
      <c r="I37" s="29"/>
      <c r="J37" s="29"/>
      <c r="K37" s="29">
        <v>-7.1823098264875984E-2</v>
      </c>
      <c r="L37" s="26">
        <f t="shared" si="0"/>
        <v>0.12817690173512419</v>
      </c>
      <c r="M37" s="4" t="s">
        <v>702</v>
      </c>
    </row>
    <row r="38" spans="1:13" x14ac:dyDescent="0.25">
      <c r="A38" s="39">
        <v>25</v>
      </c>
      <c r="B38" s="17" t="s">
        <v>355</v>
      </c>
      <c r="C38" s="17"/>
      <c r="D38" s="11">
        <v>94.1</v>
      </c>
      <c r="E38" s="16" t="s">
        <v>328</v>
      </c>
      <c r="F38" s="30">
        <v>7.9</v>
      </c>
      <c r="G38" s="30">
        <v>8.1999999999999993</v>
      </c>
      <c r="H38" s="26">
        <v>0</v>
      </c>
      <c r="I38" s="29">
        <v>1.8819999999999995</v>
      </c>
      <c r="J38" s="29"/>
      <c r="K38" s="29"/>
      <c r="L38" s="26">
        <f t="shared" si="0"/>
        <v>1.8819999999999995</v>
      </c>
      <c r="M38" s="4" t="s">
        <v>703</v>
      </c>
    </row>
    <row r="39" spans="1:13" x14ac:dyDescent="0.25">
      <c r="A39" s="39">
        <v>26</v>
      </c>
      <c r="B39" s="17" t="s">
        <v>766</v>
      </c>
      <c r="C39" s="17" t="s">
        <v>767</v>
      </c>
      <c r="D39" s="11">
        <v>53</v>
      </c>
      <c r="E39" s="16" t="s">
        <v>328</v>
      </c>
      <c r="F39" s="30">
        <v>0.72</v>
      </c>
      <c r="G39" s="30">
        <v>0.72</v>
      </c>
      <c r="H39" s="26">
        <v>0</v>
      </c>
      <c r="I39" s="29"/>
      <c r="J39" s="29"/>
      <c r="K39" s="29">
        <v>4.0056017145723224E-3</v>
      </c>
      <c r="L39" s="26">
        <f t="shared" si="0"/>
        <v>4.0056017145723224E-3</v>
      </c>
      <c r="M39" s="4" t="s">
        <v>702</v>
      </c>
    </row>
    <row r="40" spans="1:13" x14ac:dyDescent="0.25">
      <c r="A40" s="39">
        <v>27</v>
      </c>
      <c r="B40" s="17" t="s">
        <v>768</v>
      </c>
      <c r="C40" s="17" t="s">
        <v>769</v>
      </c>
      <c r="D40" s="11">
        <v>65.3</v>
      </c>
      <c r="E40" s="16" t="s">
        <v>328</v>
      </c>
      <c r="F40" s="30">
        <v>2.2690000000000001</v>
      </c>
      <c r="G40" s="30">
        <v>3.536</v>
      </c>
      <c r="H40" s="26">
        <v>1.2669999999999999</v>
      </c>
      <c r="I40" s="29"/>
      <c r="J40" s="29"/>
      <c r="K40" s="29">
        <v>-7.1823098264875984E-2</v>
      </c>
      <c r="L40" s="26">
        <f t="shared" si="0"/>
        <v>1.1951769017351239</v>
      </c>
      <c r="M40" s="4" t="s">
        <v>702</v>
      </c>
    </row>
    <row r="41" spans="1:13" x14ac:dyDescent="0.25">
      <c r="A41" s="39">
        <v>28</v>
      </c>
      <c r="B41" s="17" t="s">
        <v>358</v>
      </c>
      <c r="C41" s="17" t="s">
        <v>759</v>
      </c>
      <c r="D41" s="11">
        <v>93.5</v>
      </c>
      <c r="E41" s="16" t="s">
        <v>328</v>
      </c>
      <c r="F41" s="30">
        <v>33.1</v>
      </c>
      <c r="G41" s="30">
        <v>35.299999999999997</v>
      </c>
      <c r="H41" s="26">
        <v>2.1999999999999957</v>
      </c>
      <c r="I41" s="29"/>
      <c r="J41" s="29"/>
      <c r="K41" s="29">
        <v>-0.10284011772995261</v>
      </c>
      <c r="L41" s="26">
        <f t="shared" si="0"/>
        <v>2.0971598822700432</v>
      </c>
      <c r="M41" s="4" t="s">
        <v>702</v>
      </c>
    </row>
    <row r="42" spans="1:13" x14ac:dyDescent="0.25">
      <c r="A42" s="39">
        <v>29</v>
      </c>
      <c r="B42" s="17" t="s">
        <v>359</v>
      </c>
      <c r="C42" s="17"/>
      <c r="D42" s="11">
        <v>52.8</v>
      </c>
      <c r="E42" s="16" t="s">
        <v>328</v>
      </c>
      <c r="F42" s="30">
        <v>17.100000000000001</v>
      </c>
      <c r="G42" s="30">
        <v>17.600000000000001</v>
      </c>
      <c r="H42" s="26">
        <v>0</v>
      </c>
      <c r="I42" s="29">
        <v>1.056</v>
      </c>
      <c r="J42" s="29"/>
      <c r="K42" s="29"/>
      <c r="L42" s="26">
        <f t="shared" si="0"/>
        <v>1.056</v>
      </c>
      <c r="M42" s="4" t="s">
        <v>703</v>
      </c>
    </row>
    <row r="43" spans="1:13" x14ac:dyDescent="0.25">
      <c r="A43" s="39">
        <v>30</v>
      </c>
      <c r="B43" s="17" t="s">
        <v>360</v>
      </c>
      <c r="C43" s="17" t="s">
        <v>755</v>
      </c>
      <c r="D43" s="11">
        <v>65.400000000000006</v>
      </c>
      <c r="E43" s="16" t="s">
        <v>328</v>
      </c>
      <c r="F43" s="30">
        <v>7.8</v>
      </c>
      <c r="G43" s="30">
        <v>9.1</v>
      </c>
      <c r="H43" s="26">
        <v>1.2999999999999998</v>
      </c>
      <c r="I43" s="29"/>
      <c r="J43" s="29"/>
      <c r="K43" s="29">
        <v>-0.13423308769560321</v>
      </c>
      <c r="L43" s="26">
        <f t="shared" si="0"/>
        <v>1.1657669123043966</v>
      </c>
      <c r="M43" s="4" t="s">
        <v>702</v>
      </c>
    </row>
    <row r="44" spans="1:13" x14ac:dyDescent="0.25">
      <c r="A44" s="39">
        <v>31</v>
      </c>
      <c r="B44" s="17" t="s">
        <v>361</v>
      </c>
      <c r="C44" s="17"/>
      <c r="D44" s="11">
        <v>93.9</v>
      </c>
      <c r="E44" s="16" t="s">
        <v>328</v>
      </c>
      <c r="F44" s="30">
        <v>9.4</v>
      </c>
      <c r="G44" s="30">
        <v>9.4</v>
      </c>
      <c r="H44" s="26">
        <v>0</v>
      </c>
      <c r="I44" s="29">
        <v>1.8780000000000001</v>
      </c>
      <c r="J44" s="29"/>
      <c r="K44" s="29"/>
      <c r="L44" s="26">
        <f t="shared" si="0"/>
        <v>1.8780000000000001</v>
      </c>
      <c r="M44" s="4" t="s">
        <v>703</v>
      </c>
    </row>
    <row r="45" spans="1:13" x14ac:dyDescent="0.25">
      <c r="A45" s="39">
        <v>32</v>
      </c>
      <c r="B45" s="17" t="s">
        <v>363</v>
      </c>
      <c r="C45" s="17"/>
      <c r="D45" s="11">
        <v>53</v>
      </c>
      <c r="E45" s="16" t="s">
        <v>328</v>
      </c>
      <c r="F45" s="30">
        <v>18.899999999999999</v>
      </c>
      <c r="G45" s="30">
        <v>19.899999999999999</v>
      </c>
      <c r="H45" s="26">
        <v>0</v>
      </c>
      <c r="I45" s="29">
        <v>1.0599999999999998</v>
      </c>
      <c r="J45" s="29"/>
      <c r="K45" s="29"/>
      <c r="L45" s="26">
        <f t="shared" si="0"/>
        <v>1.0599999999999998</v>
      </c>
      <c r="M45" s="4" t="s">
        <v>703</v>
      </c>
    </row>
    <row r="46" spans="1:13" x14ac:dyDescent="0.25">
      <c r="A46" s="39">
        <v>33</v>
      </c>
      <c r="B46" s="17" t="s">
        <v>364</v>
      </c>
      <c r="C46" s="17"/>
      <c r="D46" s="11">
        <v>65.3</v>
      </c>
      <c r="E46" s="16" t="s">
        <v>328</v>
      </c>
      <c r="F46" s="30">
        <v>25.1</v>
      </c>
      <c r="G46" s="30">
        <v>26.1</v>
      </c>
      <c r="H46" s="26">
        <v>0</v>
      </c>
      <c r="I46" s="29">
        <v>1.306</v>
      </c>
      <c r="J46" s="29"/>
      <c r="K46" s="29"/>
      <c r="L46" s="26">
        <f t="shared" si="0"/>
        <v>1.306</v>
      </c>
      <c r="M46" s="4" t="s">
        <v>703</v>
      </c>
    </row>
    <row r="47" spans="1:13" x14ac:dyDescent="0.25">
      <c r="A47" s="39">
        <v>34</v>
      </c>
      <c r="B47" s="17" t="s">
        <v>362</v>
      </c>
      <c r="C47" s="17"/>
      <c r="D47" s="11">
        <v>94</v>
      </c>
      <c r="E47" s="16" t="s">
        <v>328</v>
      </c>
      <c r="F47" s="30">
        <v>33.4</v>
      </c>
      <c r="G47" s="30">
        <v>35.299999999999997</v>
      </c>
      <c r="H47" s="26">
        <v>0</v>
      </c>
      <c r="I47" s="29">
        <v>1.88</v>
      </c>
      <c r="J47" s="29"/>
      <c r="K47" s="29"/>
      <c r="L47" s="26">
        <f t="shared" si="0"/>
        <v>1.88</v>
      </c>
      <c r="M47" s="4" t="s">
        <v>703</v>
      </c>
    </row>
    <row r="48" spans="1:13" x14ac:dyDescent="0.25">
      <c r="A48" s="39">
        <v>35</v>
      </c>
      <c r="B48" s="17" t="s">
        <v>365</v>
      </c>
      <c r="C48" s="17" t="s">
        <v>770</v>
      </c>
      <c r="D48" s="11">
        <v>52.8</v>
      </c>
      <c r="E48" s="16" t="s">
        <v>328</v>
      </c>
      <c r="F48" s="30">
        <v>14.2</v>
      </c>
      <c r="G48" s="30">
        <v>14.8</v>
      </c>
      <c r="H48" s="26">
        <v>0.60000000000000142</v>
      </c>
      <c r="I48" s="29"/>
      <c r="J48" s="29"/>
      <c r="K48" s="29">
        <v>-5.8074419423973234E-2</v>
      </c>
      <c r="L48" s="26">
        <f t="shared" si="0"/>
        <v>0.54192558057602813</v>
      </c>
      <c r="M48" s="4" t="s">
        <v>702</v>
      </c>
    </row>
    <row r="49" spans="1:13" x14ac:dyDescent="0.25">
      <c r="A49" s="39">
        <v>36</v>
      </c>
      <c r="B49" s="17" t="s">
        <v>836</v>
      </c>
      <c r="C49" s="17" t="s">
        <v>837</v>
      </c>
      <c r="D49" s="11">
        <v>64.900000000000006</v>
      </c>
      <c r="E49" s="16" t="s">
        <v>328</v>
      </c>
      <c r="F49" s="30">
        <v>0</v>
      </c>
      <c r="G49" s="30">
        <v>0</v>
      </c>
      <c r="H49" s="26">
        <v>0</v>
      </c>
      <c r="I49" s="29"/>
      <c r="J49" s="29"/>
      <c r="K49" s="29">
        <v>4.9168594580328989E-3</v>
      </c>
      <c r="L49" s="26">
        <f t="shared" si="0"/>
        <v>4.9168594580328989E-3</v>
      </c>
      <c r="M49" s="4" t="s">
        <v>702</v>
      </c>
    </row>
    <row r="50" spans="1:13" x14ac:dyDescent="0.25">
      <c r="A50" s="39">
        <v>37</v>
      </c>
      <c r="B50" s="17" t="s">
        <v>367</v>
      </c>
      <c r="C50" s="17"/>
      <c r="D50" s="11">
        <v>94.1</v>
      </c>
      <c r="E50" s="16" t="s">
        <v>328</v>
      </c>
      <c r="F50" s="30">
        <v>20.5</v>
      </c>
      <c r="G50" s="30">
        <v>23.3</v>
      </c>
      <c r="H50" s="26">
        <v>0</v>
      </c>
      <c r="I50" s="29">
        <v>1.8819999999999995</v>
      </c>
      <c r="J50" s="29"/>
      <c r="K50" s="29"/>
      <c r="L50" s="26">
        <f t="shared" si="0"/>
        <v>1.8819999999999995</v>
      </c>
      <c r="M50" s="4" t="s">
        <v>703</v>
      </c>
    </row>
    <row r="51" spans="1:13" x14ac:dyDescent="0.25">
      <c r="A51" s="39">
        <v>38</v>
      </c>
      <c r="B51" s="17" t="s">
        <v>368</v>
      </c>
      <c r="C51" s="17"/>
      <c r="D51" s="11">
        <v>52.7</v>
      </c>
      <c r="E51" s="16" t="s">
        <v>328</v>
      </c>
      <c r="F51" s="30">
        <v>12.5</v>
      </c>
      <c r="G51" s="30">
        <v>12.6</v>
      </c>
      <c r="H51" s="26">
        <v>0</v>
      </c>
      <c r="I51" s="29">
        <v>1.054</v>
      </c>
      <c r="J51" s="29"/>
      <c r="K51" s="29"/>
      <c r="L51" s="26">
        <f t="shared" si="0"/>
        <v>1.054</v>
      </c>
      <c r="M51" s="4" t="s">
        <v>703</v>
      </c>
    </row>
    <row r="52" spans="1:13" x14ac:dyDescent="0.25">
      <c r="A52" s="39">
        <v>39</v>
      </c>
      <c r="B52" s="17" t="s">
        <v>369</v>
      </c>
      <c r="C52" s="17"/>
      <c r="D52" s="11">
        <v>65.2</v>
      </c>
      <c r="E52" s="16" t="s">
        <v>328</v>
      </c>
      <c r="F52" s="30">
        <v>12.8</v>
      </c>
      <c r="G52" s="30">
        <v>13.8</v>
      </c>
      <c r="H52" s="26">
        <v>0</v>
      </c>
      <c r="I52" s="29">
        <v>1.304</v>
      </c>
      <c r="J52" s="29"/>
      <c r="K52" s="29"/>
      <c r="L52" s="26">
        <f t="shared" si="0"/>
        <v>1.304</v>
      </c>
      <c r="M52" s="4" t="s">
        <v>703</v>
      </c>
    </row>
    <row r="53" spans="1:13" x14ac:dyDescent="0.25">
      <c r="A53" s="39">
        <v>40</v>
      </c>
      <c r="B53" s="17" t="s">
        <v>370</v>
      </c>
      <c r="C53" s="17" t="s">
        <v>771</v>
      </c>
      <c r="D53" s="11">
        <v>94</v>
      </c>
      <c r="E53" s="16" t="s">
        <v>328</v>
      </c>
      <c r="F53" s="30">
        <v>26.2</v>
      </c>
      <c r="G53" s="30">
        <v>27.3</v>
      </c>
      <c r="H53" s="26">
        <v>1.1000000000000014</v>
      </c>
      <c r="I53" s="29"/>
      <c r="J53" s="29"/>
      <c r="K53" s="29">
        <v>-0.10339006488358872</v>
      </c>
      <c r="L53" s="26">
        <f t="shared" si="0"/>
        <v>0.99660993511641272</v>
      </c>
      <c r="M53" s="4" t="s">
        <v>702</v>
      </c>
    </row>
    <row r="54" spans="1:13" x14ac:dyDescent="0.25">
      <c r="A54" s="39">
        <v>41</v>
      </c>
      <c r="B54" s="17" t="s">
        <v>371</v>
      </c>
      <c r="C54" s="17"/>
      <c r="D54" s="11">
        <v>52.8</v>
      </c>
      <c r="E54" s="16" t="s">
        <v>328</v>
      </c>
      <c r="F54" s="30">
        <v>5.8</v>
      </c>
      <c r="G54" s="30">
        <v>6</v>
      </c>
      <c r="H54" s="26">
        <v>0</v>
      </c>
      <c r="I54" s="29">
        <v>1.056</v>
      </c>
      <c r="J54" s="29"/>
      <c r="K54" s="29"/>
      <c r="L54" s="26">
        <f t="shared" si="0"/>
        <v>1.056</v>
      </c>
      <c r="M54" s="4" t="s">
        <v>703</v>
      </c>
    </row>
    <row r="55" spans="1:13" x14ac:dyDescent="0.25">
      <c r="A55" s="39">
        <v>42</v>
      </c>
      <c r="B55" s="17" t="s">
        <v>372</v>
      </c>
      <c r="C55" s="17" t="s">
        <v>772</v>
      </c>
      <c r="D55" s="11">
        <v>65.3</v>
      </c>
      <c r="E55" s="16" t="s">
        <v>328</v>
      </c>
      <c r="F55" s="30">
        <v>19.399999999999999</v>
      </c>
      <c r="G55" s="30">
        <v>20.100000000000001</v>
      </c>
      <c r="H55" s="26">
        <v>0.70000000000000284</v>
      </c>
      <c r="I55" s="29"/>
      <c r="J55" s="29"/>
      <c r="K55" s="29">
        <v>-7.1823098264875984E-2</v>
      </c>
      <c r="L55" s="26">
        <f t="shared" si="0"/>
        <v>0.62817690173512686</v>
      </c>
      <c r="M55" s="4" t="s">
        <v>702</v>
      </c>
    </row>
    <row r="56" spans="1:13" x14ac:dyDescent="0.25">
      <c r="A56" s="39">
        <v>43</v>
      </c>
      <c r="B56" s="17" t="s">
        <v>455</v>
      </c>
      <c r="C56" s="17"/>
      <c r="D56" s="11">
        <v>69.099999999999994</v>
      </c>
      <c r="E56" s="16" t="s">
        <v>328</v>
      </c>
      <c r="F56" s="30">
        <v>27.9</v>
      </c>
      <c r="G56" s="30">
        <v>29.5</v>
      </c>
      <c r="H56" s="26">
        <v>0</v>
      </c>
      <c r="I56" s="29">
        <v>1.3819999999999999</v>
      </c>
      <c r="J56" s="29"/>
      <c r="K56" s="29"/>
      <c r="L56" s="26">
        <f t="shared" si="0"/>
        <v>1.3819999999999999</v>
      </c>
      <c r="M56" s="4" t="s">
        <v>703</v>
      </c>
    </row>
    <row r="57" spans="1:13" x14ac:dyDescent="0.25">
      <c r="A57" s="39">
        <v>44</v>
      </c>
      <c r="B57" s="17" t="s">
        <v>456</v>
      </c>
      <c r="C57" s="17"/>
      <c r="D57" s="11">
        <v>42.6</v>
      </c>
      <c r="E57" s="16" t="s">
        <v>328</v>
      </c>
      <c r="F57" s="30">
        <v>22.1</v>
      </c>
      <c r="G57" s="30">
        <v>23.3</v>
      </c>
      <c r="H57" s="26">
        <v>0</v>
      </c>
      <c r="I57" s="29">
        <v>0.85199999999999998</v>
      </c>
      <c r="J57" s="29"/>
      <c r="K57" s="29"/>
      <c r="L57" s="26">
        <f t="shared" si="0"/>
        <v>0.85199999999999998</v>
      </c>
      <c r="M57" s="4" t="s">
        <v>703</v>
      </c>
    </row>
    <row r="58" spans="1:13" x14ac:dyDescent="0.25">
      <c r="A58" s="39">
        <v>45</v>
      </c>
      <c r="B58" s="17" t="s">
        <v>457</v>
      </c>
      <c r="C58" s="17"/>
      <c r="D58" s="11">
        <v>55.5</v>
      </c>
      <c r="E58" s="16" t="s">
        <v>328</v>
      </c>
      <c r="F58" s="30">
        <v>22.2</v>
      </c>
      <c r="G58" s="30">
        <v>23.4</v>
      </c>
      <c r="H58" s="26">
        <v>0</v>
      </c>
      <c r="I58" s="29">
        <v>1.1100000000000001</v>
      </c>
      <c r="J58" s="29"/>
      <c r="K58" s="29"/>
      <c r="L58" s="26">
        <f t="shared" si="0"/>
        <v>1.1100000000000001</v>
      </c>
      <c r="M58" s="4" t="s">
        <v>703</v>
      </c>
    </row>
    <row r="59" spans="1:13" x14ac:dyDescent="0.25">
      <c r="A59" s="39">
        <v>46</v>
      </c>
      <c r="B59" s="17" t="s">
        <v>458</v>
      </c>
      <c r="C59" s="17"/>
      <c r="D59" s="11">
        <v>58.9</v>
      </c>
      <c r="E59" s="16" t="s">
        <v>328</v>
      </c>
      <c r="F59" s="30">
        <v>29.1</v>
      </c>
      <c r="G59" s="30">
        <v>30.2</v>
      </c>
      <c r="H59" s="26">
        <v>0</v>
      </c>
      <c r="I59" s="29">
        <v>1.1779999999999999</v>
      </c>
      <c r="J59" s="29"/>
      <c r="K59" s="29"/>
      <c r="L59" s="26">
        <f t="shared" si="0"/>
        <v>1.1779999999999999</v>
      </c>
      <c r="M59" s="4" t="s">
        <v>703</v>
      </c>
    </row>
    <row r="60" spans="1:13" x14ac:dyDescent="0.25">
      <c r="A60" s="39">
        <v>47</v>
      </c>
      <c r="B60" s="17" t="s">
        <v>459</v>
      </c>
      <c r="C60" s="17"/>
      <c r="D60" s="11">
        <v>62.3</v>
      </c>
      <c r="E60" s="16" t="s">
        <v>328</v>
      </c>
      <c r="F60" s="30">
        <v>28.6</v>
      </c>
      <c r="G60" s="30">
        <v>29.8</v>
      </c>
      <c r="H60" s="26">
        <v>0</v>
      </c>
      <c r="I60" s="29">
        <v>1.2459999999999998</v>
      </c>
      <c r="J60" s="29"/>
      <c r="K60" s="29"/>
      <c r="L60" s="26">
        <f t="shared" si="0"/>
        <v>1.2459999999999998</v>
      </c>
      <c r="M60" s="4" t="s">
        <v>703</v>
      </c>
    </row>
    <row r="61" spans="1:13" x14ac:dyDescent="0.25">
      <c r="A61" s="39">
        <v>48</v>
      </c>
      <c r="B61" s="17" t="s">
        <v>460</v>
      </c>
      <c r="C61" s="17" t="s">
        <v>754</v>
      </c>
      <c r="D61" s="11">
        <v>68.7</v>
      </c>
      <c r="E61" s="16" t="s">
        <v>328</v>
      </c>
      <c r="F61" s="30">
        <v>20.7</v>
      </c>
      <c r="G61" s="30">
        <v>21.2</v>
      </c>
      <c r="H61" s="26">
        <v>0.5</v>
      </c>
      <c r="I61" s="29"/>
      <c r="J61" s="29"/>
      <c r="K61" s="29">
        <v>-7.5562738909601537E-2</v>
      </c>
      <c r="L61" s="26">
        <f t="shared" si="0"/>
        <v>0.42443726109039848</v>
      </c>
      <c r="M61" s="4" t="s">
        <v>702</v>
      </c>
    </row>
    <row r="62" spans="1:13" x14ac:dyDescent="0.25">
      <c r="A62" s="39">
        <v>49</v>
      </c>
      <c r="B62" s="17" t="s">
        <v>461</v>
      </c>
      <c r="C62" s="17"/>
      <c r="D62" s="11">
        <v>42.7</v>
      </c>
      <c r="E62" s="16" t="s">
        <v>328</v>
      </c>
      <c r="F62" s="30">
        <v>8.3000000000000007</v>
      </c>
      <c r="G62" s="30">
        <v>9.3000000000000007</v>
      </c>
      <c r="H62" s="26">
        <v>0</v>
      </c>
      <c r="I62" s="29">
        <v>0.85400000000000009</v>
      </c>
      <c r="J62" s="29"/>
      <c r="K62" s="29"/>
      <c r="L62" s="26">
        <f t="shared" si="0"/>
        <v>0.85400000000000009</v>
      </c>
      <c r="M62" s="4" t="s">
        <v>703</v>
      </c>
    </row>
    <row r="63" spans="1:13" x14ac:dyDescent="0.25">
      <c r="A63" s="39">
        <v>50</v>
      </c>
      <c r="B63" s="17" t="s">
        <v>462</v>
      </c>
      <c r="C63" s="17" t="s">
        <v>783</v>
      </c>
      <c r="D63" s="11">
        <v>55</v>
      </c>
      <c r="E63" s="16" t="s">
        <v>328</v>
      </c>
      <c r="F63" s="30">
        <v>22.2</v>
      </c>
      <c r="G63" s="30">
        <v>23.4</v>
      </c>
      <c r="H63" s="26">
        <v>1.1999999999999993</v>
      </c>
      <c r="I63" s="29"/>
      <c r="J63" s="29"/>
      <c r="K63" s="29">
        <v>-0.13679418689997214</v>
      </c>
      <c r="L63" s="26">
        <f t="shared" si="0"/>
        <v>1.0632058131000273</v>
      </c>
      <c r="M63" s="4" t="s">
        <v>702</v>
      </c>
    </row>
    <row r="64" spans="1:13" x14ac:dyDescent="0.25">
      <c r="A64" s="39">
        <v>51</v>
      </c>
      <c r="B64" s="17" t="s">
        <v>463</v>
      </c>
      <c r="C64" s="17" t="s">
        <v>773</v>
      </c>
      <c r="D64" s="11">
        <v>59</v>
      </c>
      <c r="E64" s="16" t="s">
        <v>328</v>
      </c>
      <c r="F64" s="30">
        <v>13.6</v>
      </c>
      <c r="G64" s="30">
        <v>14.1</v>
      </c>
      <c r="H64" s="26">
        <v>0.5</v>
      </c>
      <c r="I64" s="29"/>
      <c r="J64" s="29"/>
      <c r="K64" s="29">
        <v>-6.4893764129061005E-2</v>
      </c>
      <c r="L64" s="26">
        <f t="shared" si="0"/>
        <v>0.435106235870939</v>
      </c>
      <c r="M64" s="4" t="s">
        <v>702</v>
      </c>
    </row>
    <row r="65" spans="1:13" x14ac:dyDescent="0.25">
      <c r="A65" s="39">
        <v>52</v>
      </c>
      <c r="B65" s="17" t="s">
        <v>464</v>
      </c>
      <c r="C65" s="17" t="s">
        <v>774</v>
      </c>
      <c r="D65" s="11">
        <v>62</v>
      </c>
      <c r="E65" s="16" t="s">
        <v>328</v>
      </c>
      <c r="F65" s="30">
        <v>26.1</v>
      </c>
      <c r="G65" s="30">
        <v>27.2</v>
      </c>
      <c r="H65" s="26">
        <v>1.0999999999999979</v>
      </c>
      <c r="I65" s="29"/>
      <c r="J65" s="29"/>
      <c r="K65" s="29">
        <v>-6.8193447050877667E-2</v>
      </c>
      <c r="L65" s="26">
        <f t="shared" si="0"/>
        <v>1.0318065529491203</v>
      </c>
      <c r="M65" s="4" t="s">
        <v>702</v>
      </c>
    </row>
    <row r="66" spans="1:13" x14ac:dyDescent="0.25">
      <c r="A66" s="39">
        <v>53</v>
      </c>
      <c r="B66" s="17" t="s">
        <v>775</v>
      </c>
      <c r="C66" s="17" t="s">
        <v>776</v>
      </c>
      <c r="D66" s="11">
        <v>68.900000000000006</v>
      </c>
      <c r="E66" s="16" t="s">
        <v>328</v>
      </c>
      <c r="F66" s="30">
        <v>0.24099999999999999</v>
      </c>
      <c r="G66" s="30">
        <v>0.59699999999999998</v>
      </c>
      <c r="H66" s="26">
        <v>0.35599999999999998</v>
      </c>
      <c r="I66" s="29"/>
      <c r="J66" s="29"/>
      <c r="K66" s="29">
        <v>-7.5782717771055996E-2</v>
      </c>
      <c r="L66" s="26">
        <f t="shared" si="0"/>
        <v>0.28021728222894399</v>
      </c>
      <c r="M66" s="4" t="s">
        <v>702</v>
      </c>
    </row>
    <row r="67" spans="1:13" x14ac:dyDescent="0.25">
      <c r="A67" s="39">
        <v>54</v>
      </c>
      <c r="B67" s="17" t="s">
        <v>466</v>
      </c>
      <c r="C67" s="17"/>
      <c r="D67" s="11">
        <v>42.8</v>
      </c>
      <c r="E67" s="16" t="s">
        <v>328</v>
      </c>
      <c r="F67" s="30">
        <v>17.8</v>
      </c>
      <c r="G67" s="30">
        <v>18.3</v>
      </c>
      <c r="H67" s="26">
        <v>0</v>
      </c>
      <c r="I67" s="29">
        <v>0.85599999999999987</v>
      </c>
      <c r="J67" s="29"/>
      <c r="K67" s="29"/>
      <c r="L67" s="26">
        <f t="shared" si="0"/>
        <v>0.85599999999999987</v>
      </c>
      <c r="M67" s="4" t="s">
        <v>703</v>
      </c>
    </row>
    <row r="68" spans="1:13" x14ac:dyDescent="0.25">
      <c r="A68" s="39">
        <v>55</v>
      </c>
      <c r="B68" s="17" t="s">
        <v>467</v>
      </c>
      <c r="C68" s="17"/>
      <c r="D68" s="11">
        <v>55.2</v>
      </c>
      <c r="E68" s="16" t="s">
        <v>328</v>
      </c>
      <c r="F68" s="30">
        <v>4.5999999999999996</v>
      </c>
      <c r="G68" s="30">
        <v>5</v>
      </c>
      <c r="H68" s="26">
        <v>0</v>
      </c>
      <c r="I68" s="29">
        <v>1.1040000000000001</v>
      </c>
      <c r="J68" s="29"/>
      <c r="K68" s="29"/>
      <c r="L68" s="26">
        <f t="shared" si="0"/>
        <v>1.1040000000000001</v>
      </c>
      <c r="M68" s="4" t="s">
        <v>703</v>
      </c>
    </row>
    <row r="69" spans="1:13" x14ac:dyDescent="0.25">
      <c r="A69" s="39">
        <v>56</v>
      </c>
      <c r="B69" s="17" t="s">
        <v>468</v>
      </c>
      <c r="C69" s="17"/>
      <c r="D69" s="11">
        <v>59.3</v>
      </c>
      <c r="E69" s="16" t="s">
        <v>328</v>
      </c>
      <c r="F69" s="30">
        <v>15.6</v>
      </c>
      <c r="G69" s="30">
        <v>15.6</v>
      </c>
      <c r="H69" s="26">
        <v>0</v>
      </c>
      <c r="I69" s="29">
        <v>1.1859999999999999</v>
      </c>
      <c r="J69" s="29"/>
      <c r="K69" s="29"/>
      <c r="L69" s="26">
        <f t="shared" si="0"/>
        <v>1.1859999999999999</v>
      </c>
      <c r="M69" s="4" t="s">
        <v>703</v>
      </c>
    </row>
    <row r="70" spans="1:13" x14ac:dyDescent="0.25">
      <c r="A70" s="39">
        <v>57</v>
      </c>
      <c r="B70" s="17" t="s">
        <v>777</v>
      </c>
      <c r="C70" s="17" t="s">
        <v>778</v>
      </c>
      <c r="D70" s="11">
        <v>62.2</v>
      </c>
      <c r="E70" s="16" t="s">
        <v>328</v>
      </c>
      <c r="F70" s="30">
        <v>2.3679999999999999</v>
      </c>
      <c r="G70" s="30">
        <v>3.5760000000000001</v>
      </c>
      <c r="H70" s="26">
        <v>1.2080000000000002</v>
      </c>
      <c r="I70" s="29"/>
      <c r="J70" s="29"/>
      <c r="K70" s="29">
        <v>-6.8413425912332113E-2</v>
      </c>
      <c r="L70" s="26">
        <f t="shared" si="0"/>
        <v>1.1395865740876681</v>
      </c>
      <c r="M70" s="4" t="s">
        <v>702</v>
      </c>
    </row>
    <row r="71" spans="1:13" x14ac:dyDescent="0.25">
      <c r="A71" s="39">
        <v>58</v>
      </c>
      <c r="B71" s="17" t="s">
        <v>470</v>
      </c>
      <c r="C71" s="17" t="s">
        <v>754</v>
      </c>
      <c r="D71" s="11">
        <v>69.099999999999994</v>
      </c>
      <c r="E71" s="16" t="s">
        <v>328</v>
      </c>
      <c r="F71" s="30">
        <v>12.5</v>
      </c>
      <c r="G71" s="30">
        <v>13.5</v>
      </c>
      <c r="H71" s="26">
        <v>1</v>
      </c>
      <c r="I71" s="29"/>
      <c r="J71" s="29"/>
      <c r="K71" s="29">
        <v>-7.6002696632510428E-2</v>
      </c>
      <c r="L71" s="26">
        <f t="shared" si="0"/>
        <v>0.92399730336748953</v>
      </c>
      <c r="M71" s="4" t="s">
        <v>702</v>
      </c>
    </row>
    <row r="72" spans="1:13" x14ac:dyDescent="0.25">
      <c r="A72" s="39">
        <v>59</v>
      </c>
      <c r="B72" s="17" t="s">
        <v>471</v>
      </c>
      <c r="C72" s="17"/>
      <c r="D72" s="11">
        <v>42.5</v>
      </c>
      <c r="E72" s="16" t="s">
        <v>328</v>
      </c>
      <c r="F72" s="30">
        <v>21</v>
      </c>
      <c r="G72" s="30">
        <v>21.8</v>
      </c>
      <c r="H72" s="26">
        <v>0</v>
      </c>
      <c r="I72" s="29">
        <v>0.85</v>
      </c>
      <c r="J72" s="29"/>
      <c r="K72" s="29"/>
      <c r="L72" s="26">
        <f t="shared" si="0"/>
        <v>0.85</v>
      </c>
      <c r="M72" s="4" t="s">
        <v>703</v>
      </c>
    </row>
    <row r="73" spans="1:13" x14ac:dyDescent="0.25">
      <c r="A73" s="39">
        <v>60</v>
      </c>
      <c r="B73" s="17" t="s">
        <v>472</v>
      </c>
      <c r="C73" s="17"/>
      <c r="D73" s="11">
        <v>55.4</v>
      </c>
      <c r="E73" s="16" t="s">
        <v>328</v>
      </c>
      <c r="F73" s="30">
        <v>17.2</v>
      </c>
      <c r="G73" s="30">
        <v>18.3</v>
      </c>
      <c r="H73" s="26">
        <v>0</v>
      </c>
      <c r="I73" s="29">
        <v>1.1079999999999999</v>
      </c>
      <c r="J73" s="29"/>
      <c r="K73" s="29"/>
      <c r="L73" s="26">
        <f t="shared" si="0"/>
        <v>1.1079999999999999</v>
      </c>
      <c r="M73" s="4" t="s">
        <v>703</v>
      </c>
    </row>
    <row r="74" spans="1:13" x14ac:dyDescent="0.25">
      <c r="A74" s="39">
        <v>61</v>
      </c>
      <c r="B74" s="17" t="s">
        <v>473</v>
      </c>
      <c r="C74" s="17" t="s">
        <v>779</v>
      </c>
      <c r="D74" s="11">
        <v>58.8</v>
      </c>
      <c r="E74" s="16" t="s">
        <v>328</v>
      </c>
      <c r="F74" s="30">
        <v>6.7</v>
      </c>
      <c r="G74" s="30">
        <v>6.8</v>
      </c>
      <c r="H74" s="26">
        <v>9.9999999999999645E-2</v>
      </c>
      <c r="I74" s="29"/>
      <c r="J74" s="29"/>
      <c r="K74" s="29">
        <v>-6.4673785267606559E-2</v>
      </c>
      <c r="L74" s="26">
        <f t="shared" si="0"/>
        <v>3.5326214732393085E-2</v>
      </c>
      <c r="M74" s="4" t="s">
        <v>702</v>
      </c>
    </row>
    <row r="75" spans="1:13" x14ac:dyDescent="0.25">
      <c r="A75" s="39">
        <v>62</v>
      </c>
      <c r="B75" s="17" t="s">
        <v>474</v>
      </c>
      <c r="C75" s="17"/>
      <c r="D75" s="11">
        <v>62.1</v>
      </c>
      <c r="E75" s="16" t="s">
        <v>328</v>
      </c>
      <c r="F75" s="30">
        <v>8.1999999999999993</v>
      </c>
      <c r="G75" s="30">
        <v>8.3000000000000007</v>
      </c>
      <c r="H75" s="26">
        <v>0</v>
      </c>
      <c r="I75" s="29">
        <v>1.242</v>
      </c>
      <c r="J75" s="29"/>
      <c r="K75" s="29"/>
      <c r="L75" s="26">
        <f t="shared" si="0"/>
        <v>1.242</v>
      </c>
      <c r="M75" s="4" t="s">
        <v>703</v>
      </c>
    </row>
    <row r="76" spans="1:13" x14ac:dyDescent="0.25">
      <c r="A76" s="39">
        <v>63</v>
      </c>
      <c r="B76" s="17" t="s">
        <v>475</v>
      </c>
      <c r="C76" s="17" t="s">
        <v>754</v>
      </c>
      <c r="D76" s="11">
        <v>69</v>
      </c>
      <c r="E76" s="16" t="s">
        <v>328</v>
      </c>
      <c r="F76" s="30">
        <v>28.6</v>
      </c>
      <c r="G76" s="30">
        <v>29.8</v>
      </c>
      <c r="H76" s="26">
        <v>1.1999999999999993</v>
      </c>
      <c r="I76" s="29"/>
      <c r="J76" s="29"/>
      <c r="K76" s="29">
        <v>-7.5892707201783205E-2</v>
      </c>
      <c r="L76" s="26">
        <f t="shared" si="0"/>
        <v>1.1241072927982161</v>
      </c>
      <c r="M76" s="4" t="s">
        <v>702</v>
      </c>
    </row>
    <row r="77" spans="1:13" x14ac:dyDescent="0.25">
      <c r="A77" s="39">
        <v>64</v>
      </c>
      <c r="B77" s="17" t="s">
        <v>476</v>
      </c>
      <c r="C77" s="17" t="s">
        <v>754</v>
      </c>
      <c r="D77" s="11">
        <v>42.2</v>
      </c>
      <c r="E77" s="16" t="s">
        <v>328</v>
      </c>
      <c r="F77" s="30">
        <v>11.7</v>
      </c>
      <c r="G77" s="30">
        <v>12.4</v>
      </c>
      <c r="H77" s="26">
        <v>0.70000000000000107</v>
      </c>
      <c r="I77" s="29"/>
      <c r="J77" s="29"/>
      <c r="K77" s="29">
        <v>-4.6415539766887705E-2</v>
      </c>
      <c r="L77" s="26">
        <f t="shared" si="0"/>
        <v>0.65358446023311334</v>
      </c>
      <c r="M77" s="4" t="s">
        <v>702</v>
      </c>
    </row>
    <row r="78" spans="1:13" x14ac:dyDescent="0.25">
      <c r="A78" s="39">
        <v>65</v>
      </c>
      <c r="B78" s="17" t="s">
        <v>477</v>
      </c>
      <c r="C78" s="17" t="s">
        <v>754</v>
      </c>
      <c r="D78" s="11">
        <v>55.5</v>
      </c>
      <c r="E78" s="16" t="s">
        <v>328</v>
      </c>
      <c r="F78" s="30">
        <v>16</v>
      </c>
      <c r="G78" s="30">
        <v>16.7</v>
      </c>
      <c r="H78" s="26">
        <v>0.69999999999999929</v>
      </c>
      <c r="I78" s="29"/>
      <c r="J78" s="29"/>
      <c r="K78" s="29">
        <v>-6.1044134053608229E-2</v>
      </c>
      <c r="L78" s="26">
        <f t="shared" si="0"/>
        <v>0.63895586594639109</v>
      </c>
      <c r="M78" s="4" t="s">
        <v>702</v>
      </c>
    </row>
    <row r="79" spans="1:13" x14ac:dyDescent="0.25">
      <c r="A79" s="39">
        <v>66</v>
      </c>
      <c r="B79" s="17" t="s">
        <v>478</v>
      </c>
      <c r="C79" s="17" t="s">
        <v>755</v>
      </c>
      <c r="D79" s="11">
        <v>59.3</v>
      </c>
      <c r="E79" s="16" t="s">
        <v>328</v>
      </c>
      <c r="F79" s="30">
        <v>21.9</v>
      </c>
      <c r="G79" s="30">
        <v>22.9</v>
      </c>
      <c r="H79" s="26">
        <v>1</v>
      </c>
      <c r="I79" s="29"/>
      <c r="J79" s="29"/>
      <c r="K79" s="29">
        <v>-6.5223732421242672E-2</v>
      </c>
      <c r="L79" s="26">
        <f t="shared" ref="L79:L142" si="1">H79+K79+I79+J79</f>
        <v>0.93477626757875731</v>
      </c>
      <c r="M79" s="4" t="s">
        <v>702</v>
      </c>
    </row>
    <row r="80" spans="1:13" x14ac:dyDescent="0.25">
      <c r="A80" s="39">
        <v>67</v>
      </c>
      <c r="B80" s="17" t="s">
        <v>479</v>
      </c>
      <c r="C80" s="17"/>
      <c r="D80" s="11">
        <v>62.6</v>
      </c>
      <c r="E80" s="16" t="s">
        <v>328</v>
      </c>
      <c r="F80" s="30">
        <v>38</v>
      </c>
      <c r="G80" s="30">
        <v>39.9</v>
      </c>
      <c r="H80" s="26">
        <v>0</v>
      </c>
      <c r="I80" s="29">
        <v>1.2519999999999998</v>
      </c>
      <c r="J80" s="29"/>
      <c r="K80" s="29"/>
      <c r="L80" s="26">
        <f t="shared" si="1"/>
        <v>1.2519999999999998</v>
      </c>
      <c r="M80" s="4" t="s">
        <v>703</v>
      </c>
    </row>
    <row r="81" spans="1:13" x14ac:dyDescent="0.25">
      <c r="A81" s="39">
        <v>68</v>
      </c>
      <c r="B81" s="17" t="s">
        <v>480</v>
      </c>
      <c r="C81" s="17"/>
      <c r="D81" s="11">
        <v>69.2</v>
      </c>
      <c r="E81" s="16" t="s">
        <v>328</v>
      </c>
      <c r="F81" s="30">
        <v>23.9</v>
      </c>
      <c r="G81" s="30">
        <v>25.3</v>
      </c>
      <c r="H81" s="26">
        <v>0</v>
      </c>
      <c r="I81" s="29">
        <v>1.3839999999999999</v>
      </c>
      <c r="J81" s="29"/>
      <c r="K81" s="29"/>
      <c r="L81" s="26">
        <f t="shared" si="1"/>
        <v>1.3839999999999999</v>
      </c>
      <c r="M81" s="4" t="s">
        <v>703</v>
      </c>
    </row>
    <row r="82" spans="1:13" x14ac:dyDescent="0.25">
      <c r="A82" s="39">
        <v>69</v>
      </c>
      <c r="B82" s="17" t="s">
        <v>481</v>
      </c>
      <c r="C82" s="17"/>
      <c r="D82" s="11">
        <v>42.3</v>
      </c>
      <c r="E82" s="16" t="s">
        <v>328</v>
      </c>
      <c r="F82" s="30">
        <v>15.4</v>
      </c>
      <c r="G82" s="30">
        <v>15.4</v>
      </c>
      <c r="H82" s="26">
        <v>0</v>
      </c>
      <c r="I82" s="29">
        <v>0.84599999999999986</v>
      </c>
      <c r="J82" s="29"/>
      <c r="K82" s="29"/>
      <c r="L82" s="26">
        <f t="shared" si="1"/>
        <v>0.84599999999999986</v>
      </c>
      <c r="M82" s="4" t="s">
        <v>703</v>
      </c>
    </row>
    <row r="83" spans="1:13" x14ac:dyDescent="0.25">
      <c r="A83" s="39">
        <v>70</v>
      </c>
      <c r="B83" s="17" t="s">
        <v>780</v>
      </c>
      <c r="C83" s="17" t="s">
        <v>778</v>
      </c>
      <c r="D83" s="11">
        <v>54.9</v>
      </c>
      <c r="E83" s="16" t="s">
        <v>328</v>
      </c>
      <c r="F83" s="30">
        <v>2.6659999999999999</v>
      </c>
      <c r="G83" s="30">
        <v>3.7829999999999999</v>
      </c>
      <c r="H83" s="26">
        <v>1.117</v>
      </c>
      <c r="I83" s="29"/>
      <c r="J83" s="29"/>
      <c r="K83" s="29">
        <v>-6.03841974692449E-2</v>
      </c>
      <c r="L83" s="26">
        <f t="shared" si="1"/>
        <v>1.056615802530755</v>
      </c>
      <c r="M83" s="4" t="s">
        <v>702</v>
      </c>
    </row>
    <row r="84" spans="1:13" x14ac:dyDescent="0.25">
      <c r="A84" s="39">
        <v>71</v>
      </c>
      <c r="B84" s="17" t="s">
        <v>483</v>
      </c>
      <c r="C84" s="17"/>
      <c r="D84" s="11">
        <v>58.9</v>
      </c>
      <c r="E84" s="16" t="s">
        <v>328</v>
      </c>
      <c r="F84" s="30">
        <v>7</v>
      </c>
      <c r="G84" s="30">
        <v>7</v>
      </c>
      <c r="H84" s="26">
        <v>0</v>
      </c>
      <c r="I84" s="29">
        <v>1.1779999999999999</v>
      </c>
      <c r="J84" s="29"/>
      <c r="K84" s="29"/>
      <c r="L84" s="26">
        <f t="shared" si="1"/>
        <v>1.1779999999999999</v>
      </c>
      <c r="M84" s="4" t="s">
        <v>703</v>
      </c>
    </row>
    <row r="85" spans="1:13" x14ac:dyDescent="0.25">
      <c r="A85" s="39">
        <v>72</v>
      </c>
      <c r="B85" s="17" t="s">
        <v>484</v>
      </c>
      <c r="C85" s="17"/>
      <c r="D85" s="11">
        <v>62.2</v>
      </c>
      <c r="E85" s="16" t="s">
        <v>328</v>
      </c>
      <c r="F85" s="30">
        <v>12.9</v>
      </c>
      <c r="G85" s="30">
        <v>13.3</v>
      </c>
      <c r="H85" s="26">
        <v>0</v>
      </c>
      <c r="I85" s="29">
        <v>1.2440000000000002</v>
      </c>
      <c r="J85" s="29"/>
      <c r="K85" s="29"/>
      <c r="L85" s="26">
        <f t="shared" si="1"/>
        <v>1.2440000000000002</v>
      </c>
      <c r="M85" s="4" t="s">
        <v>703</v>
      </c>
    </row>
    <row r="86" spans="1:13" x14ac:dyDescent="0.25">
      <c r="A86" s="39">
        <v>73</v>
      </c>
      <c r="B86" s="17" t="s">
        <v>485</v>
      </c>
      <c r="C86" s="17" t="s">
        <v>774</v>
      </c>
      <c r="D86" s="11">
        <v>68.8</v>
      </c>
      <c r="E86" s="16" t="s">
        <v>328</v>
      </c>
      <c r="F86" s="30">
        <v>26.7</v>
      </c>
      <c r="G86" s="30">
        <v>28</v>
      </c>
      <c r="H86" s="26">
        <v>1.3000000000000007</v>
      </c>
      <c r="I86" s="29"/>
      <c r="J86" s="29"/>
      <c r="K86" s="29">
        <v>-7.567272834032876E-2</v>
      </c>
      <c r="L86" s="26">
        <f t="shared" si="1"/>
        <v>1.224327271659672</v>
      </c>
      <c r="M86" s="4" t="s">
        <v>702</v>
      </c>
    </row>
    <row r="87" spans="1:13" x14ac:dyDescent="0.25">
      <c r="A87" s="39">
        <v>74</v>
      </c>
      <c r="B87" s="17" t="s">
        <v>486</v>
      </c>
      <c r="C87" s="17" t="s">
        <v>774</v>
      </c>
      <c r="D87" s="11">
        <v>42.7</v>
      </c>
      <c r="E87" s="16" t="s">
        <v>328</v>
      </c>
      <c r="F87" s="30">
        <v>15.5</v>
      </c>
      <c r="G87" s="30">
        <v>16.399999999999999</v>
      </c>
      <c r="H87" s="26">
        <v>0.89999999999999858</v>
      </c>
      <c r="I87" s="29"/>
      <c r="J87" s="29"/>
      <c r="K87" s="29">
        <v>-4.6965486920523811E-2</v>
      </c>
      <c r="L87" s="26">
        <f t="shared" si="1"/>
        <v>0.85303451307947475</v>
      </c>
      <c r="M87" s="4" t="s">
        <v>702</v>
      </c>
    </row>
    <row r="88" spans="1:13" x14ac:dyDescent="0.25">
      <c r="A88" s="39">
        <v>75</v>
      </c>
      <c r="B88" s="17" t="s">
        <v>487</v>
      </c>
      <c r="C88" s="17"/>
      <c r="D88" s="11">
        <v>54.7</v>
      </c>
      <c r="E88" s="16" t="s">
        <v>328</v>
      </c>
      <c r="F88" s="30">
        <v>16.3</v>
      </c>
      <c r="G88" s="30">
        <v>16.3</v>
      </c>
      <c r="H88" s="26">
        <v>0</v>
      </c>
      <c r="I88" s="29">
        <v>1.0940000000000001</v>
      </c>
      <c r="J88" s="29"/>
      <c r="K88" s="29"/>
      <c r="L88" s="26">
        <f t="shared" si="1"/>
        <v>1.0940000000000001</v>
      </c>
      <c r="M88" s="4" t="s">
        <v>703</v>
      </c>
    </row>
    <row r="89" spans="1:13" x14ac:dyDescent="0.25">
      <c r="A89" s="39">
        <v>76</v>
      </c>
      <c r="B89" s="17" t="s">
        <v>488</v>
      </c>
      <c r="C89" s="17" t="s">
        <v>781</v>
      </c>
      <c r="D89" s="11">
        <v>59.4</v>
      </c>
      <c r="E89" s="16" t="s">
        <v>328</v>
      </c>
      <c r="F89" s="30">
        <v>15.8</v>
      </c>
      <c r="G89" s="30">
        <v>16.7</v>
      </c>
      <c r="H89" s="26">
        <v>0.89999999999999858</v>
      </c>
      <c r="I89" s="29"/>
      <c r="J89" s="29"/>
      <c r="K89" s="29">
        <v>-6.5333721851969895E-2</v>
      </c>
      <c r="L89" s="26">
        <f t="shared" si="1"/>
        <v>0.83466627814802874</v>
      </c>
      <c r="M89" s="4" t="s">
        <v>702</v>
      </c>
    </row>
    <row r="90" spans="1:13" x14ac:dyDescent="0.25">
      <c r="A90" s="39">
        <v>77</v>
      </c>
      <c r="B90" s="17" t="s">
        <v>489</v>
      </c>
      <c r="C90" s="17" t="s">
        <v>774</v>
      </c>
      <c r="D90" s="11">
        <v>62.1</v>
      </c>
      <c r="E90" s="16" t="s">
        <v>328</v>
      </c>
      <c r="F90" s="30">
        <v>26.5</v>
      </c>
      <c r="G90" s="30">
        <v>27.8</v>
      </c>
      <c r="H90" s="26">
        <v>1.3000000000000007</v>
      </c>
      <c r="I90" s="29"/>
      <c r="J90" s="29"/>
      <c r="K90" s="29">
        <v>-6.830343648160489E-2</v>
      </c>
      <c r="L90" s="26">
        <f t="shared" si="1"/>
        <v>1.2316965635183958</v>
      </c>
      <c r="M90" s="4" t="s">
        <v>702</v>
      </c>
    </row>
    <row r="91" spans="1:13" x14ac:dyDescent="0.25">
      <c r="A91" s="39">
        <v>78</v>
      </c>
      <c r="B91" s="17" t="s">
        <v>490</v>
      </c>
      <c r="C91" s="17"/>
      <c r="D91" s="11">
        <v>69.099999999999994</v>
      </c>
      <c r="E91" s="16" t="s">
        <v>328</v>
      </c>
      <c r="F91" s="30">
        <v>12</v>
      </c>
      <c r="G91" s="30">
        <v>12.6</v>
      </c>
      <c r="H91" s="26">
        <v>0</v>
      </c>
      <c r="I91" s="29">
        <v>1.3819999999999999</v>
      </c>
      <c r="J91" s="29"/>
      <c r="K91" s="29"/>
      <c r="L91" s="26">
        <f t="shared" si="1"/>
        <v>1.3819999999999999</v>
      </c>
      <c r="M91" s="4" t="s">
        <v>703</v>
      </c>
    </row>
    <row r="92" spans="1:13" x14ac:dyDescent="0.25">
      <c r="A92" s="39">
        <v>79</v>
      </c>
      <c r="B92" s="17" t="s">
        <v>491</v>
      </c>
      <c r="C92" s="17"/>
      <c r="D92" s="11">
        <v>42.1</v>
      </c>
      <c r="E92" s="16" t="s">
        <v>328</v>
      </c>
      <c r="F92" s="30">
        <v>5.5</v>
      </c>
      <c r="G92" s="30">
        <v>5.8</v>
      </c>
      <c r="H92" s="26">
        <v>0</v>
      </c>
      <c r="I92" s="29">
        <v>0.84199999999999997</v>
      </c>
      <c r="J92" s="29"/>
      <c r="K92" s="29"/>
      <c r="L92" s="26">
        <f t="shared" si="1"/>
        <v>0.84199999999999997</v>
      </c>
      <c r="M92" s="4" t="s">
        <v>703</v>
      </c>
    </row>
    <row r="93" spans="1:13" x14ac:dyDescent="0.25">
      <c r="A93" s="39">
        <v>80</v>
      </c>
      <c r="B93" s="17" t="s">
        <v>492</v>
      </c>
      <c r="C93" s="17"/>
      <c r="D93" s="11">
        <v>55</v>
      </c>
      <c r="E93" s="16" t="s">
        <v>328</v>
      </c>
      <c r="F93" s="30">
        <v>14.4</v>
      </c>
      <c r="G93" s="30">
        <v>15.2</v>
      </c>
      <c r="H93" s="26">
        <v>0</v>
      </c>
      <c r="I93" s="29">
        <v>1.0999999999999999</v>
      </c>
      <c r="J93" s="29"/>
      <c r="K93" s="29"/>
      <c r="L93" s="26">
        <f t="shared" si="1"/>
        <v>1.0999999999999999</v>
      </c>
      <c r="M93" s="4" t="s">
        <v>703</v>
      </c>
    </row>
    <row r="94" spans="1:13" x14ac:dyDescent="0.25">
      <c r="A94" s="39">
        <v>81</v>
      </c>
      <c r="B94" s="17" t="s">
        <v>782</v>
      </c>
      <c r="C94" s="17" t="s">
        <v>769</v>
      </c>
      <c r="D94" s="11">
        <v>59.3</v>
      </c>
      <c r="E94" s="16" t="s">
        <v>328</v>
      </c>
      <c r="F94" s="30">
        <v>0.40500000000000003</v>
      </c>
      <c r="G94" s="30">
        <v>0.51300000000000001</v>
      </c>
      <c r="H94" s="26">
        <v>0.10799999999999998</v>
      </c>
      <c r="I94" s="29"/>
      <c r="J94" s="29"/>
      <c r="K94" s="29">
        <v>-6.5223732421242672E-2</v>
      </c>
      <c r="L94" s="26">
        <f t="shared" si="1"/>
        <v>4.2776267578757313E-2</v>
      </c>
      <c r="M94" s="4" t="s">
        <v>702</v>
      </c>
    </row>
    <row r="95" spans="1:13" x14ac:dyDescent="0.25">
      <c r="A95" s="39">
        <v>82</v>
      </c>
      <c r="B95" s="17" t="s">
        <v>494</v>
      </c>
      <c r="C95" s="17"/>
      <c r="D95" s="11">
        <v>62.6</v>
      </c>
      <c r="E95" s="16" t="s">
        <v>328</v>
      </c>
      <c r="F95" s="30">
        <v>22.1</v>
      </c>
      <c r="G95" s="30">
        <v>23</v>
      </c>
      <c r="H95" s="26">
        <v>0</v>
      </c>
      <c r="I95" s="29">
        <v>1.2519999999999998</v>
      </c>
      <c r="J95" s="29"/>
      <c r="K95" s="29"/>
      <c r="L95" s="26">
        <f t="shared" si="1"/>
        <v>1.2519999999999998</v>
      </c>
      <c r="M95" s="4" t="s">
        <v>703</v>
      </c>
    </row>
    <row r="96" spans="1:13" x14ac:dyDescent="0.25">
      <c r="A96" s="39">
        <v>83</v>
      </c>
      <c r="B96" s="17" t="s">
        <v>495</v>
      </c>
      <c r="C96" s="17" t="s">
        <v>783</v>
      </c>
      <c r="D96" s="11">
        <v>68.5</v>
      </c>
      <c r="E96" s="16" t="s">
        <v>328</v>
      </c>
      <c r="F96" s="30">
        <v>7.1</v>
      </c>
      <c r="G96" s="30">
        <v>8</v>
      </c>
      <c r="H96" s="26">
        <v>0.90000000000000036</v>
      </c>
      <c r="I96" s="29"/>
      <c r="J96" s="29"/>
      <c r="K96" s="29">
        <v>-7.5342760048147092E-2</v>
      </c>
      <c r="L96" s="26">
        <f t="shared" si="1"/>
        <v>0.82465723995185325</v>
      </c>
      <c r="M96" s="4" t="s">
        <v>702</v>
      </c>
    </row>
    <row r="97" spans="1:13" x14ac:dyDescent="0.25">
      <c r="A97" s="39">
        <v>84</v>
      </c>
      <c r="B97" s="17" t="s">
        <v>496</v>
      </c>
      <c r="C97" s="17" t="s">
        <v>784</v>
      </c>
      <c r="D97" s="11">
        <v>42.2</v>
      </c>
      <c r="E97" s="16" t="s">
        <v>328</v>
      </c>
      <c r="F97" s="30">
        <v>10.199999999999999</v>
      </c>
      <c r="G97" s="30">
        <v>10.6</v>
      </c>
      <c r="H97" s="26">
        <v>0.40000000000000036</v>
      </c>
      <c r="I97" s="29"/>
      <c r="J97" s="29"/>
      <c r="K97" s="29">
        <v>-4.6415539766887705E-2</v>
      </c>
      <c r="L97" s="26">
        <f t="shared" si="1"/>
        <v>0.35358446023311263</v>
      </c>
      <c r="M97" s="4" t="s">
        <v>702</v>
      </c>
    </row>
    <row r="98" spans="1:13" x14ac:dyDescent="0.25">
      <c r="A98" s="39">
        <v>85</v>
      </c>
      <c r="B98" s="109" t="s">
        <v>497</v>
      </c>
      <c r="C98" s="109" t="s">
        <v>820</v>
      </c>
      <c r="D98" s="11">
        <v>54.9</v>
      </c>
      <c r="E98" s="16" t="s">
        <v>328</v>
      </c>
      <c r="F98" s="30">
        <v>16.600000000000001</v>
      </c>
      <c r="G98" s="30">
        <v>17.8</v>
      </c>
      <c r="H98" s="26">
        <v>1.1999999999999993</v>
      </c>
      <c r="I98" s="29"/>
      <c r="J98" s="29"/>
      <c r="K98" s="29">
        <v>-6.03841974692449E-2</v>
      </c>
      <c r="L98" s="26">
        <f t="shared" si="1"/>
        <v>1.1396158025307543</v>
      </c>
      <c r="M98" s="4" t="s">
        <v>702</v>
      </c>
    </row>
    <row r="99" spans="1:13" x14ac:dyDescent="0.25">
      <c r="A99" s="39">
        <v>86</v>
      </c>
      <c r="B99" s="17" t="s">
        <v>498</v>
      </c>
      <c r="C99" s="17" t="s">
        <v>783</v>
      </c>
      <c r="D99" s="11">
        <v>59.2</v>
      </c>
      <c r="E99" s="16" t="s">
        <v>328</v>
      </c>
      <c r="F99" s="30">
        <v>7</v>
      </c>
      <c r="G99" s="30">
        <v>7.5</v>
      </c>
      <c r="H99" s="26">
        <v>0.5</v>
      </c>
      <c r="I99" s="29"/>
      <c r="J99" s="29"/>
      <c r="K99" s="29">
        <v>-6.511374299051545E-2</v>
      </c>
      <c r="L99" s="26">
        <f t="shared" si="1"/>
        <v>0.43488625700948458</v>
      </c>
      <c r="M99" s="4" t="s">
        <v>702</v>
      </c>
    </row>
    <row r="100" spans="1:13" x14ac:dyDescent="0.25">
      <c r="A100" s="39">
        <v>87</v>
      </c>
      <c r="B100" s="17" t="s">
        <v>499</v>
      </c>
      <c r="C100" s="17"/>
      <c r="D100" s="11">
        <v>62.9</v>
      </c>
      <c r="E100" s="16" t="s">
        <v>328</v>
      </c>
      <c r="F100" s="30">
        <v>29.5</v>
      </c>
      <c r="G100" s="30">
        <v>30.9</v>
      </c>
      <c r="H100" s="26">
        <v>0</v>
      </c>
      <c r="I100" s="29">
        <v>1.258</v>
      </c>
      <c r="J100" s="29"/>
      <c r="K100" s="29"/>
      <c r="L100" s="26">
        <f t="shared" si="1"/>
        <v>1.258</v>
      </c>
      <c r="M100" s="4" t="s">
        <v>703</v>
      </c>
    </row>
    <row r="101" spans="1:13" x14ac:dyDescent="0.25">
      <c r="A101" s="39">
        <v>88</v>
      </c>
      <c r="B101" s="17" t="s">
        <v>500</v>
      </c>
      <c r="C101" s="17"/>
      <c r="D101" s="11">
        <v>68.900000000000006</v>
      </c>
      <c r="E101" s="16" t="s">
        <v>328</v>
      </c>
      <c r="F101" s="30">
        <v>23.6</v>
      </c>
      <c r="G101" s="30">
        <v>23.6</v>
      </c>
      <c r="H101" s="26">
        <v>0</v>
      </c>
      <c r="I101" s="29">
        <v>1.3780000000000001</v>
      </c>
      <c r="J101" s="29"/>
      <c r="K101" s="29"/>
      <c r="L101" s="26">
        <f t="shared" si="1"/>
        <v>1.3780000000000001</v>
      </c>
      <c r="M101" s="4" t="s">
        <v>703</v>
      </c>
    </row>
    <row r="102" spans="1:13" x14ac:dyDescent="0.25">
      <c r="A102" s="39">
        <v>89</v>
      </c>
      <c r="B102" s="17" t="s">
        <v>501</v>
      </c>
      <c r="C102" s="17"/>
      <c r="D102" s="11">
        <v>42.3</v>
      </c>
      <c r="E102" s="16" t="s">
        <v>328</v>
      </c>
      <c r="F102" s="30">
        <v>16.7</v>
      </c>
      <c r="G102" s="30">
        <v>17.5</v>
      </c>
      <c r="H102" s="26">
        <v>0</v>
      </c>
      <c r="I102" s="29">
        <v>0.84599999999999986</v>
      </c>
      <c r="J102" s="29"/>
      <c r="K102" s="29"/>
      <c r="L102" s="26">
        <f t="shared" si="1"/>
        <v>0.84599999999999986</v>
      </c>
      <c r="M102" s="4" t="s">
        <v>703</v>
      </c>
    </row>
    <row r="103" spans="1:13" x14ac:dyDescent="0.25">
      <c r="A103" s="39">
        <v>90</v>
      </c>
      <c r="B103" s="17" t="s">
        <v>502</v>
      </c>
      <c r="C103" s="17"/>
      <c r="D103" s="11">
        <v>55.4</v>
      </c>
      <c r="E103" s="16" t="s">
        <v>328</v>
      </c>
      <c r="F103" s="30">
        <v>16.100000000000001</v>
      </c>
      <c r="G103" s="30">
        <v>17.100000000000001</v>
      </c>
      <c r="H103" s="26">
        <v>0</v>
      </c>
      <c r="I103" s="29">
        <v>1.1079999999999999</v>
      </c>
      <c r="J103" s="29"/>
      <c r="K103" s="29"/>
      <c r="L103" s="26">
        <f t="shared" si="1"/>
        <v>1.1079999999999999</v>
      </c>
      <c r="M103" s="4" t="s">
        <v>703</v>
      </c>
    </row>
    <row r="104" spans="1:13" x14ac:dyDescent="0.25">
      <c r="A104" s="39">
        <v>91</v>
      </c>
      <c r="B104" s="17" t="s">
        <v>503</v>
      </c>
      <c r="C104" s="17"/>
      <c r="D104" s="11">
        <v>59.2</v>
      </c>
      <c r="E104" s="16" t="s">
        <v>328</v>
      </c>
      <c r="F104" s="30">
        <v>10.7</v>
      </c>
      <c r="G104" s="30">
        <v>10.8</v>
      </c>
      <c r="H104" s="26">
        <v>0</v>
      </c>
      <c r="I104" s="29">
        <v>1.1840000000000002</v>
      </c>
      <c r="J104" s="29"/>
      <c r="K104" s="29"/>
      <c r="L104" s="26">
        <f t="shared" si="1"/>
        <v>1.1840000000000002</v>
      </c>
      <c r="M104" s="4" t="s">
        <v>703</v>
      </c>
    </row>
    <row r="105" spans="1:13" x14ac:dyDescent="0.25">
      <c r="A105" s="39">
        <v>92</v>
      </c>
      <c r="B105" s="17" t="s">
        <v>810</v>
      </c>
      <c r="C105" s="17" t="s">
        <v>811</v>
      </c>
      <c r="D105" s="11">
        <v>62.6</v>
      </c>
      <c r="E105" s="16" t="s">
        <v>328</v>
      </c>
      <c r="F105" s="30">
        <v>0.218</v>
      </c>
      <c r="G105" s="30">
        <v>0.218</v>
      </c>
      <c r="H105" s="26">
        <v>0</v>
      </c>
      <c r="I105" s="29"/>
      <c r="J105" s="29"/>
      <c r="K105" s="29">
        <v>4.746616364758996E-3</v>
      </c>
      <c r="L105" s="26">
        <f t="shared" si="1"/>
        <v>4.746616364758996E-3</v>
      </c>
      <c r="M105" s="4" t="s">
        <v>702</v>
      </c>
    </row>
    <row r="106" spans="1:13" x14ac:dyDescent="0.25">
      <c r="A106" s="39">
        <v>93</v>
      </c>
      <c r="B106" s="17" t="s">
        <v>505</v>
      </c>
      <c r="C106" s="17"/>
      <c r="D106" s="11">
        <v>69.099999999999994</v>
      </c>
      <c r="E106" s="16" t="s">
        <v>328</v>
      </c>
      <c r="F106" s="30">
        <v>11.1</v>
      </c>
      <c r="G106" s="30">
        <v>11.3</v>
      </c>
      <c r="H106" s="26">
        <v>0</v>
      </c>
      <c r="I106" s="29">
        <v>1.3819999999999999</v>
      </c>
      <c r="J106" s="29"/>
      <c r="K106" s="29"/>
      <c r="L106" s="26">
        <f t="shared" si="1"/>
        <v>1.3819999999999999</v>
      </c>
      <c r="M106" s="4" t="s">
        <v>703</v>
      </c>
    </row>
    <row r="107" spans="1:13" x14ac:dyDescent="0.25">
      <c r="A107" s="39">
        <v>94</v>
      </c>
      <c r="B107" s="17" t="s">
        <v>506</v>
      </c>
      <c r="C107" s="17"/>
      <c r="D107" s="11">
        <v>42.4</v>
      </c>
      <c r="E107" s="16" t="s">
        <v>328</v>
      </c>
      <c r="F107" s="30">
        <v>3.4</v>
      </c>
      <c r="G107" s="30">
        <v>3.4</v>
      </c>
      <c r="H107" s="26">
        <v>0</v>
      </c>
      <c r="I107" s="29">
        <v>0.84799999999999998</v>
      </c>
      <c r="J107" s="29"/>
      <c r="K107" s="29"/>
      <c r="L107" s="26">
        <f t="shared" si="1"/>
        <v>0.84799999999999998</v>
      </c>
      <c r="M107" s="4" t="s">
        <v>703</v>
      </c>
    </row>
    <row r="108" spans="1:13" x14ac:dyDescent="0.25">
      <c r="A108" s="39">
        <v>95</v>
      </c>
      <c r="B108" s="17" t="s">
        <v>507</v>
      </c>
      <c r="C108" s="17"/>
      <c r="D108" s="11">
        <v>55.1</v>
      </c>
      <c r="E108" s="16" t="s">
        <v>328</v>
      </c>
      <c r="F108" s="30">
        <v>11.1</v>
      </c>
      <c r="G108" s="30">
        <v>11.6</v>
      </c>
      <c r="H108" s="26">
        <v>0</v>
      </c>
      <c r="I108" s="29">
        <v>1.1019999999999999</v>
      </c>
      <c r="J108" s="29"/>
      <c r="K108" s="29"/>
      <c r="L108" s="26">
        <f t="shared" si="1"/>
        <v>1.1019999999999999</v>
      </c>
      <c r="M108" s="4" t="s">
        <v>703</v>
      </c>
    </row>
    <row r="109" spans="1:13" x14ac:dyDescent="0.25">
      <c r="A109" s="39">
        <v>96</v>
      </c>
      <c r="B109" s="17" t="s">
        <v>508</v>
      </c>
      <c r="C109" s="17"/>
      <c r="D109" s="11">
        <v>59.5</v>
      </c>
      <c r="E109" s="16" t="s">
        <v>328</v>
      </c>
      <c r="F109" s="30">
        <v>2.7</v>
      </c>
      <c r="G109" s="30">
        <v>2.7</v>
      </c>
      <c r="H109" s="26">
        <v>0</v>
      </c>
      <c r="I109" s="29">
        <v>1.19</v>
      </c>
      <c r="J109" s="29"/>
      <c r="K109" s="29"/>
      <c r="L109" s="26">
        <f t="shared" si="1"/>
        <v>1.19</v>
      </c>
      <c r="M109" s="4" t="s">
        <v>703</v>
      </c>
    </row>
    <row r="110" spans="1:13" x14ac:dyDescent="0.25">
      <c r="A110" s="39">
        <v>97</v>
      </c>
      <c r="B110" s="17" t="s">
        <v>509</v>
      </c>
      <c r="C110" s="17"/>
      <c r="D110" s="11">
        <v>62.8</v>
      </c>
      <c r="E110" s="16" t="s">
        <v>328</v>
      </c>
      <c r="F110" s="30">
        <v>24.3</v>
      </c>
      <c r="G110" s="30">
        <v>25.7</v>
      </c>
      <c r="H110" s="26">
        <v>0</v>
      </c>
      <c r="I110" s="29">
        <v>1.2559999999999998</v>
      </c>
      <c r="J110" s="29"/>
      <c r="K110" s="29"/>
      <c r="L110" s="26">
        <f t="shared" si="1"/>
        <v>1.2559999999999998</v>
      </c>
      <c r="M110" s="4" t="s">
        <v>703</v>
      </c>
    </row>
    <row r="111" spans="1:13" x14ac:dyDescent="0.25">
      <c r="A111" s="39">
        <v>98</v>
      </c>
      <c r="B111" s="17" t="s">
        <v>510</v>
      </c>
      <c r="C111" s="17" t="s">
        <v>783</v>
      </c>
      <c r="D111" s="11">
        <v>68.8</v>
      </c>
      <c r="E111" s="16" t="s">
        <v>328</v>
      </c>
      <c r="F111" s="30">
        <v>16.2</v>
      </c>
      <c r="G111" s="30">
        <v>17</v>
      </c>
      <c r="H111" s="26">
        <v>0.80000000000000071</v>
      </c>
      <c r="I111" s="29"/>
      <c r="J111" s="29"/>
      <c r="K111" s="29">
        <v>-7.567272834032876E-2</v>
      </c>
      <c r="L111" s="26">
        <f t="shared" si="1"/>
        <v>0.72432727165967192</v>
      </c>
      <c r="M111" s="4" t="s">
        <v>702</v>
      </c>
    </row>
    <row r="112" spans="1:13" x14ac:dyDescent="0.25">
      <c r="A112" s="39">
        <v>99</v>
      </c>
      <c r="B112" s="17" t="s">
        <v>511</v>
      </c>
      <c r="C112" s="17"/>
      <c r="D112" s="11">
        <v>42.2</v>
      </c>
      <c r="E112" s="16" t="s">
        <v>328</v>
      </c>
      <c r="F112" s="30">
        <v>15.6</v>
      </c>
      <c r="G112" s="30">
        <v>17.100000000000001</v>
      </c>
      <c r="H112" s="26">
        <v>0</v>
      </c>
      <c r="I112" s="29">
        <v>0.84399999999999997</v>
      </c>
      <c r="J112" s="29"/>
      <c r="K112" s="29"/>
      <c r="L112" s="26">
        <f t="shared" si="1"/>
        <v>0.84399999999999997</v>
      </c>
      <c r="M112" s="4" t="s">
        <v>703</v>
      </c>
    </row>
    <row r="113" spans="1:13" x14ac:dyDescent="0.25">
      <c r="A113" s="39">
        <v>100</v>
      </c>
      <c r="B113" s="17" t="s">
        <v>512</v>
      </c>
      <c r="C113" s="17"/>
      <c r="D113" s="11">
        <v>55.2</v>
      </c>
      <c r="E113" s="16" t="s">
        <v>328</v>
      </c>
      <c r="F113" s="30">
        <v>16.600000000000001</v>
      </c>
      <c r="G113" s="30">
        <v>15.5</v>
      </c>
      <c r="H113" s="26">
        <v>0</v>
      </c>
      <c r="I113" s="29">
        <v>1.1040000000000001</v>
      </c>
      <c r="J113" s="29"/>
      <c r="K113" s="29"/>
      <c r="L113" s="26">
        <f t="shared" si="1"/>
        <v>1.1040000000000001</v>
      </c>
      <c r="M113" s="4" t="s">
        <v>703</v>
      </c>
    </row>
    <row r="114" spans="1:13" x14ac:dyDescent="0.25">
      <c r="A114" s="39">
        <v>101</v>
      </c>
      <c r="B114" s="17" t="s">
        <v>513</v>
      </c>
      <c r="C114" s="17"/>
      <c r="D114" s="11">
        <v>58.1</v>
      </c>
      <c r="E114" s="16" t="s">
        <v>328</v>
      </c>
      <c r="F114" s="30">
        <v>10.199999999999999</v>
      </c>
      <c r="G114" s="30">
        <v>10.7</v>
      </c>
      <c r="H114" s="26">
        <v>0</v>
      </c>
      <c r="I114" s="29">
        <v>1.1619999999999999</v>
      </c>
      <c r="J114" s="29"/>
      <c r="K114" s="29"/>
      <c r="L114" s="26">
        <f t="shared" si="1"/>
        <v>1.1619999999999999</v>
      </c>
      <c r="M114" s="4" t="s">
        <v>703</v>
      </c>
    </row>
    <row r="115" spans="1:13" x14ac:dyDescent="0.25">
      <c r="A115" s="39">
        <v>102</v>
      </c>
      <c r="B115" s="17" t="s">
        <v>785</v>
      </c>
      <c r="C115" s="17" t="s">
        <v>786</v>
      </c>
      <c r="D115" s="11">
        <v>61.9</v>
      </c>
      <c r="E115" s="16" t="s">
        <v>328</v>
      </c>
      <c r="F115" s="30">
        <v>16.600000000000001</v>
      </c>
      <c r="G115" s="30">
        <v>17.100000000000001</v>
      </c>
      <c r="H115" s="26">
        <v>0.5</v>
      </c>
      <c r="I115" s="29"/>
      <c r="J115" s="29"/>
      <c r="K115" s="29">
        <v>-6.8083457620150445E-2</v>
      </c>
      <c r="L115" s="26">
        <f t="shared" si="1"/>
        <v>0.43191654237984956</v>
      </c>
      <c r="M115" s="4" t="s">
        <v>702</v>
      </c>
    </row>
    <row r="116" spans="1:13" x14ac:dyDescent="0.25">
      <c r="A116" s="39">
        <v>103</v>
      </c>
      <c r="B116" s="17" t="s">
        <v>515</v>
      </c>
      <c r="C116" s="17"/>
      <c r="D116" s="11">
        <v>69.3</v>
      </c>
      <c r="E116" s="16" t="s">
        <v>328</v>
      </c>
      <c r="F116" s="30">
        <v>14.5</v>
      </c>
      <c r="G116" s="30">
        <v>15.7</v>
      </c>
      <c r="H116" s="26">
        <v>0</v>
      </c>
      <c r="I116" s="29">
        <v>1.3859999999999999</v>
      </c>
      <c r="J116" s="29"/>
      <c r="K116" s="29"/>
      <c r="L116" s="26">
        <f t="shared" si="1"/>
        <v>1.3859999999999999</v>
      </c>
      <c r="M116" s="4" t="s">
        <v>703</v>
      </c>
    </row>
    <row r="117" spans="1:13" x14ac:dyDescent="0.25">
      <c r="A117" s="39">
        <v>104</v>
      </c>
      <c r="B117" s="17" t="s">
        <v>516</v>
      </c>
      <c r="C117" s="17"/>
      <c r="D117" s="11">
        <v>42.4</v>
      </c>
      <c r="E117" s="16" t="s">
        <v>328</v>
      </c>
      <c r="F117" s="30">
        <v>0</v>
      </c>
      <c r="G117" s="30">
        <v>0</v>
      </c>
      <c r="H117" s="26">
        <v>0</v>
      </c>
      <c r="I117" s="29">
        <v>0.84799999999999998</v>
      </c>
      <c r="J117" s="29"/>
      <c r="K117" s="29"/>
      <c r="L117" s="26">
        <f t="shared" si="1"/>
        <v>0.84799999999999998</v>
      </c>
      <c r="M117" s="4" t="s">
        <v>703</v>
      </c>
    </row>
    <row r="118" spans="1:13" x14ac:dyDescent="0.25">
      <c r="A118" s="39">
        <v>105</v>
      </c>
      <c r="B118" s="17" t="s">
        <v>517</v>
      </c>
      <c r="C118" s="17" t="s">
        <v>772</v>
      </c>
      <c r="D118" s="11">
        <v>55</v>
      </c>
      <c r="E118" s="16" t="s">
        <v>328</v>
      </c>
      <c r="F118" s="30">
        <v>9</v>
      </c>
      <c r="G118" s="30">
        <v>9.1999999999999993</v>
      </c>
      <c r="H118" s="26">
        <v>0.19999999999999929</v>
      </c>
      <c r="I118" s="29"/>
      <c r="J118" s="29"/>
      <c r="K118" s="29">
        <v>-6.0494186899972123E-2</v>
      </c>
      <c r="L118" s="26">
        <f t="shared" si="1"/>
        <v>0.13950581310002716</v>
      </c>
      <c r="M118" s="4" t="s">
        <v>702</v>
      </c>
    </row>
    <row r="119" spans="1:13" x14ac:dyDescent="0.25">
      <c r="A119" s="39">
        <v>106</v>
      </c>
      <c r="B119" s="17" t="s">
        <v>518</v>
      </c>
      <c r="C119" s="17"/>
      <c r="D119" s="11">
        <v>59.2</v>
      </c>
      <c r="E119" s="16" t="s">
        <v>328</v>
      </c>
      <c r="F119" s="30">
        <v>29.3</v>
      </c>
      <c r="G119" s="30">
        <v>30.4</v>
      </c>
      <c r="H119" s="26">
        <v>0</v>
      </c>
      <c r="I119" s="29">
        <v>1.1840000000000002</v>
      </c>
      <c r="J119" s="29"/>
      <c r="K119" s="29"/>
      <c r="L119" s="26">
        <f t="shared" si="1"/>
        <v>1.1840000000000002</v>
      </c>
      <c r="M119" s="4" t="s">
        <v>703</v>
      </c>
    </row>
    <row r="120" spans="1:13" x14ac:dyDescent="0.25">
      <c r="A120" s="39">
        <v>107</v>
      </c>
      <c r="B120" s="17" t="s">
        <v>519</v>
      </c>
      <c r="C120" s="17" t="s">
        <v>787</v>
      </c>
      <c r="D120" s="11">
        <v>62.8</v>
      </c>
      <c r="E120" s="16" t="s">
        <v>328</v>
      </c>
      <c r="F120" s="30">
        <v>29.9</v>
      </c>
      <c r="G120" s="30">
        <v>31.3</v>
      </c>
      <c r="H120" s="26">
        <v>1.4000000000000021</v>
      </c>
      <c r="I120" s="29"/>
      <c r="J120" s="29"/>
      <c r="K120" s="29">
        <v>-0.14267336249669543</v>
      </c>
      <c r="L120" s="26">
        <f t="shared" si="1"/>
        <v>1.2573266375033068</v>
      </c>
      <c r="M120" s="4" t="s">
        <v>702</v>
      </c>
    </row>
    <row r="121" spans="1:13" x14ac:dyDescent="0.25">
      <c r="A121" s="39">
        <v>108</v>
      </c>
      <c r="B121" s="17" t="s">
        <v>514</v>
      </c>
      <c r="C121" s="17" t="s">
        <v>788</v>
      </c>
      <c r="D121" s="11">
        <v>68.599999999999994</v>
      </c>
      <c r="E121" s="16" t="s">
        <v>328</v>
      </c>
      <c r="F121" s="30">
        <v>21.9</v>
      </c>
      <c r="G121" s="30">
        <v>22.8</v>
      </c>
      <c r="H121" s="26">
        <v>0.90000000000000213</v>
      </c>
      <c r="I121" s="29"/>
      <c r="J121" s="29"/>
      <c r="K121" s="29">
        <v>-7.5452749478874315E-2</v>
      </c>
      <c r="L121" s="26">
        <f t="shared" si="1"/>
        <v>0.82454725052112776</v>
      </c>
      <c r="M121" s="4" t="s">
        <v>702</v>
      </c>
    </row>
    <row r="122" spans="1:13" x14ac:dyDescent="0.25">
      <c r="A122" s="39">
        <v>109</v>
      </c>
      <c r="B122" s="17" t="s">
        <v>520</v>
      </c>
      <c r="C122" s="17" t="s">
        <v>781</v>
      </c>
      <c r="D122" s="11">
        <v>42.5</v>
      </c>
      <c r="E122" s="16" t="s">
        <v>328</v>
      </c>
      <c r="F122" s="30">
        <v>5.5</v>
      </c>
      <c r="G122" s="30">
        <v>6</v>
      </c>
      <c r="H122" s="26">
        <v>0.5</v>
      </c>
      <c r="I122" s="29"/>
      <c r="J122" s="29"/>
      <c r="K122" s="29">
        <v>-4.6745508059069366E-2</v>
      </c>
      <c r="L122" s="26">
        <f t="shared" si="1"/>
        <v>0.45325449194093065</v>
      </c>
      <c r="M122" s="4" t="s">
        <v>702</v>
      </c>
    </row>
    <row r="123" spans="1:13" x14ac:dyDescent="0.25">
      <c r="A123" s="39">
        <v>110</v>
      </c>
      <c r="B123" s="17" t="s">
        <v>521</v>
      </c>
      <c r="C123" s="17" t="s">
        <v>809</v>
      </c>
      <c r="D123" s="11">
        <v>54.1</v>
      </c>
      <c r="E123" s="16" t="s">
        <v>328</v>
      </c>
      <c r="F123" s="30">
        <v>29.1</v>
      </c>
      <c r="G123" s="30">
        <v>30.4</v>
      </c>
      <c r="H123" s="26">
        <v>1.2999999999999972</v>
      </c>
      <c r="I123" s="29"/>
      <c r="J123" s="29"/>
      <c r="K123" s="29">
        <v>-5.9504282023427127E-2</v>
      </c>
      <c r="L123" s="26">
        <f t="shared" si="1"/>
        <v>1.2404957179765701</v>
      </c>
      <c r="M123" s="4" t="s">
        <v>702</v>
      </c>
    </row>
    <row r="124" spans="1:13" x14ac:dyDescent="0.25">
      <c r="A124" s="39">
        <v>111</v>
      </c>
      <c r="B124" s="17" t="s">
        <v>373</v>
      </c>
      <c r="C124" s="17" t="s">
        <v>789</v>
      </c>
      <c r="D124" s="11">
        <v>54.3</v>
      </c>
      <c r="E124" s="16" t="s">
        <v>328</v>
      </c>
      <c r="F124" s="30">
        <v>19.7</v>
      </c>
      <c r="G124" s="30">
        <v>20.8</v>
      </c>
      <c r="H124" s="26">
        <v>1.1000000000000014</v>
      </c>
      <c r="I124" s="29"/>
      <c r="J124" s="29"/>
      <c r="K124" s="29">
        <v>-5.9724260884881565E-2</v>
      </c>
      <c r="L124" s="26">
        <f t="shared" si="1"/>
        <v>1.0402757391151198</v>
      </c>
      <c r="M124" s="4" t="s">
        <v>702</v>
      </c>
    </row>
    <row r="125" spans="1:13" x14ac:dyDescent="0.25">
      <c r="A125" s="39">
        <v>112</v>
      </c>
      <c r="B125" s="17" t="s">
        <v>374</v>
      </c>
      <c r="C125" s="17" t="s">
        <v>812</v>
      </c>
      <c r="D125" s="11">
        <v>52</v>
      </c>
      <c r="E125" s="16" t="s">
        <v>328</v>
      </c>
      <c r="F125" s="30">
        <v>18</v>
      </c>
      <c r="G125" s="30">
        <v>18.3</v>
      </c>
      <c r="H125" s="26">
        <v>0.30000000000000071</v>
      </c>
      <c r="I125" s="29"/>
      <c r="J125" s="29"/>
      <c r="K125" s="29">
        <v>-5.719450397815546E-2</v>
      </c>
      <c r="L125" s="26">
        <f t="shared" si="1"/>
        <v>0.24280549602184526</v>
      </c>
      <c r="M125" s="4" t="s">
        <v>702</v>
      </c>
    </row>
    <row r="126" spans="1:13" x14ac:dyDescent="0.25">
      <c r="A126" s="39">
        <v>113</v>
      </c>
      <c r="B126" s="17" t="s">
        <v>375</v>
      </c>
      <c r="C126" s="17" t="s">
        <v>790</v>
      </c>
      <c r="D126" s="11">
        <v>46.8</v>
      </c>
      <c r="E126" s="16" t="s">
        <v>328</v>
      </c>
      <c r="F126" s="30">
        <v>23.5</v>
      </c>
      <c r="G126" s="30">
        <v>24.4</v>
      </c>
      <c r="H126" s="26">
        <v>0.89999999999999858</v>
      </c>
      <c r="I126" s="29"/>
      <c r="J126" s="29"/>
      <c r="K126" s="29">
        <v>-5.1475053580339908E-2</v>
      </c>
      <c r="L126" s="26">
        <f t="shared" si="1"/>
        <v>0.8485249464196587</v>
      </c>
      <c r="M126" s="4" t="s">
        <v>702</v>
      </c>
    </row>
    <row r="127" spans="1:13" x14ac:dyDescent="0.25">
      <c r="A127" s="39">
        <v>114</v>
      </c>
      <c r="B127" s="17" t="s">
        <v>376</v>
      </c>
      <c r="C127" s="17" t="s">
        <v>791</v>
      </c>
      <c r="D127" s="11">
        <v>73.3</v>
      </c>
      <c r="E127" s="16" t="s">
        <v>328</v>
      </c>
      <c r="F127" s="30">
        <v>15.6</v>
      </c>
      <c r="G127" s="30">
        <v>16.5</v>
      </c>
      <c r="H127" s="26">
        <v>0.90000000000000036</v>
      </c>
      <c r="I127" s="29"/>
      <c r="J127" s="29"/>
      <c r="K127" s="29">
        <v>-8.0622252723053747E-2</v>
      </c>
      <c r="L127" s="26">
        <f t="shared" si="1"/>
        <v>0.81937774727694657</v>
      </c>
      <c r="M127" s="4" t="s">
        <v>702</v>
      </c>
    </row>
    <row r="128" spans="1:13" x14ac:dyDescent="0.25">
      <c r="A128" s="39">
        <v>115</v>
      </c>
      <c r="B128" s="17" t="s">
        <v>377</v>
      </c>
      <c r="C128" s="17" t="s">
        <v>754</v>
      </c>
      <c r="D128" s="11">
        <v>54.3</v>
      </c>
      <c r="E128" s="16" t="s">
        <v>328</v>
      </c>
      <c r="F128" s="30">
        <v>20.8</v>
      </c>
      <c r="G128" s="30">
        <v>21.7</v>
      </c>
      <c r="H128" s="26">
        <v>0.89999999999999858</v>
      </c>
      <c r="I128" s="29"/>
      <c r="J128" s="29"/>
      <c r="K128" s="29">
        <v>-5.9724260884881565E-2</v>
      </c>
      <c r="L128" s="26">
        <f t="shared" si="1"/>
        <v>0.84027573911511699</v>
      </c>
      <c r="M128" s="4" t="s">
        <v>702</v>
      </c>
    </row>
    <row r="129" spans="1:13" x14ac:dyDescent="0.25">
      <c r="A129" s="39">
        <v>116</v>
      </c>
      <c r="B129" s="17" t="s">
        <v>378</v>
      </c>
      <c r="C129" s="17" t="s">
        <v>788</v>
      </c>
      <c r="D129" s="11">
        <v>51.8</v>
      </c>
      <c r="E129" s="16" t="s">
        <v>328</v>
      </c>
      <c r="F129" s="30">
        <v>15.8</v>
      </c>
      <c r="G129" s="30">
        <v>15.8</v>
      </c>
      <c r="H129" s="26">
        <v>0</v>
      </c>
      <c r="I129" s="29"/>
      <c r="J129" s="29"/>
      <c r="K129" s="29">
        <v>4.0254748832989837E-3</v>
      </c>
      <c r="L129" s="26">
        <f t="shared" si="1"/>
        <v>4.0254748832989837E-3</v>
      </c>
      <c r="M129" s="4" t="s">
        <v>702</v>
      </c>
    </row>
    <row r="130" spans="1:13" x14ac:dyDescent="0.25">
      <c r="A130" s="39">
        <v>117</v>
      </c>
      <c r="B130" s="17" t="s">
        <v>379</v>
      </c>
      <c r="C130" s="17" t="s">
        <v>790</v>
      </c>
      <c r="D130" s="11">
        <v>47.2</v>
      </c>
      <c r="E130" s="16" t="s">
        <v>328</v>
      </c>
      <c r="F130" s="30">
        <v>25.3</v>
      </c>
      <c r="G130" s="30">
        <v>26.1</v>
      </c>
      <c r="H130" s="26">
        <v>0.80000000000000071</v>
      </c>
      <c r="I130" s="29"/>
      <c r="J130" s="29"/>
      <c r="K130" s="29">
        <v>-5.1915011303248805E-2</v>
      </c>
      <c r="L130" s="26">
        <f t="shared" si="1"/>
        <v>0.74808498869675188</v>
      </c>
      <c r="M130" s="4" t="s">
        <v>702</v>
      </c>
    </row>
    <row r="131" spans="1:13" x14ac:dyDescent="0.25">
      <c r="A131" s="39">
        <v>118</v>
      </c>
      <c r="B131" s="17" t="s">
        <v>380</v>
      </c>
      <c r="C131" s="17" t="s">
        <v>790</v>
      </c>
      <c r="D131" s="11">
        <v>72.8</v>
      </c>
      <c r="E131" s="16" t="s">
        <v>328</v>
      </c>
      <c r="F131" s="30">
        <v>23.2</v>
      </c>
      <c r="G131" s="30">
        <v>23.8</v>
      </c>
      <c r="H131" s="26">
        <v>0.60000000000000142</v>
      </c>
      <c r="I131" s="29"/>
      <c r="J131" s="29"/>
      <c r="K131" s="29">
        <v>-8.0072305569417634E-2</v>
      </c>
      <c r="L131" s="26">
        <f t="shared" si="1"/>
        <v>0.51992769443058373</v>
      </c>
      <c r="M131" s="4" t="s">
        <v>702</v>
      </c>
    </row>
    <row r="132" spans="1:13" x14ac:dyDescent="0.25">
      <c r="A132" s="39">
        <v>119</v>
      </c>
      <c r="B132" s="17" t="s">
        <v>381</v>
      </c>
      <c r="C132" s="17" t="s">
        <v>792</v>
      </c>
      <c r="D132" s="11">
        <v>54.2</v>
      </c>
      <c r="E132" s="16" t="s">
        <v>328</v>
      </c>
      <c r="F132" s="30">
        <v>28.7</v>
      </c>
      <c r="G132" s="30">
        <v>30.1</v>
      </c>
      <c r="H132" s="26">
        <v>1.4000000000000021</v>
      </c>
      <c r="I132" s="29"/>
      <c r="J132" s="29"/>
      <c r="K132" s="29">
        <v>-0.12061427145415435</v>
      </c>
      <c r="L132" s="26">
        <f t="shared" si="1"/>
        <v>1.2793857285458479</v>
      </c>
      <c r="M132" s="4" t="s">
        <v>702</v>
      </c>
    </row>
    <row r="133" spans="1:13" x14ac:dyDescent="0.25">
      <c r="A133" s="39">
        <v>120</v>
      </c>
      <c r="B133" s="17" t="s">
        <v>382</v>
      </c>
      <c r="C133" s="17"/>
      <c r="D133" s="11">
        <v>51.9</v>
      </c>
      <c r="E133" s="16" t="s">
        <v>328</v>
      </c>
      <c r="F133" s="30">
        <v>5.0999999999999996</v>
      </c>
      <c r="G133" s="30">
        <v>5.0999999999999996</v>
      </c>
      <c r="H133" s="26">
        <v>0</v>
      </c>
      <c r="I133" s="29">
        <v>1.0379999999999998</v>
      </c>
      <c r="J133" s="29"/>
      <c r="K133" s="29"/>
      <c r="L133" s="26">
        <f t="shared" si="1"/>
        <v>1.0379999999999998</v>
      </c>
      <c r="M133" s="4" t="s">
        <v>703</v>
      </c>
    </row>
    <row r="134" spans="1:13" x14ac:dyDescent="0.25">
      <c r="A134" s="39">
        <v>121</v>
      </c>
      <c r="B134" s="17" t="s">
        <v>383</v>
      </c>
      <c r="C134" s="17" t="s">
        <v>793</v>
      </c>
      <c r="D134" s="11">
        <v>47.2</v>
      </c>
      <c r="E134" s="16" t="s">
        <v>328</v>
      </c>
      <c r="F134" s="30">
        <v>7.2</v>
      </c>
      <c r="G134" s="30">
        <v>7.7</v>
      </c>
      <c r="H134" s="26">
        <v>0.5</v>
      </c>
      <c r="I134" s="29"/>
      <c r="J134" s="29"/>
      <c r="K134" s="29">
        <v>-5.1915011303248805E-2</v>
      </c>
      <c r="L134" s="26">
        <f t="shared" si="1"/>
        <v>0.44808498869675117</v>
      </c>
      <c r="M134" s="4" t="s">
        <v>702</v>
      </c>
    </row>
    <row r="135" spans="1:13" x14ac:dyDescent="0.25">
      <c r="A135" s="39">
        <v>122</v>
      </c>
      <c r="B135" s="17" t="s">
        <v>384</v>
      </c>
      <c r="C135" s="17" t="s">
        <v>788</v>
      </c>
      <c r="D135" s="11">
        <v>72.7</v>
      </c>
      <c r="E135" s="16" t="s">
        <v>328</v>
      </c>
      <c r="F135" s="30">
        <v>6.6</v>
      </c>
      <c r="G135" s="30">
        <v>7.2</v>
      </c>
      <c r="H135" s="26">
        <v>0.60000000000000053</v>
      </c>
      <c r="I135" s="29"/>
      <c r="J135" s="29"/>
      <c r="K135" s="29">
        <v>-7.9962316138690426E-2</v>
      </c>
      <c r="L135" s="26">
        <f t="shared" si="1"/>
        <v>0.52003768386131011</v>
      </c>
      <c r="M135" s="4" t="s">
        <v>702</v>
      </c>
    </row>
    <row r="136" spans="1:13" x14ac:dyDescent="0.25">
      <c r="A136" s="39">
        <v>123</v>
      </c>
      <c r="B136" s="17" t="s">
        <v>385</v>
      </c>
      <c r="C136" s="17"/>
      <c r="D136" s="11">
        <v>54.3</v>
      </c>
      <c r="E136" s="16" t="s">
        <v>328</v>
      </c>
      <c r="F136" s="30">
        <v>6.7</v>
      </c>
      <c r="G136" s="30">
        <v>7.1</v>
      </c>
      <c r="H136" s="26">
        <v>0</v>
      </c>
      <c r="I136" s="29">
        <v>1.0859999999999999</v>
      </c>
      <c r="J136" s="29"/>
      <c r="K136" s="29"/>
      <c r="L136" s="26">
        <f t="shared" si="1"/>
        <v>1.0859999999999999</v>
      </c>
      <c r="M136" s="4" t="s">
        <v>703</v>
      </c>
    </row>
    <row r="137" spans="1:13" x14ac:dyDescent="0.25">
      <c r="A137" s="39">
        <v>124</v>
      </c>
      <c r="B137" s="17" t="s">
        <v>386</v>
      </c>
      <c r="C137" s="17"/>
      <c r="D137" s="11">
        <v>52.1</v>
      </c>
      <c r="E137" s="16" t="s">
        <v>328</v>
      </c>
      <c r="F137" s="30">
        <v>14.6</v>
      </c>
      <c r="G137" s="30">
        <v>15.1</v>
      </c>
      <c r="H137" s="26">
        <v>0</v>
      </c>
      <c r="I137" s="29">
        <v>1.042</v>
      </c>
      <c r="J137" s="29"/>
      <c r="K137" s="29"/>
      <c r="L137" s="26">
        <f t="shared" si="1"/>
        <v>1.042</v>
      </c>
      <c r="M137" s="4" t="s">
        <v>703</v>
      </c>
    </row>
    <row r="138" spans="1:13" x14ac:dyDescent="0.25">
      <c r="A138" s="39">
        <v>125</v>
      </c>
      <c r="B138" s="17" t="s">
        <v>387</v>
      </c>
      <c r="C138" s="17"/>
      <c r="D138" s="11">
        <v>47.2</v>
      </c>
      <c r="E138" s="16" t="s">
        <v>328</v>
      </c>
      <c r="F138" s="30">
        <v>22.2</v>
      </c>
      <c r="G138" s="30">
        <v>23.1</v>
      </c>
      <c r="H138" s="26">
        <v>0</v>
      </c>
      <c r="I138" s="29">
        <v>0.94399999999999984</v>
      </c>
      <c r="J138" s="29"/>
      <c r="K138" s="29"/>
      <c r="L138" s="26">
        <f t="shared" si="1"/>
        <v>0.94399999999999984</v>
      </c>
      <c r="M138" s="4" t="s">
        <v>703</v>
      </c>
    </row>
    <row r="139" spans="1:13" x14ac:dyDescent="0.25">
      <c r="A139" s="39">
        <v>126</v>
      </c>
      <c r="B139" s="17" t="s">
        <v>388</v>
      </c>
      <c r="C139" s="17" t="s">
        <v>794</v>
      </c>
      <c r="D139" s="11">
        <v>72.400000000000006</v>
      </c>
      <c r="E139" s="16" t="s">
        <v>328</v>
      </c>
      <c r="F139" s="30">
        <v>12.3</v>
      </c>
      <c r="G139" s="30">
        <v>12.7</v>
      </c>
      <c r="H139" s="26">
        <v>0.39999999999999858</v>
      </c>
      <c r="I139" s="29"/>
      <c r="J139" s="29"/>
      <c r="K139" s="29">
        <v>-7.9632347846508758E-2</v>
      </c>
      <c r="L139" s="26">
        <f t="shared" si="1"/>
        <v>0.32036765215348983</v>
      </c>
      <c r="M139" s="4" t="s">
        <v>702</v>
      </c>
    </row>
    <row r="140" spans="1:13" x14ac:dyDescent="0.25">
      <c r="A140" s="39">
        <v>127</v>
      </c>
      <c r="B140" s="17" t="s">
        <v>389</v>
      </c>
      <c r="C140" s="17" t="s">
        <v>795</v>
      </c>
      <c r="D140" s="11">
        <v>54.3</v>
      </c>
      <c r="E140" s="16" t="s">
        <v>328</v>
      </c>
      <c r="F140" s="30">
        <v>15.5</v>
      </c>
      <c r="G140" s="30">
        <v>15.9</v>
      </c>
      <c r="H140" s="26">
        <v>0.40000000000000036</v>
      </c>
      <c r="I140" s="29"/>
      <c r="J140" s="29"/>
      <c r="K140" s="29">
        <v>-5.9724260884881565E-2</v>
      </c>
      <c r="L140" s="26">
        <f t="shared" si="1"/>
        <v>0.34027573911511877</v>
      </c>
      <c r="M140" s="4" t="s">
        <v>702</v>
      </c>
    </row>
    <row r="141" spans="1:13" x14ac:dyDescent="0.25">
      <c r="A141" s="39">
        <v>128</v>
      </c>
      <c r="B141" s="17" t="s">
        <v>390</v>
      </c>
      <c r="C141" s="17"/>
      <c r="D141" s="11">
        <v>51.8</v>
      </c>
      <c r="E141" s="16" t="s">
        <v>328</v>
      </c>
      <c r="F141" s="30">
        <v>3.95</v>
      </c>
      <c r="G141" s="30">
        <v>3.95</v>
      </c>
      <c r="H141" s="26">
        <v>0</v>
      </c>
      <c r="I141" s="29">
        <v>1.0359999999999998</v>
      </c>
      <c r="J141" s="29"/>
      <c r="K141" s="29"/>
      <c r="L141" s="26">
        <f t="shared" si="1"/>
        <v>1.0359999999999998</v>
      </c>
      <c r="M141" s="4" t="s">
        <v>703</v>
      </c>
    </row>
    <row r="142" spans="1:13" x14ac:dyDescent="0.25">
      <c r="A142" s="39">
        <v>129</v>
      </c>
      <c r="B142" s="17" t="s">
        <v>391</v>
      </c>
      <c r="C142" s="17" t="s">
        <v>791</v>
      </c>
      <c r="D142" s="11">
        <v>48</v>
      </c>
      <c r="E142" s="16" t="s">
        <v>328</v>
      </c>
      <c r="F142" s="30">
        <v>8.1999999999999993</v>
      </c>
      <c r="G142" s="30">
        <v>8.1999999999999993</v>
      </c>
      <c r="H142" s="26">
        <v>0</v>
      </c>
      <c r="I142" s="29"/>
      <c r="J142" s="29"/>
      <c r="K142" s="29">
        <v>3.6050732509334202E-3</v>
      </c>
      <c r="L142" s="26">
        <f t="shared" si="1"/>
        <v>3.6050732509334202E-3</v>
      </c>
      <c r="M142" s="4" t="s">
        <v>702</v>
      </c>
    </row>
    <row r="143" spans="1:13" x14ac:dyDescent="0.25">
      <c r="A143" s="39">
        <v>130</v>
      </c>
      <c r="B143" s="17" t="s">
        <v>392</v>
      </c>
      <c r="C143" s="17"/>
      <c r="D143" s="11">
        <v>73</v>
      </c>
      <c r="E143" s="16" t="s">
        <v>328</v>
      </c>
      <c r="F143" s="30">
        <v>21.2</v>
      </c>
      <c r="G143" s="30">
        <v>21.6</v>
      </c>
      <c r="H143" s="26">
        <v>0</v>
      </c>
      <c r="I143" s="29">
        <v>1.46</v>
      </c>
      <c r="J143" s="29"/>
      <c r="K143" s="29"/>
      <c r="L143" s="26">
        <f t="shared" ref="L143:L206" si="2">H143+K143+I143+J143</f>
        <v>1.46</v>
      </c>
      <c r="M143" s="4" t="s">
        <v>703</v>
      </c>
    </row>
    <row r="144" spans="1:13" x14ac:dyDescent="0.25">
      <c r="A144" s="39">
        <v>131</v>
      </c>
      <c r="B144" s="17" t="s">
        <v>393</v>
      </c>
      <c r="C144" s="17" t="s">
        <v>796</v>
      </c>
      <c r="D144" s="11">
        <v>54.8</v>
      </c>
      <c r="E144" s="16" t="s">
        <v>328</v>
      </c>
      <c r="F144" s="30">
        <v>14.9</v>
      </c>
      <c r="G144" s="30">
        <v>16</v>
      </c>
      <c r="H144" s="26">
        <v>1.0999999999999996</v>
      </c>
      <c r="I144" s="29"/>
      <c r="J144" s="29"/>
      <c r="K144" s="29">
        <v>-0.11667420803851766</v>
      </c>
      <c r="L144" s="26">
        <f t="shared" si="2"/>
        <v>0.98332579196148195</v>
      </c>
      <c r="M144" s="4" t="s">
        <v>702</v>
      </c>
    </row>
    <row r="145" spans="1:13" x14ac:dyDescent="0.25">
      <c r="A145" s="39">
        <v>132</v>
      </c>
      <c r="B145" s="17" t="s">
        <v>394</v>
      </c>
      <c r="C145" s="17"/>
      <c r="D145" s="11">
        <v>52.6</v>
      </c>
      <c r="E145" s="16" t="s">
        <v>328</v>
      </c>
      <c r="F145" s="30">
        <v>2.1</v>
      </c>
      <c r="G145" s="30">
        <v>2.1</v>
      </c>
      <c r="H145" s="26">
        <v>0</v>
      </c>
      <c r="I145" s="29">
        <v>1.052</v>
      </c>
      <c r="J145" s="29"/>
      <c r="K145" s="29"/>
      <c r="L145" s="26">
        <f t="shared" si="2"/>
        <v>1.052</v>
      </c>
      <c r="M145" s="4" t="s">
        <v>703</v>
      </c>
    </row>
    <row r="146" spans="1:13" x14ac:dyDescent="0.25">
      <c r="A146" s="39">
        <v>133</v>
      </c>
      <c r="B146" s="17" t="s">
        <v>395</v>
      </c>
      <c r="C146" s="17" t="s">
        <v>781</v>
      </c>
      <c r="D146" s="11">
        <v>47.6</v>
      </c>
      <c r="E146" s="16" t="s">
        <v>328</v>
      </c>
      <c r="F146" s="30">
        <v>14.5</v>
      </c>
      <c r="G146" s="30">
        <v>14.9</v>
      </c>
      <c r="H146" s="26">
        <v>0.40000000000000036</v>
      </c>
      <c r="I146" s="29"/>
      <c r="J146" s="29"/>
      <c r="K146" s="29">
        <v>-5.2354969026157695E-2</v>
      </c>
      <c r="L146" s="26">
        <f t="shared" si="2"/>
        <v>0.34764503097384264</v>
      </c>
      <c r="M146" s="57" t="s">
        <v>702</v>
      </c>
    </row>
    <row r="147" spans="1:13" x14ac:dyDescent="0.25">
      <c r="A147" s="39">
        <v>134</v>
      </c>
      <c r="B147" s="17" t="s">
        <v>396</v>
      </c>
      <c r="C147" s="17"/>
      <c r="D147" s="11">
        <v>73</v>
      </c>
      <c r="E147" s="16" t="s">
        <v>328</v>
      </c>
      <c r="F147" s="30">
        <v>18.399999999999999</v>
      </c>
      <c r="G147" s="30">
        <v>19.7</v>
      </c>
      <c r="H147" s="26">
        <v>0</v>
      </c>
      <c r="I147" s="29">
        <v>1.46</v>
      </c>
      <c r="J147" s="29"/>
      <c r="K147" s="29"/>
      <c r="L147" s="26">
        <f t="shared" si="2"/>
        <v>1.46</v>
      </c>
      <c r="M147" s="57" t="s">
        <v>703</v>
      </c>
    </row>
    <row r="148" spans="1:13" x14ac:dyDescent="0.25">
      <c r="A148" s="39">
        <v>135</v>
      </c>
      <c r="B148" s="17" t="s">
        <v>397</v>
      </c>
      <c r="C148" s="17"/>
      <c r="D148" s="11">
        <v>54.9</v>
      </c>
      <c r="E148" s="16" t="s">
        <v>328</v>
      </c>
      <c r="F148" s="30">
        <v>17.399999999999999</v>
      </c>
      <c r="G148" s="30">
        <v>17.7</v>
      </c>
      <c r="H148" s="26">
        <v>0</v>
      </c>
      <c r="I148" s="29">
        <v>1.0979999999999999</v>
      </c>
      <c r="J148" s="29"/>
      <c r="K148" s="29"/>
      <c r="L148" s="26">
        <f t="shared" si="2"/>
        <v>1.0979999999999999</v>
      </c>
      <c r="M148" s="57" t="s">
        <v>703</v>
      </c>
    </row>
    <row r="149" spans="1:13" x14ac:dyDescent="0.25">
      <c r="A149" s="39">
        <v>136</v>
      </c>
      <c r="B149" s="17" t="s">
        <v>398</v>
      </c>
      <c r="C149" s="17" t="s">
        <v>797</v>
      </c>
      <c r="D149" s="11">
        <v>52.3</v>
      </c>
      <c r="E149" s="16" t="s">
        <v>328</v>
      </c>
      <c r="F149" s="30">
        <v>10.5</v>
      </c>
      <c r="G149" s="30">
        <v>10.9</v>
      </c>
      <c r="H149" s="26">
        <v>0.40000000000000036</v>
      </c>
      <c r="I149" s="29"/>
      <c r="J149" s="29"/>
      <c r="K149" s="29">
        <v>-5.7524472270337121E-2</v>
      </c>
      <c r="L149" s="26">
        <f t="shared" si="2"/>
        <v>0.34247552772966322</v>
      </c>
      <c r="M149" s="57" t="s">
        <v>702</v>
      </c>
    </row>
    <row r="150" spans="1:13" x14ac:dyDescent="0.25">
      <c r="A150" s="39">
        <v>137</v>
      </c>
      <c r="B150" s="17" t="s">
        <v>399</v>
      </c>
      <c r="C150" s="17" t="s">
        <v>813</v>
      </c>
      <c r="D150" s="11">
        <v>47.6</v>
      </c>
      <c r="E150" s="16" t="s">
        <v>328</v>
      </c>
      <c r="F150" s="30">
        <v>26.2</v>
      </c>
      <c r="G150" s="30">
        <v>27.7</v>
      </c>
      <c r="H150" s="26">
        <v>1.5</v>
      </c>
      <c r="I150" s="29"/>
      <c r="J150" s="29"/>
      <c r="K150" s="29">
        <v>-5.2354969026157695E-2</v>
      </c>
      <c r="L150" s="26">
        <f t="shared" si="2"/>
        <v>1.4476450309738422</v>
      </c>
      <c r="M150" s="57" t="s">
        <v>702</v>
      </c>
    </row>
    <row r="151" spans="1:13" x14ac:dyDescent="0.25">
      <c r="A151" s="39">
        <v>138</v>
      </c>
      <c r="B151" s="17" t="s">
        <v>400</v>
      </c>
      <c r="C151" s="17"/>
      <c r="D151" s="11">
        <v>72.8</v>
      </c>
      <c r="E151" s="16" t="s">
        <v>328</v>
      </c>
      <c r="F151" s="30">
        <v>23.4</v>
      </c>
      <c r="G151" s="30">
        <v>24.3</v>
      </c>
      <c r="H151" s="26">
        <v>0</v>
      </c>
      <c r="I151" s="29">
        <v>1.456</v>
      </c>
      <c r="J151" s="29"/>
      <c r="K151" s="29"/>
      <c r="L151" s="26">
        <f t="shared" si="2"/>
        <v>1.456</v>
      </c>
      <c r="M151" s="57" t="s">
        <v>703</v>
      </c>
    </row>
    <row r="152" spans="1:13" x14ac:dyDescent="0.25">
      <c r="A152" s="39">
        <v>139</v>
      </c>
      <c r="B152" s="17" t="s">
        <v>401</v>
      </c>
      <c r="C152" s="17"/>
      <c r="D152" s="11">
        <v>54.9</v>
      </c>
      <c r="E152" s="16" t="s">
        <v>328</v>
      </c>
      <c r="F152" s="30">
        <v>14.8</v>
      </c>
      <c r="G152" s="30">
        <v>16</v>
      </c>
      <c r="H152" s="26">
        <v>0</v>
      </c>
      <c r="I152" s="29">
        <v>1.0979999999999999</v>
      </c>
      <c r="J152" s="29"/>
      <c r="K152" s="29"/>
      <c r="L152" s="26">
        <f t="shared" si="2"/>
        <v>1.0979999999999999</v>
      </c>
      <c r="M152" s="4" t="s">
        <v>703</v>
      </c>
    </row>
    <row r="153" spans="1:13" x14ac:dyDescent="0.25">
      <c r="A153" s="39">
        <v>140</v>
      </c>
      <c r="B153" s="17" t="s">
        <v>402</v>
      </c>
      <c r="C153" s="17"/>
      <c r="D153" s="11">
        <v>52.4</v>
      </c>
      <c r="E153" s="16" t="s">
        <v>328</v>
      </c>
      <c r="F153" s="30">
        <v>11.6</v>
      </c>
      <c r="G153" s="30">
        <v>12.5</v>
      </c>
      <c r="H153" s="26">
        <v>0</v>
      </c>
      <c r="I153" s="29">
        <v>1.0479999999999998</v>
      </c>
      <c r="J153" s="29"/>
      <c r="K153" s="29"/>
      <c r="L153" s="26">
        <f t="shared" si="2"/>
        <v>1.0479999999999998</v>
      </c>
      <c r="M153" s="4" t="s">
        <v>703</v>
      </c>
    </row>
    <row r="154" spans="1:13" x14ac:dyDescent="0.25">
      <c r="A154" s="39">
        <v>141</v>
      </c>
      <c r="B154" s="17" t="s">
        <v>403</v>
      </c>
      <c r="C154" s="17"/>
      <c r="D154" s="11">
        <v>47.2</v>
      </c>
      <c r="E154" s="16" t="s">
        <v>328</v>
      </c>
      <c r="F154" s="30">
        <v>12.3</v>
      </c>
      <c r="G154" s="30">
        <v>12.4</v>
      </c>
      <c r="H154" s="26">
        <v>0</v>
      </c>
      <c r="I154" s="29">
        <v>0.94399999999999984</v>
      </c>
      <c r="J154" s="29"/>
      <c r="K154" s="29"/>
      <c r="L154" s="26">
        <f t="shared" si="2"/>
        <v>0.94399999999999984</v>
      </c>
      <c r="M154" s="4" t="s">
        <v>703</v>
      </c>
    </row>
    <row r="155" spans="1:13" x14ac:dyDescent="0.25">
      <c r="A155" s="39">
        <v>142</v>
      </c>
      <c r="B155" s="17" t="s">
        <v>404</v>
      </c>
      <c r="C155" s="17"/>
      <c r="D155" s="11">
        <v>72.5</v>
      </c>
      <c r="E155" s="16" t="s">
        <v>328</v>
      </c>
      <c r="F155" s="30">
        <v>14.9</v>
      </c>
      <c r="G155" s="30">
        <v>15.1</v>
      </c>
      <c r="H155" s="26">
        <v>0</v>
      </c>
      <c r="I155" s="29">
        <v>1.45</v>
      </c>
      <c r="J155" s="29"/>
      <c r="K155" s="29"/>
      <c r="L155" s="26">
        <f t="shared" si="2"/>
        <v>1.45</v>
      </c>
      <c r="M155" s="4" t="s">
        <v>703</v>
      </c>
    </row>
    <row r="156" spans="1:13" x14ac:dyDescent="0.25">
      <c r="A156" s="39">
        <v>143</v>
      </c>
      <c r="B156" s="17" t="s">
        <v>405</v>
      </c>
      <c r="C156" s="17"/>
      <c r="D156" s="11">
        <v>54.8</v>
      </c>
      <c r="E156" s="16" t="s">
        <v>328</v>
      </c>
      <c r="F156" s="30">
        <v>14.8</v>
      </c>
      <c r="G156" s="30">
        <v>15.7</v>
      </c>
      <c r="H156" s="26">
        <v>0</v>
      </c>
      <c r="I156" s="29">
        <v>1.0959999999999999</v>
      </c>
      <c r="J156" s="29"/>
      <c r="K156" s="29"/>
      <c r="L156" s="26">
        <f t="shared" si="2"/>
        <v>1.0959999999999999</v>
      </c>
      <c r="M156" s="4" t="s">
        <v>703</v>
      </c>
    </row>
    <row r="157" spans="1:13" x14ac:dyDescent="0.25">
      <c r="A157" s="39">
        <v>144</v>
      </c>
      <c r="B157" s="17" t="s">
        <v>406</v>
      </c>
      <c r="C157" s="17"/>
      <c r="D157" s="11">
        <v>51.9</v>
      </c>
      <c r="E157" s="16" t="s">
        <v>328</v>
      </c>
      <c r="F157" s="30">
        <v>11.3</v>
      </c>
      <c r="G157" s="30">
        <v>11.3</v>
      </c>
      <c r="H157" s="26">
        <v>0</v>
      </c>
      <c r="I157" s="29">
        <v>1.0379999999999998</v>
      </c>
      <c r="J157" s="29"/>
      <c r="K157" s="29"/>
      <c r="L157" s="26">
        <f t="shared" si="2"/>
        <v>1.0379999999999998</v>
      </c>
      <c r="M157" s="4" t="s">
        <v>703</v>
      </c>
    </row>
    <row r="158" spans="1:13" x14ac:dyDescent="0.25">
      <c r="A158" s="39">
        <v>145</v>
      </c>
      <c r="B158" s="17" t="s">
        <v>407</v>
      </c>
      <c r="C158" s="17"/>
      <c r="D158" s="11">
        <v>47</v>
      </c>
      <c r="E158" s="16" t="s">
        <v>328</v>
      </c>
      <c r="F158" s="30">
        <v>19</v>
      </c>
      <c r="G158" s="30">
        <v>20.2</v>
      </c>
      <c r="H158" s="26">
        <v>0</v>
      </c>
      <c r="I158" s="29">
        <v>0.94</v>
      </c>
      <c r="J158" s="29"/>
      <c r="K158" s="29"/>
      <c r="L158" s="26">
        <f t="shared" si="2"/>
        <v>0.94</v>
      </c>
      <c r="M158" s="4" t="s">
        <v>703</v>
      </c>
    </row>
    <row r="159" spans="1:13" x14ac:dyDescent="0.25">
      <c r="A159" s="39">
        <v>146</v>
      </c>
      <c r="B159" s="17" t="s">
        <v>408</v>
      </c>
      <c r="C159" s="17"/>
      <c r="D159" s="11">
        <v>73.2</v>
      </c>
      <c r="E159" s="16" t="s">
        <v>328</v>
      </c>
      <c r="F159" s="30">
        <v>3.8</v>
      </c>
      <c r="G159" s="30">
        <v>4.0999999999999996</v>
      </c>
      <c r="H159" s="26">
        <v>0</v>
      </c>
      <c r="I159" s="29">
        <v>1.4640000000000002</v>
      </c>
      <c r="J159" s="29"/>
      <c r="K159" s="29"/>
      <c r="L159" s="26">
        <f t="shared" si="2"/>
        <v>1.4640000000000002</v>
      </c>
      <c r="M159" s="4" t="s">
        <v>703</v>
      </c>
    </row>
    <row r="160" spans="1:13" x14ac:dyDescent="0.25">
      <c r="A160" s="39">
        <v>147</v>
      </c>
      <c r="B160" s="17" t="s">
        <v>409</v>
      </c>
      <c r="C160" s="17"/>
      <c r="D160" s="11">
        <v>54.7</v>
      </c>
      <c r="E160" s="16" t="s">
        <v>328</v>
      </c>
      <c r="F160" s="30">
        <v>22.6</v>
      </c>
      <c r="G160" s="30">
        <v>22.6</v>
      </c>
      <c r="H160" s="26">
        <v>0</v>
      </c>
      <c r="I160" s="29">
        <v>1.0940000000000001</v>
      </c>
      <c r="J160" s="29"/>
      <c r="K160" s="29"/>
      <c r="L160" s="26">
        <f t="shared" si="2"/>
        <v>1.0940000000000001</v>
      </c>
      <c r="M160" s="4" t="s">
        <v>703</v>
      </c>
    </row>
    <row r="161" spans="1:13" x14ac:dyDescent="0.25">
      <c r="A161" s="39">
        <v>148</v>
      </c>
      <c r="B161" s="17" t="s">
        <v>410</v>
      </c>
      <c r="C161" s="17" t="s">
        <v>783</v>
      </c>
      <c r="D161" s="11">
        <v>52.4</v>
      </c>
      <c r="E161" s="16" t="s">
        <v>328</v>
      </c>
      <c r="F161" s="30">
        <v>10.5</v>
      </c>
      <c r="G161" s="30">
        <v>10.9</v>
      </c>
      <c r="H161" s="26">
        <v>0.40000000000000036</v>
      </c>
      <c r="I161" s="29"/>
      <c r="J161" s="29"/>
      <c r="K161" s="29">
        <v>-5.7634461701064343E-2</v>
      </c>
      <c r="L161" s="26">
        <f t="shared" si="2"/>
        <v>0.34236553829893601</v>
      </c>
      <c r="M161" s="4" t="s">
        <v>702</v>
      </c>
    </row>
    <row r="162" spans="1:13" x14ac:dyDescent="0.25">
      <c r="A162" s="39">
        <v>149</v>
      </c>
      <c r="B162" s="17" t="s">
        <v>411</v>
      </c>
      <c r="C162" s="17"/>
      <c r="D162" s="11">
        <v>47.4</v>
      </c>
      <c r="E162" s="16" t="s">
        <v>328</v>
      </c>
      <c r="F162" s="30">
        <v>16</v>
      </c>
      <c r="G162" s="30">
        <v>16.600000000000001</v>
      </c>
      <c r="H162" s="26">
        <v>0</v>
      </c>
      <c r="I162" s="29">
        <v>0.94799999999999995</v>
      </c>
      <c r="J162" s="29"/>
      <c r="K162" s="29"/>
      <c r="L162" s="26">
        <f t="shared" si="2"/>
        <v>0.94799999999999995</v>
      </c>
      <c r="M162" s="4" t="s">
        <v>703</v>
      </c>
    </row>
    <row r="163" spans="1:13" x14ac:dyDescent="0.25">
      <c r="A163" s="39">
        <v>150</v>
      </c>
      <c r="B163" s="17" t="s">
        <v>412</v>
      </c>
      <c r="C163" s="17"/>
      <c r="D163" s="11">
        <v>73.2</v>
      </c>
      <c r="E163" s="16" t="s">
        <v>328</v>
      </c>
      <c r="F163" s="30">
        <v>30.3</v>
      </c>
      <c r="G163" s="30">
        <v>31.7</v>
      </c>
      <c r="H163" s="26">
        <v>0</v>
      </c>
      <c r="I163" s="29">
        <v>1.4640000000000002</v>
      </c>
      <c r="J163" s="29"/>
      <c r="K163" s="29"/>
      <c r="L163" s="26">
        <f t="shared" si="2"/>
        <v>1.4640000000000002</v>
      </c>
      <c r="M163" s="4" t="s">
        <v>703</v>
      </c>
    </row>
    <row r="164" spans="1:13" x14ac:dyDescent="0.25">
      <c r="A164" s="39">
        <v>151</v>
      </c>
      <c r="B164" s="17" t="s">
        <v>526</v>
      </c>
      <c r="C164" s="17"/>
      <c r="D164" s="11">
        <v>39.299999999999997</v>
      </c>
      <c r="E164" s="16" t="s">
        <v>328</v>
      </c>
      <c r="F164" s="30">
        <v>18.8</v>
      </c>
      <c r="G164" s="30">
        <v>19.7</v>
      </c>
      <c r="H164" s="26">
        <v>0</v>
      </c>
      <c r="I164" s="29">
        <v>0.78599999999999992</v>
      </c>
      <c r="J164" s="29"/>
      <c r="K164" s="29"/>
      <c r="L164" s="26">
        <f t="shared" si="2"/>
        <v>0.78599999999999992</v>
      </c>
      <c r="M164" s="4" t="s">
        <v>703</v>
      </c>
    </row>
    <row r="165" spans="1:13" x14ac:dyDescent="0.25">
      <c r="A165" s="39">
        <v>152</v>
      </c>
      <c r="B165" s="17" t="s">
        <v>838</v>
      </c>
      <c r="C165" s="17" t="s">
        <v>839</v>
      </c>
      <c r="D165" s="11">
        <v>67.099999999999994</v>
      </c>
      <c r="E165" s="16" t="s">
        <v>328</v>
      </c>
      <c r="F165" s="30">
        <v>0</v>
      </c>
      <c r="G165" s="30">
        <v>0.42599999999999999</v>
      </c>
      <c r="H165" s="26">
        <v>0.42599999999999999</v>
      </c>
      <c r="I165" s="29"/>
      <c r="J165" s="29"/>
      <c r="K165" s="29">
        <v>-7.3802908017965976E-2</v>
      </c>
      <c r="L165" s="26">
        <f t="shared" si="2"/>
        <v>0.35219709198203403</v>
      </c>
      <c r="M165" s="4" t="s">
        <v>702</v>
      </c>
    </row>
    <row r="166" spans="1:13" x14ac:dyDescent="0.25">
      <c r="A166" s="39">
        <v>153</v>
      </c>
      <c r="B166" s="17" t="s">
        <v>528</v>
      </c>
      <c r="C166" s="17" t="s">
        <v>814</v>
      </c>
      <c r="D166" s="11">
        <v>99.4</v>
      </c>
      <c r="E166" s="16" t="s">
        <v>328</v>
      </c>
      <c r="F166" s="30">
        <v>45.9</v>
      </c>
      <c r="G166" s="30">
        <v>47.9</v>
      </c>
      <c r="H166" s="26">
        <v>2</v>
      </c>
      <c r="I166" s="29"/>
      <c r="J166" s="29"/>
      <c r="K166" s="29">
        <v>-0.10932949414285871</v>
      </c>
      <c r="L166" s="26">
        <f t="shared" si="2"/>
        <v>1.8906705058571414</v>
      </c>
      <c r="M166" s="4" t="s">
        <v>702</v>
      </c>
    </row>
    <row r="167" spans="1:13" x14ac:dyDescent="0.25">
      <c r="A167" s="39">
        <v>154</v>
      </c>
      <c r="B167" s="17" t="s">
        <v>529</v>
      </c>
      <c r="C167" s="17"/>
      <c r="D167" s="11">
        <v>39.6</v>
      </c>
      <c r="E167" s="16" t="s">
        <v>328</v>
      </c>
      <c r="F167" s="30">
        <v>5.0999999999999996</v>
      </c>
      <c r="G167" s="30">
        <v>5.6</v>
      </c>
      <c r="H167" s="26">
        <v>0</v>
      </c>
      <c r="I167" s="29">
        <v>0.79200000000000004</v>
      </c>
      <c r="J167" s="29"/>
      <c r="K167" s="29"/>
      <c r="L167" s="26">
        <f t="shared" si="2"/>
        <v>0.79200000000000004</v>
      </c>
      <c r="M167" s="4" t="s">
        <v>703</v>
      </c>
    </row>
    <row r="168" spans="1:13" x14ac:dyDescent="0.25">
      <c r="A168" s="39">
        <v>155</v>
      </c>
      <c r="B168" s="17" t="s">
        <v>530</v>
      </c>
      <c r="C168" s="17"/>
      <c r="D168" s="11">
        <v>67</v>
      </c>
      <c r="E168" s="16" t="s">
        <v>328</v>
      </c>
      <c r="F168" s="30">
        <v>25</v>
      </c>
      <c r="G168" s="30">
        <v>26.1</v>
      </c>
      <c r="H168" s="26">
        <v>0</v>
      </c>
      <c r="I168" s="29">
        <v>1.3399999999999999</v>
      </c>
      <c r="J168" s="29"/>
      <c r="K168" s="29"/>
      <c r="L168" s="26">
        <f t="shared" si="2"/>
        <v>1.3399999999999999</v>
      </c>
      <c r="M168" s="4" t="s">
        <v>703</v>
      </c>
    </row>
    <row r="169" spans="1:13" x14ac:dyDescent="0.25">
      <c r="A169" s="39">
        <v>156</v>
      </c>
      <c r="B169" s="17" t="s">
        <v>531</v>
      </c>
      <c r="C169" s="17"/>
      <c r="D169" s="11">
        <v>98.8</v>
      </c>
      <c r="E169" s="16" t="s">
        <v>328</v>
      </c>
      <c r="F169" s="30">
        <v>19.2</v>
      </c>
      <c r="G169" s="30">
        <v>19.899999999999999</v>
      </c>
      <c r="H169" s="26">
        <v>0</v>
      </c>
      <c r="I169" s="29">
        <v>1.976</v>
      </c>
      <c r="J169" s="29"/>
      <c r="K169" s="29"/>
      <c r="L169" s="26">
        <f t="shared" si="2"/>
        <v>1.976</v>
      </c>
      <c r="M169" s="4" t="s">
        <v>703</v>
      </c>
    </row>
    <row r="170" spans="1:13" x14ac:dyDescent="0.25">
      <c r="A170" s="39">
        <v>157</v>
      </c>
      <c r="B170" s="17" t="s">
        <v>532</v>
      </c>
      <c r="C170" s="17" t="s">
        <v>798</v>
      </c>
      <c r="D170" s="11">
        <v>39.4</v>
      </c>
      <c r="E170" s="16" t="s">
        <v>328</v>
      </c>
      <c r="F170" s="30">
        <v>10.3</v>
      </c>
      <c r="G170" s="30">
        <v>10.9</v>
      </c>
      <c r="H170" s="26">
        <v>0.59999999999999964</v>
      </c>
      <c r="I170" s="29"/>
      <c r="J170" s="29"/>
      <c r="K170" s="29">
        <v>-4.333583570652548E-2</v>
      </c>
      <c r="L170" s="26">
        <f t="shared" si="2"/>
        <v>0.55666416429347421</v>
      </c>
      <c r="M170" s="4" t="s">
        <v>702</v>
      </c>
    </row>
    <row r="171" spans="1:13" x14ac:dyDescent="0.25">
      <c r="A171" s="39">
        <v>158</v>
      </c>
      <c r="B171" s="17" t="s">
        <v>533</v>
      </c>
      <c r="C171" s="17" t="s">
        <v>798</v>
      </c>
      <c r="D171" s="11">
        <v>67.5</v>
      </c>
      <c r="E171" s="16" t="s">
        <v>328</v>
      </c>
      <c r="F171" s="30">
        <v>10.8</v>
      </c>
      <c r="G171" s="30">
        <v>11.1</v>
      </c>
      <c r="H171" s="26">
        <v>0.29999999999999893</v>
      </c>
      <c r="I171" s="29"/>
      <c r="J171" s="29"/>
      <c r="K171" s="29">
        <v>-7.424286574087488E-2</v>
      </c>
      <c r="L171" s="26">
        <f t="shared" si="2"/>
        <v>0.22575713425912405</v>
      </c>
      <c r="M171" s="4" t="s">
        <v>702</v>
      </c>
    </row>
    <row r="172" spans="1:13" x14ac:dyDescent="0.25">
      <c r="A172" s="39">
        <v>159</v>
      </c>
      <c r="B172" s="17" t="s">
        <v>534</v>
      </c>
      <c r="C172" s="17" t="s">
        <v>798</v>
      </c>
      <c r="D172" s="11">
        <v>99.1</v>
      </c>
      <c r="E172" s="16" t="s">
        <v>328</v>
      </c>
      <c r="F172" s="30">
        <v>18</v>
      </c>
      <c r="G172" s="30">
        <v>18.5</v>
      </c>
      <c r="H172" s="26">
        <v>0.5</v>
      </c>
      <c r="I172" s="29"/>
      <c r="J172" s="29"/>
      <c r="K172" s="29">
        <v>-0.10899952585067703</v>
      </c>
      <c r="L172" s="26">
        <f t="shared" si="2"/>
        <v>0.39100047414932299</v>
      </c>
      <c r="M172" s="4" t="s">
        <v>702</v>
      </c>
    </row>
    <row r="173" spans="1:13" x14ac:dyDescent="0.25">
      <c r="A173" s="39">
        <v>160</v>
      </c>
      <c r="B173" s="17" t="s">
        <v>535</v>
      </c>
      <c r="C173" s="17"/>
      <c r="D173" s="11">
        <v>40.1</v>
      </c>
      <c r="E173" s="16" t="s">
        <v>328</v>
      </c>
      <c r="F173" s="30">
        <v>13.3</v>
      </c>
      <c r="G173" s="30">
        <v>13.8</v>
      </c>
      <c r="H173" s="26">
        <v>0</v>
      </c>
      <c r="I173" s="29">
        <v>0.80200000000000005</v>
      </c>
      <c r="J173" s="29"/>
      <c r="K173" s="29"/>
      <c r="L173" s="26">
        <f t="shared" si="2"/>
        <v>0.80200000000000005</v>
      </c>
      <c r="M173" s="4" t="s">
        <v>703</v>
      </c>
    </row>
    <row r="174" spans="1:13" x14ac:dyDescent="0.25">
      <c r="A174" s="39">
        <v>161</v>
      </c>
      <c r="B174" s="17" t="s">
        <v>536</v>
      </c>
      <c r="C174" s="17"/>
      <c r="D174" s="11">
        <v>67.099999999999994</v>
      </c>
      <c r="E174" s="16" t="s">
        <v>328</v>
      </c>
      <c r="F174" s="30">
        <v>16</v>
      </c>
      <c r="G174" s="30">
        <v>17.100000000000001</v>
      </c>
      <c r="H174" s="26">
        <v>0</v>
      </c>
      <c r="I174" s="29">
        <v>1.3419999999999999</v>
      </c>
      <c r="J174" s="29"/>
      <c r="K174" s="29"/>
      <c r="L174" s="26">
        <f t="shared" si="2"/>
        <v>1.3419999999999999</v>
      </c>
      <c r="M174" s="4" t="s">
        <v>703</v>
      </c>
    </row>
    <row r="175" spans="1:13" x14ac:dyDescent="0.25">
      <c r="A175" s="39">
        <v>162</v>
      </c>
      <c r="B175" s="17" t="s">
        <v>537</v>
      </c>
      <c r="C175" s="17"/>
      <c r="D175" s="11">
        <v>99.1</v>
      </c>
      <c r="E175" s="16" t="s">
        <v>328</v>
      </c>
      <c r="F175" s="30">
        <v>35.799999999999997</v>
      </c>
      <c r="G175" s="30">
        <v>37.700000000000003</v>
      </c>
      <c r="H175" s="26">
        <v>0</v>
      </c>
      <c r="I175" s="29">
        <v>1.9820000000000002</v>
      </c>
      <c r="J175" s="29"/>
      <c r="K175" s="29"/>
      <c r="L175" s="26">
        <f t="shared" si="2"/>
        <v>1.9820000000000002</v>
      </c>
      <c r="M175" s="4" t="s">
        <v>703</v>
      </c>
    </row>
    <row r="176" spans="1:13" x14ac:dyDescent="0.25">
      <c r="A176" s="39">
        <v>163</v>
      </c>
      <c r="B176" s="17" t="s">
        <v>538</v>
      </c>
      <c r="C176" s="17"/>
      <c r="D176" s="11">
        <v>39.4</v>
      </c>
      <c r="E176" s="16" t="s">
        <v>328</v>
      </c>
      <c r="F176" s="30">
        <v>12.7</v>
      </c>
      <c r="G176" s="30">
        <v>13.4</v>
      </c>
      <c r="H176" s="26">
        <v>0</v>
      </c>
      <c r="I176" s="29">
        <v>0.78799999999999992</v>
      </c>
      <c r="J176" s="29"/>
      <c r="K176" s="29"/>
      <c r="L176" s="26">
        <f t="shared" si="2"/>
        <v>0.78799999999999992</v>
      </c>
      <c r="M176" s="4" t="s">
        <v>703</v>
      </c>
    </row>
    <row r="177" spans="1:13" x14ac:dyDescent="0.25">
      <c r="A177" s="39">
        <v>164</v>
      </c>
      <c r="B177" s="17" t="s">
        <v>539</v>
      </c>
      <c r="C177" s="17" t="s">
        <v>821</v>
      </c>
      <c r="D177" s="11">
        <v>67.2</v>
      </c>
      <c r="E177" s="16" t="s">
        <v>328</v>
      </c>
      <c r="F177" s="30">
        <v>1.2</v>
      </c>
      <c r="G177" s="30">
        <v>1.2</v>
      </c>
      <c r="H177" s="26">
        <v>0</v>
      </c>
      <c r="I177" s="29"/>
      <c r="J177" s="29"/>
      <c r="K177" s="29">
        <v>5.087102551306788E-3</v>
      </c>
      <c r="L177" s="26">
        <f t="shared" si="2"/>
        <v>5.087102551306788E-3</v>
      </c>
      <c r="M177" s="4" t="s">
        <v>702</v>
      </c>
    </row>
    <row r="178" spans="1:13" x14ac:dyDescent="0.25">
      <c r="A178" s="39">
        <v>165</v>
      </c>
      <c r="B178" s="17" t="s">
        <v>540</v>
      </c>
      <c r="C178" s="17"/>
      <c r="D178" s="11">
        <v>99.5</v>
      </c>
      <c r="E178" s="16" t="s">
        <v>328</v>
      </c>
      <c r="F178" s="30">
        <v>38.700000000000003</v>
      </c>
      <c r="G178" s="30">
        <v>38.700000000000003</v>
      </c>
      <c r="H178" s="26">
        <v>0</v>
      </c>
      <c r="I178" s="29">
        <v>1.99</v>
      </c>
      <c r="J178" s="29"/>
      <c r="K178" s="29"/>
      <c r="L178" s="26">
        <f t="shared" si="2"/>
        <v>1.99</v>
      </c>
      <c r="M178" s="4" t="s">
        <v>703</v>
      </c>
    </row>
    <row r="179" spans="1:13" x14ac:dyDescent="0.25">
      <c r="A179" s="39">
        <v>166</v>
      </c>
      <c r="B179" s="17" t="s">
        <v>541</v>
      </c>
      <c r="C179" s="17" t="s">
        <v>783</v>
      </c>
      <c r="D179" s="11">
        <v>39.4</v>
      </c>
      <c r="E179" s="16" t="s">
        <v>328</v>
      </c>
      <c r="F179" s="30">
        <v>23</v>
      </c>
      <c r="G179" s="30">
        <v>23.7</v>
      </c>
      <c r="H179" s="26">
        <v>0.69999999999999929</v>
      </c>
      <c r="I179" s="29"/>
      <c r="J179" s="29"/>
      <c r="K179" s="29">
        <v>-0.12233583570652548</v>
      </c>
      <c r="L179" s="26">
        <f t="shared" si="2"/>
        <v>0.57766416429347378</v>
      </c>
      <c r="M179" s="4" t="s">
        <v>702</v>
      </c>
    </row>
    <row r="180" spans="1:13" x14ac:dyDescent="0.25">
      <c r="A180" s="39">
        <v>167</v>
      </c>
      <c r="B180" s="17" t="s">
        <v>542</v>
      </c>
      <c r="C180" s="17"/>
      <c r="D180" s="11">
        <v>67.3</v>
      </c>
      <c r="E180" s="16" t="s">
        <v>328</v>
      </c>
      <c r="F180" s="30">
        <v>21.5</v>
      </c>
      <c r="G180" s="30">
        <v>22.4</v>
      </c>
      <c r="H180" s="26">
        <v>0</v>
      </c>
      <c r="I180" s="29">
        <v>1.3459999999999996</v>
      </c>
      <c r="J180" s="29"/>
      <c r="K180" s="29"/>
      <c r="L180" s="26">
        <f t="shared" si="2"/>
        <v>1.3459999999999996</v>
      </c>
      <c r="M180" s="4" t="s">
        <v>703</v>
      </c>
    </row>
    <row r="181" spans="1:13" x14ac:dyDescent="0.25">
      <c r="A181" s="39">
        <v>168</v>
      </c>
      <c r="B181" s="17" t="s">
        <v>543</v>
      </c>
      <c r="C181" s="17" t="s">
        <v>799</v>
      </c>
      <c r="D181" s="11">
        <v>99.4</v>
      </c>
      <c r="E181" s="16" t="s">
        <v>328</v>
      </c>
      <c r="F181" s="30">
        <v>15.9</v>
      </c>
      <c r="G181" s="30">
        <v>16.399999999999999</v>
      </c>
      <c r="H181" s="26">
        <v>0.49999999999999822</v>
      </c>
      <c r="I181" s="29"/>
      <c r="J181" s="29"/>
      <c r="K181" s="29">
        <v>-0.10932949414285871</v>
      </c>
      <c r="L181" s="26">
        <f t="shared" si="2"/>
        <v>0.39067050585713953</v>
      </c>
      <c r="M181" s="4" t="s">
        <v>702</v>
      </c>
    </row>
    <row r="182" spans="1:13" x14ac:dyDescent="0.25">
      <c r="A182" s="39">
        <v>169</v>
      </c>
      <c r="B182" s="17" t="s">
        <v>544</v>
      </c>
      <c r="C182" s="17"/>
      <c r="D182" s="11">
        <v>39.5</v>
      </c>
      <c r="E182" s="16" t="s">
        <v>328</v>
      </c>
      <c r="F182" s="30">
        <v>7.4</v>
      </c>
      <c r="G182" s="30">
        <v>8.4</v>
      </c>
      <c r="H182" s="26">
        <v>0</v>
      </c>
      <c r="I182" s="29">
        <v>0.79</v>
      </c>
      <c r="J182" s="29"/>
      <c r="K182" s="29"/>
      <c r="L182" s="26">
        <f t="shared" si="2"/>
        <v>0.79</v>
      </c>
      <c r="M182" s="4" t="s">
        <v>703</v>
      </c>
    </row>
    <row r="183" spans="1:13" x14ac:dyDescent="0.25">
      <c r="A183" s="39">
        <v>170</v>
      </c>
      <c r="B183" s="17" t="s">
        <v>829</v>
      </c>
      <c r="C183" s="17" t="s">
        <v>758</v>
      </c>
      <c r="D183" s="11">
        <v>67.400000000000006</v>
      </c>
      <c r="E183" s="16" t="s">
        <v>328</v>
      </c>
      <c r="F183" s="30">
        <v>0.375</v>
      </c>
      <c r="G183" s="30">
        <v>0.95399999999999996</v>
      </c>
      <c r="H183" s="26">
        <v>0.57899999999999996</v>
      </c>
      <c r="I183" s="29"/>
      <c r="J183" s="29"/>
      <c r="K183" s="29">
        <v>-7.4132876310147658E-2</v>
      </c>
      <c r="L183" s="26">
        <f t="shared" si="2"/>
        <v>0.50486712368985232</v>
      </c>
      <c r="M183" s="4" t="s">
        <v>702</v>
      </c>
    </row>
    <row r="184" spans="1:13" x14ac:dyDescent="0.25">
      <c r="A184" s="39">
        <v>171</v>
      </c>
      <c r="B184" s="17" t="s">
        <v>546</v>
      </c>
      <c r="C184" s="17" t="s">
        <v>800</v>
      </c>
      <c r="D184" s="11">
        <v>99.5</v>
      </c>
      <c r="E184" s="16" t="s">
        <v>328</v>
      </c>
      <c r="F184" s="30">
        <v>34.200000000000003</v>
      </c>
      <c r="G184" s="30">
        <v>35.299999999999997</v>
      </c>
      <c r="H184" s="26">
        <v>1.0999999999999943</v>
      </c>
      <c r="I184" s="29"/>
      <c r="J184" s="29"/>
      <c r="K184" s="29">
        <v>-0.10943948357358593</v>
      </c>
      <c r="L184" s="26">
        <f t="shared" si="2"/>
        <v>0.99056051642640841</v>
      </c>
      <c r="M184" s="4" t="s">
        <v>702</v>
      </c>
    </row>
    <row r="185" spans="1:13" x14ac:dyDescent="0.25">
      <c r="A185" s="39">
        <v>172</v>
      </c>
      <c r="B185" s="17" t="s">
        <v>547</v>
      </c>
      <c r="C185" s="17"/>
      <c r="D185" s="11">
        <v>39.5</v>
      </c>
      <c r="E185" s="16" t="s">
        <v>328</v>
      </c>
      <c r="F185" s="30">
        <v>14.8</v>
      </c>
      <c r="G185" s="30">
        <v>15.3</v>
      </c>
      <c r="H185" s="26">
        <v>0</v>
      </c>
      <c r="I185" s="29">
        <v>0.79</v>
      </c>
      <c r="J185" s="29"/>
      <c r="K185" s="29"/>
      <c r="L185" s="26">
        <f t="shared" si="2"/>
        <v>0.79</v>
      </c>
      <c r="M185" s="4" t="s">
        <v>703</v>
      </c>
    </row>
    <row r="186" spans="1:13" x14ac:dyDescent="0.25">
      <c r="A186" s="39">
        <v>173</v>
      </c>
      <c r="B186" s="17" t="s">
        <v>548</v>
      </c>
      <c r="C186" s="17" t="s">
        <v>753</v>
      </c>
      <c r="D186" s="11">
        <v>67.8</v>
      </c>
      <c r="E186" s="16" t="s">
        <v>328</v>
      </c>
      <c r="F186" s="30">
        <v>26.6</v>
      </c>
      <c r="G186" s="30">
        <v>27.9</v>
      </c>
      <c r="H186" s="26">
        <v>1.2999999999999972</v>
      </c>
      <c r="I186" s="29"/>
      <c r="J186" s="29"/>
      <c r="K186" s="29">
        <v>-7.4572834033056534E-2</v>
      </c>
      <c r="L186" s="26">
        <f t="shared" si="2"/>
        <v>1.2254271659669407</v>
      </c>
      <c r="M186" s="4" t="s">
        <v>702</v>
      </c>
    </row>
    <row r="187" spans="1:13" x14ac:dyDescent="0.25">
      <c r="A187" s="39">
        <v>174</v>
      </c>
      <c r="B187" s="17" t="s">
        <v>549</v>
      </c>
      <c r="C187" s="17" t="s">
        <v>783</v>
      </c>
      <c r="D187" s="11">
        <v>99.3</v>
      </c>
      <c r="E187" s="16" t="s">
        <v>328</v>
      </c>
      <c r="F187" s="30">
        <v>39</v>
      </c>
      <c r="G187" s="30">
        <v>40.9</v>
      </c>
      <c r="H187" s="26">
        <v>1.8999999999999986</v>
      </c>
      <c r="I187" s="29"/>
      <c r="J187" s="29"/>
      <c r="K187" s="29">
        <v>-0.10921950471213149</v>
      </c>
      <c r="L187" s="26">
        <f t="shared" si="2"/>
        <v>1.790780495287867</v>
      </c>
      <c r="M187" s="4" t="s">
        <v>702</v>
      </c>
    </row>
    <row r="188" spans="1:13" x14ac:dyDescent="0.25">
      <c r="A188" s="39">
        <v>175</v>
      </c>
      <c r="B188" s="17" t="s">
        <v>550</v>
      </c>
      <c r="C188" s="17"/>
      <c r="D188" s="11">
        <v>39.6</v>
      </c>
      <c r="E188" s="16" t="s">
        <v>328</v>
      </c>
      <c r="F188" s="30">
        <v>15.1</v>
      </c>
      <c r="G188" s="30">
        <v>15.4</v>
      </c>
      <c r="H188" s="26">
        <v>0</v>
      </c>
      <c r="I188" s="29">
        <v>0.79200000000000004</v>
      </c>
      <c r="J188" s="29"/>
      <c r="K188" s="29"/>
      <c r="L188" s="26">
        <f t="shared" si="2"/>
        <v>0.79200000000000004</v>
      </c>
      <c r="M188" s="4" t="s">
        <v>703</v>
      </c>
    </row>
    <row r="189" spans="1:13" x14ac:dyDescent="0.25">
      <c r="A189" s="39">
        <v>176</v>
      </c>
      <c r="B189" s="17" t="s">
        <v>615</v>
      </c>
      <c r="C189" s="17"/>
      <c r="D189" s="11">
        <v>68.099999999999994</v>
      </c>
      <c r="E189" s="16" t="s">
        <v>328</v>
      </c>
      <c r="F189" s="30">
        <v>16.899999999999999</v>
      </c>
      <c r="G189" s="30">
        <v>17.8</v>
      </c>
      <c r="H189" s="26">
        <v>0</v>
      </c>
      <c r="I189" s="29">
        <v>1.3619999999999999</v>
      </c>
      <c r="J189" s="29"/>
      <c r="K189" s="29"/>
      <c r="L189" s="26">
        <f t="shared" si="2"/>
        <v>1.3619999999999999</v>
      </c>
      <c r="M189" s="4" t="s">
        <v>703</v>
      </c>
    </row>
    <row r="190" spans="1:13" x14ac:dyDescent="0.25">
      <c r="A190" s="39">
        <v>177</v>
      </c>
      <c r="B190" s="17" t="s">
        <v>551</v>
      </c>
      <c r="C190" s="17" t="s">
        <v>755</v>
      </c>
      <c r="D190" s="11">
        <v>99.4</v>
      </c>
      <c r="E190" s="16" t="s">
        <v>328</v>
      </c>
      <c r="F190" s="30">
        <v>18.3</v>
      </c>
      <c r="G190" s="30">
        <v>19.7</v>
      </c>
      <c r="H190" s="26">
        <v>1.3999999999999986</v>
      </c>
      <c r="I190" s="29"/>
      <c r="J190" s="29"/>
      <c r="K190" s="29">
        <v>-0.10932949414285871</v>
      </c>
      <c r="L190" s="26">
        <f t="shared" si="2"/>
        <v>1.2906705058571399</v>
      </c>
      <c r="M190" s="4" t="s">
        <v>702</v>
      </c>
    </row>
    <row r="191" spans="1:13" x14ac:dyDescent="0.25">
      <c r="A191" s="39">
        <v>178</v>
      </c>
      <c r="B191" s="17" t="s">
        <v>413</v>
      </c>
      <c r="C191" s="17"/>
      <c r="D191" s="11">
        <v>42.3</v>
      </c>
      <c r="E191" s="16" t="s">
        <v>328</v>
      </c>
      <c r="F191" s="30">
        <v>2</v>
      </c>
      <c r="G191" s="30">
        <v>2.1</v>
      </c>
      <c r="H191" s="26">
        <v>0</v>
      </c>
      <c r="I191" s="29">
        <v>0.84599999999999986</v>
      </c>
      <c r="J191" s="29"/>
      <c r="K191" s="29"/>
      <c r="L191" s="26">
        <f t="shared" si="2"/>
        <v>0.84599999999999986</v>
      </c>
      <c r="M191" s="4" t="s">
        <v>703</v>
      </c>
    </row>
    <row r="192" spans="1:13" x14ac:dyDescent="0.25">
      <c r="A192" s="39">
        <v>179</v>
      </c>
      <c r="B192" s="17" t="s">
        <v>414</v>
      </c>
      <c r="C192" s="17"/>
      <c r="D192" s="11">
        <v>68.900000000000006</v>
      </c>
      <c r="E192" s="16" t="s">
        <v>328</v>
      </c>
      <c r="F192" s="30">
        <v>9.4</v>
      </c>
      <c r="G192" s="30">
        <v>9.6</v>
      </c>
      <c r="H192" s="26">
        <v>0</v>
      </c>
      <c r="I192" s="29">
        <v>1.3780000000000001</v>
      </c>
      <c r="J192" s="29"/>
      <c r="K192" s="29"/>
      <c r="L192" s="26">
        <f t="shared" si="2"/>
        <v>1.3780000000000001</v>
      </c>
      <c r="M192" s="4" t="s">
        <v>703</v>
      </c>
    </row>
    <row r="193" spans="1:13" x14ac:dyDescent="0.25">
      <c r="A193" s="39">
        <v>180</v>
      </c>
      <c r="B193" s="17" t="s">
        <v>415</v>
      </c>
      <c r="C193" s="17"/>
      <c r="D193" s="11">
        <v>99.3</v>
      </c>
      <c r="E193" s="16" t="s">
        <v>328</v>
      </c>
      <c r="F193" s="30">
        <v>42.9</v>
      </c>
      <c r="G193" s="30">
        <v>45</v>
      </c>
      <c r="H193" s="26">
        <v>0</v>
      </c>
      <c r="I193" s="29">
        <v>1.9859999999999998</v>
      </c>
      <c r="J193" s="29"/>
      <c r="K193" s="29"/>
      <c r="L193" s="26">
        <f t="shared" si="2"/>
        <v>1.9859999999999998</v>
      </c>
      <c r="M193" s="57" t="s">
        <v>703</v>
      </c>
    </row>
    <row r="194" spans="1:13" x14ac:dyDescent="0.25">
      <c r="A194" s="39">
        <v>181</v>
      </c>
      <c r="B194" s="17" t="s">
        <v>416</v>
      </c>
      <c r="C194" s="17"/>
      <c r="D194" s="11">
        <v>42.4</v>
      </c>
      <c r="E194" s="16" t="s">
        <v>328</v>
      </c>
      <c r="F194" s="30">
        <v>17.3</v>
      </c>
      <c r="G194" s="30">
        <v>18.2</v>
      </c>
      <c r="H194" s="26">
        <v>0</v>
      </c>
      <c r="I194" s="29">
        <v>0.84799999999999998</v>
      </c>
      <c r="J194" s="29"/>
      <c r="K194" s="29"/>
      <c r="L194" s="26">
        <f t="shared" si="2"/>
        <v>0.84799999999999998</v>
      </c>
      <c r="M194" s="57" t="s">
        <v>703</v>
      </c>
    </row>
    <row r="195" spans="1:13" x14ac:dyDescent="0.25">
      <c r="A195" s="39">
        <v>182</v>
      </c>
      <c r="B195" s="17" t="s">
        <v>417</v>
      </c>
      <c r="C195" s="17"/>
      <c r="D195" s="11">
        <v>69.3</v>
      </c>
      <c r="E195" s="16" t="s">
        <v>328</v>
      </c>
      <c r="F195" s="30">
        <v>7</v>
      </c>
      <c r="G195" s="30">
        <v>7.2</v>
      </c>
      <c r="H195" s="26">
        <v>0</v>
      </c>
      <c r="I195" s="29">
        <v>1.3859999999999999</v>
      </c>
      <c r="J195" s="29"/>
      <c r="K195" s="29"/>
      <c r="L195" s="26">
        <f t="shared" si="2"/>
        <v>1.3859999999999999</v>
      </c>
      <c r="M195" s="57" t="s">
        <v>703</v>
      </c>
    </row>
    <row r="196" spans="1:13" x14ac:dyDescent="0.25">
      <c r="A196" s="39">
        <v>183</v>
      </c>
      <c r="B196" s="17" t="s">
        <v>418</v>
      </c>
      <c r="C196" s="17" t="s">
        <v>790</v>
      </c>
      <c r="D196" s="11">
        <v>99.3</v>
      </c>
      <c r="E196" s="16" t="s">
        <v>328</v>
      </c>
      <c r="F196" s="30">
        <v>27</v>
      </c>
      <c r="G196" s="30">
        <v>28.2</v>
      </c>
      <c r="H196" s="26">
        <v>1.1999999999999993</v>
      </c>
      <c r="I196" s="29"/>
      <c r="J196" s="29"/>
      <c r="K196" s="29">
        <v>-0.10921950471213149</v>
      </c>
      <c r="L196" s="26">
        <f t="shared" si="2"/>
        <v>1.0907804952878677</v>
      </c>
      <c r="M196" s="57" t="s">
        <v>702</v>
      </c>
    </row>
    <row r="197" spans="1:13" x14ac:dyDescent="0.25">
      <c r="A197" s="39">
        <v>184</v>
      </c>
      <c r="B197" s="17" t="s">
        <v>419</v>
      </c>
      <c r="C197" s="17" t="s">
        <v>815</v>
      </c>
      <c r="D197" s="11">
        <v>42.3</v>
      </c>
      <c r="E197" s="16" t="s">
        <v>328</v>
      </c>
      <c r="F197" s="30">
        <v>7.3</v>
      </c>
      <c r="G197" s="30">
        <v>7.3</v>
      </c>
      <c r="H197" s="26">
        <v>0</v>
      </c>
      <c r="I197" s="29"/>
      <c r="J197" s="29"/>
      <c r="K197" s="29">
        <v>3.4744708023850823E-3</v>
      </c>
      <c r="L197" s="26">
        <f t="shared" si="2"/>
        <v>3.4744708023850823E-3</v>
      </c>
      <c r="M197" s="57" t="s">
        <v>702</v>
      </c>
    </row>
    <row r="198" spans="1:13" x14ac:dyDescent="0.25">
      <c r="A198" s="39">
        <v>185</v>
      </c>
      <c r="B198" s="17" t="s">
        <v>420</v>
      </c>
      <c r="C198" s="17" t="s">
        <v>801</v>
      </c>
      <c r="D198" s="11">
        <v>68.599999999999994</v>
      </c>
      <c r="E198" s="16" t="s">
        <v>328</v>
      </c>
      <c r="F198" s="30">
        <v>10.7</v>
      </c>
      <c r="G198" s="30">
        <v>10.7</v>
      </c>
      <c r="H198" s="26">
        <v>0</v>
      </c>
      <c r="I198" s="29"/>
      <c r="J198" s="29"/>
      <c r="K198" s="29">
        <v>5.5472505211256878E-3</v>
      </c>
      <c r="L198" s="26">
        <f t="shared" si="2"/>
        <v>5.5472505211256878E-3</v>
      </c>
      <c r="M198" s="57" t="s">
        <v>702</v>
      </c>
    </row>
    <row r="199" spans="1:13" x14ac:dyDescent="0.25">
      <c r="A199" s="39">
        <v>186</v>
      </c>
      <c r="B199" s="17" t="s">
        <v>421</v>
      </c>
      <c r="C199" s="17"/>
      <c r="D199" s="11">
        <v>99.4</v>
      </c>
      <c r="E199" s="16" t="s">
        <v>328</v>
      </c>
      <c r="F199" s="30">
        <v>37.9</v>
      </c>
      <c r="G199" s="30">
        <v>39.6</v>
      </c>
      <c r="H199" s="26">
        <v>0</v>
      </c>
      <c r="I199" s="29">
        <v>1.9880000000000004</v>
      </c>
      <c r="J199" s="29"/>
      <c r="K199" s="29"/>
      <c r="L199" s="26">
        <f t="shared" si="2"/>
        <v>1.9880000000000004</v>
      </c>
      <c r="M199" s="57" t="s">
        <v>703</v>
      </c>
    </row>
    <row r="200" spans="1:13" x14ac:dyDescent="0.25">
      <c r="A200" s="39">
        <v>187</v>
      </c>
      <c r="B200" s="17" t="s">
        <v>422</v>
      </c>
      <c r="C200" s="17"/>
      <c r="D200" s="11">
        <v>42.4</v>
      </c>
      <c r="E200" s="16" t="s">
        <v>328</v>
      </c>
      <c r="F200" s="30">
        <v>16.3</v>
      </c>
      <c r="G200" s="30">
        <v>17.399999999999999</v>
      </c>
      <c r="H200" s="26">
        <v>0</v>
      </c>
      <c r="I200" s="29">
        <v>0.84799999999999998</v>
      </c>
      <c r="J200" s="29"/>
      <c r="K200" s="29"/>
      <c r="L200" s="26">
        <f t="shared" si="2"/>
        <v>0.84799999999999998</v>
      </c>
      <c r="M200" s="57" t="s">
        <v>703</v>
      </c>
    </row>
    <row r="201" spans="1:13" x14ac:dyDescent="0.25">
      <c r="A201" s="39">
        <v>188</v>
      </c>
      <c r="B201" s="17" t="s">
        <v>423</v>
      </c>
      <c r="C201" s="17"/>
      <c r="D201" s="11">
        <v>69.3</v>
      </c>
      <c r="E201" s="16" t="s">
        <v>328</v>
      </c>
      <c r="F201" s="30">
        <v>18.7</v>
      </c>
      <c r="G201" s="30">
        <v>18.7</v>
      </c>
      <c r="H201" s="26">
        <v>0</v>
      </c>
      <c r="I201" s="29">
        <v>1.3859999999999999</v>
      </c>
      <c r="J201" s="29"/>
      <c r="K201" s="29"/>
      <c r="L201" s="26">
        <f t="shared" si="2"/>
        <v>1.3859999999999999</v>
      </c>
      <c r="M201" s="57" t="s">
        <v>703</v>
      </c>
    </row>
    <row r="202" spans="1:13" x14ac:dyDescent="0.25">
      <c r="A202" s="39">
        <v>189</v>
      </c>
      <c r="B202" s="17" t="s">
        <v>424</v>
      </c>
      <c r="C202" s="17"/>
      <c r="D202" s="11">
        <v>99.1</v>
      </c>
      <c r="E202" s="16" t="s">
        <v>328</v>
      </c>
      <c r="F202" s="30">
        <v>5.5</v>
      </c>
      <c r="G202" s="30">
        <v>5.5</v>
      </c>
      <c r="H202" s="26">
        <v>0</v>
      </c>
      <c r="I202" s="29">
        <v>1.9820000000000002</v>
      </c>
      <c r="J202" s="29"/>
      <c r="K202" s="29"/>
      <c r="L202" s="26">
        <f t="shared" si="2"/>
        <v>1.9820000000000002</v>
      </c>
      <c r="M202" s="4" t="s">
        <v>703</v>
      </c>
    </row>
    <row r="203" spans="1:13" x14ac:dyDescent="0.25">
      <c r="A203" s="39">
        <v>190</v>
      </c>
      <c r="B203" s="17" t="s">
        <v>425</v>
      </c>
      <c r="C203" s="17"/>
      <c r="D203" s="11">
        <v>42.6</v>
      </c>
      <c r="E203" s="16" t="s">
        <v>328</v>
      </c>
      <c r="F203" s="30">
        <v>10</v>
      </c>
      <c r="G203" s="30">
        <v>10.5</v>
      </c>
      <c r="H203" s="26">
        <v>0</v>
      </c>
      <c r="I203" s="29">
        <v>0.85199999999999998</v>
      </c>
      <c r="J203" s="29"/>
      <c r="K203" s="29"/>
      <c r="L203" s="26">
        <f t="shared" si="2"/>
        <v>0.85199999999999998</v>
      </c>
      <c r="M203" s="57" t="s">
        <v>703</v>
      </c>
    </row>
    <row r="204" spans="1:13" x14ac:dyDescent="0.25">
      <c r="A204" s="39">
        <v>191</v>
      </c>
      <c r="B204" s="17" t="s">
        <v>426</v>
      </c>
      <c r="C204" s="17" t="s">
        <v>790</v>
      </c>
      <c r="D204" s="11">
        <v>69.2</v>
      </c>
      <c r="E204" s="16" t="s">
        <v>328</v>
      </c>
      <c r="F204" s="30">
        <v>22.9</v>
      </c>
      <c r="G204" s="30">
        <v>23.4</v>
      </c>
      <c r="H204" s="26">
        <v>0.5</v>
      </c>
      <c r="I204" s="29"/>
      <c r="J204" s="29"/>
      <c r="K204" s="29">
        <v>-7.611268606323765E-2</v>
      </c>
      <c r="L204" s="26">
        <f t="shared" si="2"/>
        <v>0.42388731393676238</v>
      </c>
      <c r="M204" s="57" t="s">
        <v>702</v>
      </c>
    </row>
    <row r="205" spans="1:13" x14ac:dyDescent="0.25">
      <c r="A205" s="39">
        <v>192</v>
      </c>
      <c r="B205" s="17" t="s">
        <v>427</v>
      </c>
      <c r="C205" s="17"/>
      <c r="D205" s="11">
        <v>99</v>
      </c>
      <c r="E205" s="16" t="s">
        <v>328</v>
      </c>
      <c r="F205" s="30">
        <v>8.9</v>
      </c>
      <c r="G205" s="30">
        <v>9.3000000000000007</v>
      </c>
      <c r="H205" s="26">
        <v>0</v>
      </c>
      <c r="I205" s="29">
        <v>1.98</v>
      </c>
      <c r="J205" s="29"/>
      <c r="K205" s="29"/>
      <c r="L205" s="26">
        <f t="shared" si="2"/>
        <v>1.98</v>
      </c>
      <c r="M205" s="57" t="s">
        <v>703</v>
      </c>
    </row>
    <row r="206" spans="1:13" x14ac:dyDescent="0.25">
      <c r="A206" s="39">
        <v>193</v>
      </c>
      <c r="B206" s="17" t="s">
        <v>592</v>
      </c>
      <c r="C206" s="17"/>
      <c r="D206" s="11">
        <v>42.4</v>
      </c>
      <c r="E206" s="16" t="s">
        <v>328</v>
      </c>
      <c r="F206" s="30">
        <v>2.1</v>
      </c>
      <c r="G206" s="30">
        <v>2.2999999999999998</v>
      </c>
      <c r="H206" s="26">
        <v>0</v>
      </c>
      <c r="I206" s="29">
        <v>0.84799999999999998</v>
      </c>
      <c r="J206" s="29"/>
      <c r="K206" s="29"/>
      <c r="L206" s="26">
        <f t="shared" si="2"/>
        <v>0.84799999999999998</v>
      </c>
      <c r="M206" s="4" t="s">
        <v>703</v>
      </c>
    </row>
    <row r="207" spans="1:13" x14ac:dyDescent="0.25">
      <c r="A207" s="39">
        <v>194</v>
      </c>
      <c r="B207" s="17" t="s">
        <v>593</v>
      </c>
      <c r="C207" s="17"/>
      <c r="D207" s="11">
        <v>68.8</v>
      </c>
      <c r="E207" s="16" t="s">
        <v>328</v>
      </c>
      <c r="F207" s="30">
        <v>14.2</v>
      </c>
      <c r="G207" s="30">
        <v>14.7</v>
      </c>
      <c r="H207" s="26">
        <v>0</v>
      </c>
      <c r="I207" s="29">
        <v>1.3760000000000001</v>
      </c>
      <c r="J207" s="29"/>
      <c r="K207" s="29"/>
      <c r="L207" s="26">
        <f t="shared" ref="L207:L242" si="3">H207+K207+I207+J207</f>
        <v>1.3760000000000001</v>
      </c>
      <c r="M207" s="4" t="s">
        <v>703</v>
      </c>
    </row>
    <row r="208" spans="1:13" x14ac:dyDescent="0.25">
      <c r="A208" s="39">
        <v>195</v>
      </c>
      <c r="B208" s="17" t="s">
        <v>594</v>
      </c>
      <c r="C208" s="17"/>
      <c r="D208" s="11">
        <v>100.7</v>
      </c>
      <c r="E208" s="16" t="s">
        <v>328</v>
      </c>
      <c r="F208" s="30">
        <v>33.4</v>
      </c>
      <c r="G208" s="30">
        <v>35.200000000000003</v>
      </c>
      <c r="H208" s="26">
        <v>0</v>
      </c>
      <c r="I208" s="29">
        <v>2.0139999999999998</v>
      </c>
      <c r="J208" s="29"/>
      <c r="K208" s="29"/>
      <c r="L208" s="26">
        <f t="shared" si="3"/>
        <v>2.0139999999999998</v>
      </c>
      <c r="M208" s="4" t="s">
        <v>703</v>
      </c>
    </row>
    <row r="209" spans="1:13" x14ac:dyDescent="0.25">
      <c r="A209" s="39">
        <v>196</v>
      </c>
      <c r="B209" s="17" t="s">
        <v>428</v>
      </c>
      <c r="C209" s="17" t="s">
        <v>821</v>
      </c>
      <c r="D209" s="11">
        <v>42.6</v>
      </c>
      <c r="E209" s="16" t="s">
        <v>328</v>
      </c>
      <c r="F209" s="30">
        <v>20.5</v>
      </c>
      <c r="G209" s="30">
        <v>21</v>
      </c>
      <c r="H209" s="26">
        <v>0.5</v>
      </c>
      <c r="I209" s="29"/>
      <c r="J209" s="29"/>
      <c r="K209" s="29">
        <v>-4.6855497489796588E-2</v>
      </c>
      <c r="L209" s="26">
        <f t="shared" si="3"/>
        <v>0.45314450251020344</v>
      </c>
      <c r="M209" s="57" t="s">
        <v>702</v>
      </c>
    </row>
    <row r="210" spans="1:13" x14ac:dyDescent="0.25">
      <c r="A210" s="39">
        <v>197</v>
      </c>
      <c r="B210" s="17" t="s">
        <v>429</v>
      </c>
      <c r="C210" s="17"/>
      <c r="D210" s="11">
        <v>69.2</v>
      </c>
      <c r="E210" s="16" t="s">
        <v>328</v>
      </c>
      <c r="F210" s="30">
        <v>22.7</v>
      </c>
      <c r="G210" s="30">
        <v>23.4</v>
      </c>
      <c r="H210" s="26">
        <v>0</v>
      </c>
      <c r="I210" s="29">
        <v>1.3839999999999999</v>
      </c>
      <c r="J210" s="29"/>
      <c r="K210" s="29"/>
      <c r="L210" s="26">
        <f t="shared" si="3"/>
        <v>1.3839999999999999</v>
      </c>
      <c r="M210" s="57" t="s">
        <v>703</v>
      </c>
    </row>
    <row r="211" spans="1:13" x14ac:dyDescent="0.25">
      <c r="A211" s="39">
        <v>198</v>
      </c>
      <c r="B211" s="17" t="s">
        <v>430</v>
      </c>
      <c r="C211" s="17" t="s">
        <v>783</v>
      </c>
      <c r="D211" s="11">
        <v>99.5</v>
      </c>
      <c r="E211" s="16" t="s">
        <v>328</v>
      </c>
      <c r="F211" s="30">
        <v>26.5</v>
      </c>
      <c r="G211" s="30">
        <v>27.6</v>
      </c>
      <c r="H211" s="26">
        <v>1.1000000000000014</v>
      </c>
      <c r="I211" s="29"/>
      <c r="J211" s="29"/>
      <c r="K211" s="29">
        <v>-0.10943948357358593</v>
      </c>
      <c r="L211" s="26">
        <f t="shared" si="3"/>
        <v>0.99056051642641552</v>
      </c>
      <c r="M211" s="57" t="s">
        <v>702</v>
      </c>
    </row>
    <row r="212" spans="1:13" x14ac:dyDescent="0.25">
      <c r="A212" s="39">
        <v>199</v>
      </c>
      <c r="B212" s="17" t="s">
        <v>802</v>
      </c>
      <c r="C212" s="17" t="s">
        <v>803</v>
      </c>
      <c r="D212" s="11">
        <v>42.6</v>
      </c>
      <c r="E212" s="16" t="s">
        <v>328</v>
      </c>
      <c r="F212" s="30">
        <v>0.88200000000000001</v>
      </c>
      <c r="G212" s="30">
        <v>2.403</v>
      </c>
      <c r="H212" s="26">
        <v>1.071</v>
      </c>
      <c r="I212" s="29"/>
      <c r="J212" s="29"/>
      <c r="K212" s="29">
        <v>-9.6855497489796591E-2</v>
      </c>
      <c r="L212" s="26">
        <f t="shared" si="3"/>
        <v>0.97414450251020335</v>
      </c>
      <c r="M212" s="57" t="s">
        <v>702</v>
      </c>
    </row>
    <row r="213" spans="1:13" x14ac:dyDescent="0.25">
      <c r="A213" s="39">
        <v>200</v>
      </c>
      <c r="B213" s="17" t="s">
        <v>432</v>
      </c>
      <c r="C213" s="17"/>
      <c r="D213" s="11">
        <v>68.8</v>
      </c>
      <c r="E213" s="16" t="s">
        <v>328</v>
      </c>
      <c r="F213" s="30">
        <v>16.399999999999999</v>
      </c>
      <c r="G213" s="30">
        <v>17</v>
      </c>
      <c r="H213" s="26">
        <v>0</v>
      </c>
      <c r="I213" s="29">
        <v>1.3760000000000001</v>
      </c>
      <c r="J213" s="29"/>
      <c r="K213" s="29"/>
      <c r="L213" s="26">
        <f t="shared" si="3"/>
        <v>1.3760000000000001</v>
      </c>
      <c r="M213" s="57" t="s">
        <v>703</v>
      </c>
    </row>
    <row r="214" spans="1:13" x14ac:dyDescent="0.25">
      <c r="A214" s="39">
        <v>201</v>
      </c>
      <c r="B214" s="17" t="s">
        <v>433</v>
      </c>
      <c r="C214" s="17"/>
      <c r="D214" s="11">
        <v>99.3</v>
      </c>
      <c r="E214" s="16" t="s">
        <v>328</v>
      </c>
      <c r="F214" s="30">
        <v>28</v>
      </c>
      <c r="G214" s="30">
        <v>30.3</v>
      </c>
      <c r="H214" s="26">
        <v>0</v>
      </c>
      <c r="I214" s="29">
        <v>1.9859999999999998</v>
      </c>
      <c r="J214" s="29"/>
      <c r="K214" s="29"/>
      <c r="L214" s="26">
        <f t="shared" si="3"/>
        <v>1.9859999999999998</v>
      </c>
      <c r="M214" s="57" t="s">
        <v>703</v>
      </c>
    </row>
    <row r="215" spans="1:13" x14ac:dyDescent="0.25">
      <c r="A215" s="39">
        <v>202</v>
      </c>
      <c r="B215" s="17" t="s">
        <v>558</v>
      </c>
      <c r="C215" s="17"/>
      <c r="D215" s="11">
        <v>72.8</v>
      </c>
      <c r="E215" s="16" t="s">
        <v>328</v>
      </c>
      <c r="F215" s="30">
        <v>16.7</v>
      </c>
      <c r="G215" s="30">
        <v>17.3</v>
      </c>
      <c r="H215" s="26">
        <v>0</v>
      </c>
      <c r="I215" s="29">
        <v>1.456</v>
      </c>
      <c r="J215" s="29"/>
      <c r="K215" s="29"/>
      <c r="L215" s="26">
        <f t="shared" si="3"/>
        <v>1.456</v>
      </c>
      <c r="M215" s="57" t="s">
        <v>703</v>
      </c>
    </row>
    <row r="216" spans="1:13" x14ac:dyDescent="0.25">
      <c r="A216" s="39">
        <v>203</v>
      </c>
      <c r="B216" s="17" t="s">
        <v>559</v>
      </c>
      <c r="C216" s="17"/>
      <c r="D216" s="11">
        <v>72.2</v>
      </c>
      <c r="E216" s="16" t="s">
        <v>328</v>
      </c>
      <c r="F216" s="30">
        <v>10</v>
      </c>
      <c r="G216" s="30">
        <v>10.3</v>
      </c>
      <c r="H216" s="26">
        <v>0</v>
      </c>
      <c r="I216" s="29">
        <v>1.444</v>
      </c>
      <c r="J216" s="29"/>
      <c r="K216" s="29"/>
      <c r="L216" s="26">
        <f t="shared" si="3"/>
        <v>1.444</v>
      </c>
      <c r="M216" s="57" t="s">
        <v>703</v>
      </c>
    </row>
    <row r="217" spans="1:13" x14ac:dyDescent="0.25">
      <c r="A217" s="39">
        <v>204</v>
      </c>
      <c r="B217" s="17" t="s">
        <v>560</v>
      </c>
      <c r="C217" s="17" t="s">
        <v>784</v>
      </c>
      <c r="D217" s="11">
        <v>45.9</v>
      </c>
      <c r="E217" s="16" t="s">
        <v>328</v>
      </c>
      <c r="F217" s="30">
        <v>10.7</v>
      </c>
      <c r="G217" s="30">
        <v>11.3</v>
      </c>
      <c r="H217" s="26">
        <v>0.60000000000000142</v>
      </c>
      <c r="I217" s="29"/>
      <c r="J217" s="29"/>
      <c r="K217" s="29">
        <v>-5.0485148703794912E-2</v>
      </c>
      <c r="L217" s="26">
        <f t="shared" si="3"/>
        <v>0.54951485129620647</v>
      </c>
      <c r="M217" s="57" t="s">
        <v>702</v>
      </c>
    </row>
    <row r="218" spans="1:13" x14ac:dyDescent="0.25">
      <c r="A218" s="39">
        <v>205</v>
      </c>
      <c r="B218" s="17" t="s">
        <v>561</v>
      </c>
      <c r="C218" s="17" t="s">
        <v>774</v>
      </c>
      <c r="D218" s="11">
        <v>45.2</v>
      </c>
      <c r="E218" s="16" t="s">
        <v>328</v>
      </c>
      <c r="F218" s="30">
        <v>20.9</v>
      </c>
      <c r="G218" s="30">
        <v>21.8</v>
      </c>
      <c r="H218" s="26">
        <v>0.90000000000000213</v>
      </c>
      <c r="I218" s="29"/>
      <c r="J218" s="29"/>
      <c r="K218" s="29">
        <v>-0.13071522268870436</v>
      </c>
      <c r="L218" s="26">
        <f t="shared" si="3"/>
        <v>0.76928477731129774</v>
      </c>
      <c r="M218" s="57" t="s">
        <v>702</v>
      </c>
    </row>
    <row r="219" spans="1:13" x14ac:dyDescent="0.25">
      <c r="A219" s="39">
        <v>206</v>
      </c>
      <c r="B219" s="17" t="s">
        <v>562</v>
      </c>
      <c r="C219" s="17" t="s">
        <v>764</v>
      </c>
      <c r="D219" s="11">
        <v>72.400000000000006</v>
      </c>
      <c r="E219" s="16" t="s">
        <v>328</v>
      </c>
      <c r="F219" s="30">
        <v>3.8</v>
      </c>
      <c r="G219" s="30">
        <v>3.9</v>
      </c>
      <c r="H219" s="26">
        <v>0.10000000000000009</v>
      </c>
      <c r="I219" s="29"/>
      <c r="J219" s="29"/>
      <c r="K219" s="29">
        <v>-7.9632347846508758E-2</v>
      </c>
      <c r="L219" s="26">
        <f t="shared" si="3"/>
        <v>2.0367652153491331E-2</v>
      </c>
      <c r="M219" s="57" t="s">
        <v>702</v>
      </c>
    </row>
    <row r="220" spans="1:13" x14ac:dyDescent="0.25">
      <c r="A220" s="39">
        <v>207</v>
      </c>
      <c r="B220" s="17" t="s">
        <v>563</v>
      </c>
      <c r="C220" s="17"/>
      <c r="D220" s="11">
        <v>72.3</v>
      </c>
      <c r="E220" s="16" t="s">
        <v>328</v>
      </c>
      <c r="F220" s="30">
        <v>25.2</v>
      </c>
      <c r="G220" s="30">
        <v>25.2</v>
      </c>
      <c r="H220" s="26">
        <v>0</v>
      </c>
      <c r="I220" s="29">
        <v>1.446</v>
      </c>
      <c r="J220" s="29"/>
      <c r="K220" s="29"/>
      <c r="L220" s="26">
        <f t="shared" si="3"/>
        <v>1.446</v>
      </c>
      <c r="M220" s="57" t="s">
        <v>703</v>
      </c>
    </row>
    <row r="221" spans="1:13" x14ac:dyDescent="0.25">
      <c r="A221" s="39">
        <v>208</v>
      </c>
      <c r="B221" s="17" t="s">
        <v>564</v>
      </c>
      <c r="C221" s="17"/>
      <c r="D221" s="11">
        <v>45.5</v>
      </c>
      <c r="E221" s="16" t="s">
        <v>328</v>
      </c>
      <c r="F221" s="30">
        <v>14.5</v>
      </c>
      <c r="G221" s="30">
        <v>15.1</v>
      </c>
      <c r="H221" s="26">
        <v>0</v>
      </c>
      <c r="I221" s="29">
        <v>0.90999999999999992</v>
      </c>
      <c r="J221" s="29"/>
      <c r="K221" s="29"/>
      <c r="L221" s="26">
        <f t="shared" si="3"/>
        <v>0.90999999999999992</v>
      </c>
      <c r="M221" s="57" t="s">
        <v>703</v>
      </c>
    </row>
    <row r="222" spans="1:13" x14ac:dyDescent="0.25">
      <c r="A222" s="39">
        <v>209</v>
      </c>
      <c r="B222" s="17" t="s">
        <v>565</v>
      </c>
      <c r="C222" s="17"/>
      <c r="D222" s="11">
        <v>45.2</v>
      </c>
      <c r="E222" s="16" t="s">
        <v>328</v>
      </c>
      <c r="F222" s="30">
        <v>16.2</v>
      </c>
      <c r="G222" s="30">
        <v>17.399999999999999</v>
      </c>
      <c r="H222" s="26">
        <v>0</v>
      </c>
      <c r="I222" s="29">
        <v>0.90400000000000014</v>
      </c>
      <c r="J222" s="29"/>
      <c r="K222" s="29"/>
      <c r="L222" s="26">
        <f t="shared" si="3"/>
        <v>0.90400000000000014</v>
      </c>
      <c r="M222" s="57" t="s">
        <v>703</v>
      </c>
    </row>
    <row r="223" spans="1:13" x14ac:dyDescent="0.25">
      <c r="A223" s="39">
        <v>210</v>
      </c>
      <c r="B223" s="17" t="s">
        <v>566</v>
      </c>
      <c r="C223" s="17"/>
      <c r="D223" s="11">
        <v>72.5</v>
      </c>
      <c r="E223" s="16" t="s">
        <v>328</v>
      </c>
      <c r="F223" s="30">
        <v>10.3</v>
      </c>
      <c r="G223" s="30">
        <v>11.5</v>
      </c>
      <c r="H223" s="26">
        <v>0</v>
      </c>
      <c r="I223" s="29">
        <v>1.45</v>
      </c>
      <c r="J223" s="29"/>
      <c r="K223" s="29"/>
      <c r="L223" s="26">
        <f t="shared" si="3"/>
        <v>1.45</v>
      </c>
      <c r="M223" s="4" t="s">
        <v>703</v>
      </c>
    </row>
    <row r="224" spans="1:13" x14ac:dyDescent="0.25">
      <c r="A224" s="39">
        <v>211</v>
      </c>
      <c r="B224" s="17" t="s">
        <v>567</v>
      </c>
      <c r="C224" s="17"/>
      <c r="D224" s="11">
        <v>72.2</v>
      </c>
      <c r="E224" s="16" t="s">
        <v>328</v>
      </c>
      <c r="F224" s="30">
        <v>14.6</v>
      </c>
      <c r="G224" s="30">
        <v>15.2</v>
      </c>
      <c r="H224" s="26">
        <v>0</v>
      </c>
      <c r="I224" s="29">
        <v>1.444</v>
      </c>
      <c r="J224" s="29"/>
      <c r="K224" s="29"/>
      <c r="L224" s="26">
        <f t="shared" si="3"/>
        <v>1.444</v>
      </c>
      <c r="M224" s="4" t="s">
        <v>703</v>
      </c>
    </row>
    <row r="225" spans="1:13" x14ac:dyDescent="0.25">
      <c r="A225" s="39">
        <v>212</v>
      </c>
      <c r="B225" s="17" t="s">
        <v>830</v>
      </c>
      <c r="C225" s="17" t="s">
        <v>812</v>
      </c>
      <c r="D225" s="11">
        <v>46</v>
      </c>
      <c r="E225" s="16" t="s">
        <v>328</v>
      </c>
      <c r="F225" s="30">
        <v>5.3999999999999999E-2</v>
      </c>
      <c r="G225" s="30">
        <v>0.31</v>
      </c>
      <c r="H225" s="26">
        <v>0.25600000000000001</v>
      </c>
      <c r="I225" s="29"/>
      <c r="J225" s="29"/>
      <c r="K225" s="29">
        <v>-5.0595138134522141E-2</v>
      </c>
      <c r="L225" s="26">
        <f t="shared" si="3"/>
        <v>0.20540486186547785</v>
      </c>
      <c r="M225" s="4" t="s">
        <v>702</v>
      </c>
    </row>
    <row r="226" spans="1:13" x14ac:dyDescent="0.25">
      <c r="A226" s="39">
        <v>213</v>
      </c>
      <c r="B226" s="17" t="s">
        <v>569</v>
      </c>
      <c r="C226" s="17" t="s">
        <v>753</v>
      </c>
      <c r="D226" s="11">
        <v>44.8</v>
      </c>
      <c r="E226" s="16" t="s">
        <v>328</v>
      </c>
      <c r="F226" s="30">
        <v>9.1</v>
      </c>
      <c r="G226" s="30">
        <v>9.3000000000000007</v>
      </c>
      <c r="H226" s="26">
        <v>0.20000000000000107</v>
      </c>
      <c r="I226" s="29"/>
      <c r="J226" s="29"/>
      <c r="K226" s="29">
        <v>-4.9275264965795471E-2</v>
      </c>
      <c r="L226" s="26">
        <f t="shared" si="3"/>
        <v>0.15072473503420558</v>
      </c>
      <c r="M226" s="4" t="s">
        <v>702</v>
      </c>
    </row>
    <row r="227" spans="1:13" x14ac:dyDescent="0.25">
      <c r="A227" s="39">
        <v>214</v>
      </c>
      <c r="B227" s="17" t="s">
        <v>570</v>
      </c>
      <c r="C227" s="17"/>
      <c r="D227" s="11">
        <v>73.099999999999994</v>
      </c>
      <c r="E227" s="16" t="s">
        <v>328</v>
      </c>
      <c r="F227" s="30">
        <v>17.3</v>
      </c>
      <c r="G227" s="30">
        <v>17.3</v>
      </c>
      <c r="H227" s="26">
        <v>0</v>
      </c>
      <c r="I227" s="29">
        <v>1.4619999999999997</v>
      </c>
      <c r="J227" s="29"/>
      <c r="K227" s="29"/>
      <c r="L227" s="26">
        <f t="shared" si="3"/>
        <v>1.4619999999999997</v>
      </c>
      <c r="M227" s="4" t="s">
        <v>703</v>
      </c>
    </row>
    <row r="228" spans="1:13" x14ac:dyDescent="0.25">
      <c r="A228" s="39">
        <v>215</v>
      </c>
      <c r="B228" s="17" t="s">
        <v>571</v>
      </c>
      <c r="C228" s="17" t="s">
        <v>787</v>
      </c>
      <c r="D228" s="11">
        <v>72.400000000000006</v>
      </c>
      <c r="E228" s="16" t="s">
        <v>328</v>
      </c>
      <c r="F228" s="30">
        <v>7.8</v>
      </c>
      <c r="G228" s="30">
        <v>9.3000000000000007</v>
      </c>
      <c r="H228" s="26">
        <v>1.5000000000000009</v>
      </c>
      <c r="I228" s="29"/>
      <c r="J228" s="29"/>
      <c r="K228" s="29">
        <v>-7.9632347846508758E-2</v>
      </c>
      <c r="L228" s="26">
        <f t="shared" si="3"/>
        <v>1.420367652153492</v>
      </c>
      <c r="M228" s="4" t="s">
        <v>702</v>
      </c>
    </row>
    <row r="229" spans="1:13" x14ac:dyDescent="0.25">
      <c r="A229" s="39">
        <v>216</v>
      </c>
      <c r="B229" s="17" t="s">
        <v>572</v>
      </c>
      <c r="C229" s="17"/>
      <c r="D229" s="11">
        <v>46</v>
      </c>
      <c r="E229" s="16" t="s">
        <v>328</v>
      </c>
      <c r="F229" s="30">
        <v>19.399999999999999</v>
      </c>
      <c r="G229" s="30">
        <v>20.6</v>
      </c>
      <c r="H229" s="26">
        <v>0</v>
      </c>
      <c r="I229" s="29">
        <v>0.91999999999999993</v>
      </c>
      <c r="J229" s="29"/>
      <c r="K229" s="29"/>
      <c r="L229" s="26">
        <f t="shared" si="3"/>
        <v>0.91999999999999993</v>
      </c>
      <c r="M229" s="4" t="s">
        <v>703</v>
      </c>
    </row>
    <row r="230" spans="1:13" x14ac:dyDescent="0.25">
      <c r="A230" s="39">
        <v>217</v>
      </c>
      <c r="B230" s="17" t="s">
        <v>822</v>
      </c>
      <c r="C230" s="17" t="s">
        <v>815</v>
      </c>
      <c r="D230" s="11">
        <v>45.4</v>
      </c>
      <c r="E230" s="16" t="s">
        <v>328</v>
      </c>
      <c r="F230" s="30">
        <v>0.5</v>
      </c>
      <c r="G230" s="30">
        <v>0.85299999999999998</v>
      </c>
      <c r="H230" s="26">
        <v>0.35299999999999998</v>
      </c>
      <c r="I230" s="29"/>
      <c r="J230" s="29"/>
      <c r="K230" s="29">
        <v>-4.9935201550158806E-2</v>
      </c>
      <c r="L230" s="26">
        <f t="shared" si="3"/>
        <v>0.30306479844984119</v>
      </c>
      <c r="M230" s="4" t="s">
        <v>702</v>
      </c>
    </row>
    <row r="231" spans="1:13" x14ac:dyDescent="0.25">
      <c r="A231" s="39">
        <v>218</v>
      </c>
      <c r="B231" s="17" t="s">
        <v>574</v>
      </c>
      <c r="C231" s="17" t="s">
        <v>791</v>
      </c>
      <c r="D231" s="11">
        <v>73</v>
      </c>
      <c r="E231" s="16" t="s">
        <v>328</v>
      </c>
      <c r="F231" s="30">
        <v>8.9</v>
      </c>
      <c r="G231" s="30">
        <v>9.1999999999999993</v>
      </c>
      <c r="H231" s="26">
        <v>0.29999999999999893</v>
      </c>
      <c r="I231" s="29"/>
      <c r="J231" s="29"/>
      <c r="K231" s="29">
        <v>-8.0292284430872093E-2</v>
      </c>
      <c r="L231" s="26">
        <f t="shared" si="3"/>
        <v>0.21970771556912683</v>
      </c>
      <c r="M231" s="4" t="s">
        <v>702</v>
      </c>
    </row>
    <row r="232" spans="1:13" x14ac:dyDescent="0.25">
      <c r="A232" s="39">
        <v>219</v>
      </c>
      <c r="B232" s="17" t="s">
        <v>575</v>
      </c>
      <c r="C232" s="17"/>
      <c r="D232" s="11">
        <v>72.2</v>
      </c>
      <c r="E232" s="16" t="s">
        <v>328</v>
      </c>
      <c r="F232" s="30">
        <v>16.7</v>
      </c>
      <c r="G232" s="30">
        <v>17.399999999999999</v>
      </c>
      <c r="H232" s="26">
        <v>0</v>
      </c>
      <c r="I232" s="29">
        <v>1.444</v>
      </c>
      <c r="J232" s="29"/>
      <c r="K232" s="29"/>
      <c r="L232" s="26">
        <f t="shared" si="3"/>
        <v>1.444</v>
      </c>
      <c r="M232" s="4" t="s">
        <v>703</v>
      </c>
    </row>
    <row r="233" spans="1:13" x14ac:dyDescent="0.25">
      <c r="A233" s="39">
        <v>220</v>
      </c>
      <c r="B233" s="17" t="s">
        <v>576</v>
      </c>
      <c r="C233" s="17"/>
      <c r="D233" s="11">
        <v>46.2</v>
      </c>
      <c r="E233" s="16" t="s">
        <v>328</v>
      </c>
      <c r="F233" s="30">
        <v>1.9</v>
      </c>
      <c r="G233" s="30">
        <v>1.9</v>
      </c>
      <c r="H233" s="26">
        <v>0</v>
      </c>
      <c r="I233" s="29">
        <v>0.92400000000000004</v>
      </c>
      <c r="J233" s="29"/>
      <c r="K233" s="29"/>
      <c r="L233" s="26">
        <f t="shared" si="3"/>
        <v>0.92400000000000004</v>
      </c>
      <c r="M233" s="4" t="s">
        <v>703</v>
      </c>
    </row>
    <row r="234" spans="1:13" x14ac:dyDescent="0.25">
      <c r="A234" s="39">
        <v>221</v>
      </c>
      <c r="B234" s="17" t="s">
        <v>577</v>
      </c>
      <c r="C234" s="17" t="s">
        <v>809</v>
      </c>
      <c r="D234" s="11">
        <v>45.4</v>
      </c>
      <c r="E234" s="16" t="s">
        <v>328</v>
      </c>
      <c r="F234" s="30">
        <v>15.6</v>
      </c>
      <c r="G234" s="30">
        <v>16.7</v>
      </c>
      <c r="H234" s="26">
        <v>1.0999999999999996</v>
      </c>
      <c r="I234" s="29"/>
      <c r="J234" s="29"/>
      <c r="K234" s="29">
        <v>-0.13513520155015879</v>
      </c>
      <c r="L234" s="26">
        <f t="shared" si="3"/>
        <v>0.96486479844984085</v>
      </c>
      <c r="M234" s="4" t="s">
        <v>702</v>
      </c>
    </row>
    <row r="235" spans="1:13" x14ac:dyDescent="0.25">
      <c r="A235" s="39">
        <v>222</v>
      </c>
      <c r="B235" s="17" t="s">
        <v>578</v>
      </c>
      <c r="C235" s="17" t="s">
        <v>787</v>
      </c>
      <c r="D235" s="11">
        <v>72.900000000000006</v>
      </c>
      <c r="E235" s="16" t="s">
        <v>328</v>
      </c>
      <c r="F235" s="30">
        <v>21.9</v>
      </c>
      <c r="G235" s="30">
        <v>23.4</v>
      </c>
      <c r="H235" s="26">
        <v>1.5</v>
      </c>
      <c r="I235" s="29"/>
      <c r="J235" s="29"/>
      <c r="K235" s="29">
        <v>-8.0182295000144871E-2</v>
      </c>
      <c r="L235" s="26">
        <f t="shared" si="3"/>
        <v>1.419817704999855</v>
      </c>
      <c r="M235" s="4" t="s">
        <v>702</v>
      </c>
    </row>
    <row r="236" spans="1:13" x14ac:dyDescent="0.25">
      <c r="A236" s="39">
        <v>223</v>
      </c>
      <c r="B236" s="17" t="s">
        <v>579</v>
      </c>
      <c r="C236" s="17" t="s">
        <v>783</v>
      </c>
      <c r="D236" s="11">
        <v>72.400000000000006</v>
      </c>
      <c r="E236" s="16" t="s">
        <v>328</v>
      </c>
      <c r="F236" s="30">
        <v>32</v>
      </c>
      <c r="G236" s="30">
        <v>33.5</v>
      </c>
      <c r="H236" s="26">
        <v>1.5</v>
      </c>
      <c r="I236" s="29"/>
      <c r="J236" s="29"/>
      <c r="K236" s="29">
        <v>-7.9632347846508758E-2</v>
      </c>
      <c r="L236" s="26">
        <f t="shared" si="3"/>
        <v>1.4203676521534911</v>
      </c>
      <c r="M236" s="4" t="s">
        <v>702</v>
      </c>
    </row>
    <row r="237" spans="1:13" x14ac:dyDescent="0.25">
      <c r="A237" s="39">
        <v>224</v>
      </c>
      <c r="B237" s="17" t="s">
        <v>580</v>
      </c>
      <c r="C237" s="17"/>
      <c r="D237" s="11">
        <v>46.1</v>
      </c>
      <c r="E237" s="16" t="s">
        <v>328</v>
      </c>
      <c r="F237" s="30">
        <v>8.9</v>
      </c>
      <c r="G237" s="30">
        <v>8.9</v>
      </c>
      <c r="H237" s="26">
        <v>0</v>
      </c>
      <c r="I237" s="29">
        <v>0.92200000000000004</v>
      </c>
      <c r="J237" s="29"/>
      <c r="K237" s="29"/>
      <c r="L237" s="26">
        <f t="shared" si="3"/>
        <v>0.92200000000000004</v>
      </c>
      <c r="M237" s="4" t="s">
        <v>703</v>
      </c>
    </row>
    <row r="238" spans="1:13" x14ac:dyDescent="0.25">
      <c r="A238" s="39">
        <v>225</v>
      </c>
      <c r="B238" s="17" t="s">
        <v>581</v>
      </c>
      <c r="C238" s="17"/>
      <c r="D238" s="11">
        <v>45.6</v>
      </c>
      <c r="E238" s="16" t="s">
        <v>328</v>
      </c>
      <c r="F238" s="30">
        <v>16</v>
      </c>
      <c r="G238" s="30">
        <v>17</v>
      </c>
      <c r="H238" s="26">
        <v>0</v>
      </c>
      <c r="I238" s="29">
        <v>0.91199999999999981</v>
      </c>
      <c r="J238" s="29"/>
      <c r="K238" s="29"/>
      <c r="L238" s="26">
        <f t="shared" si="3"/>
        <v>0.91199999999999981</v>
      </c>
      <c r="M238" s="4" t="s">
        <v>703</v>
      </c>
    </row>
    <row r="239" spans="1:13" x14ac:dyDescent="0.25">
      <c r="A239" s="39">
        <v>226</v>
      </c>
      <c r="B239" s="17" t="s">
        <v>582</v>
      </c>
      <c r="C239" s="17" t="s">
        <v>804</v>
      </c>
      <c r="D239" s="11">
        <v>73.2</v>
      </c>
      <c r="E239" s="16" t="s">
        <v>328</v>
      </c>
      <c r="F239" s="30">
        <v>27.3</v>
      </c>
      <c r="G239" s="30">
        <v>28.4</v>
      </c>
      <c r="H239" s="26">
        <v>1.0999999999999979</v>
      </c>
      <c r="I239" s="29"/>
      <c r="J239" s="29"/>
      <c r="K239" s="29">
        <v>-8.0512263292326539E-2</v>
      </c>
      <c r="L239" s="26">
        <f t="shared" si="3"/>
        <v>1.0194877367076713</v>
      </c>
      <c r="M239" s="4" t="s">
        <v>702</v>
      </c>
    </row>
    <row r="240" spans="1:13" x14ac:dyDescent="0.25">
      <c r="A240" s="39">
        <v>227</v>
      </c>
      <c r="B240" s="17" t="s">
        <v>583</v>
      </c>
      <c r="C240" s="17" t="s">
        <v>805</v>
      </c>
      <c r="D240" s="11">
        <v>72.400000000000006</v>
      </c>
      <c r="E240" s="16" t="s">
        <v>328</v>
      </c>
      <c r="F240" s="30">
        <v>8</v>
      </c>
      <c r="G240" s="30">
        <v>8</v>
      </c>
      <c r="H240" s="26">
        <v>0</v>
      </c>
      <c r="I240" s="29"/>
      <c r="J240" s="29"/>
      <c r="K240" s="29">
        <v>5.5676521534912399E-3</v>
      </c>
      <c r="L240" s="26">
        <f t="shared" si="3"/>
        <v>5.5676521534912399E-3</v>
      </c>
      <c r="M240" s="4" t="s">
        <v>702</v>
      </c>
    </row>
    <row r="241" spans="1:13" x14ac:dyDescent="0.25">
      <c r="A241" s="39">
        <v>228</v>
      </c>
      <c r="B241" s="17" t="s">
        <v>584</v>
      </c>
      <c r="C241" s="17"/>
      <c r="D241" s="11">
        <v>46.4</v>
      </c>
      <c r="E241" s="16" t="s">
        <v>328</v>
      </c>
      <c r="F241" s="30">
        <v>7.8</v>
      </c>
      <c r="G241" s="30">
        <v>8.1999999999999993</v>
      </c>
      <c r="H241" s="26">
        <v>0</v>
      </c>
      <c r="I241" s="29">
        <v>0.92800000000000005</v>
      </c>
      <c r="J241" s="29"/>
      <c r="K241" s="29"/>
      <c r="L241" s="26">
        <f t="shared" si="3"/>
        <v>0.92800000000000005</v>
      </c>
      <c r="M241" s="4" t="s">
        <v>703</v>
      </c>
    </row>
    <row r="242" spans="1:13" x14ac:dyDescent="0.25">
      <c r="A242" s="39">
        <v>229</v>
      </c>
      <c r="B242" s="17" t="s">
        <v>585</v>
      </c>
      <c r="C242" s="17"/>
      <c r="D242" s="11">
        <v>45.5</v>
      </c>
      <c r="E242" s="16" t="s">
        <v>328</v>
      </c>
      <c r="F242" s="30">
        <v>20</v>
      </c>
      <c r="G242" s="30">
        <v>20</v>
      </c>
      <c r="H242" s="26">
        <v>0</v>
      </c>
      <c r="I242" s="29">
        <v>0.90999999999999992</v>
      </c>
      <c r="J242" s="29"/>
      <c r="K242" s="29"/>
      <c r="L242" s="26">
        <f t="shared" si="3"/>
        <v>0.90999999999999992</v>
      </c>
      <c r="M242" s="4" t="s">
        <v>703</v>
      </c>
    </row>
    <row r="243" spans="1:13" x14ac:dyDescent="0.25">
      <c r="A243" s="681" t="s">
        <v>3</v>
      </c>
      <c r="B243" s="682"/>
      <c r="C243" s="648"/>
      <c r="D243" s="60">
        <f>SUM(D14:D242)</f>
        <v>14343.799999999996</v>
      </c>
      <c r="E243" s="43"/>
      <c r="F243" s="500"/>
      <c r="G243" s="500"/>
      <c r="H243" s="500">
        <f>SUM(H14:H242)</f>
        <v>84.057699999999969</v>
      </c>
      <c r="I243" s="500">
        <f>SUM(I14:I242)</f>
        <v>150.63199999999986</v>
      </c>
      <c r="J243" s="500">
        <f>SUM(J14:J242)</f>
        <v>0</v>
      </c>
      <c r="K243" s="607">
        <f>SUM(K14:K242)</f>
        <v>-7.4926999999998198</v>
      </c>
      <c r="L243" s="607">
        <f>SUM(L14:L242)</f>
        <v>227.19700000000003</v>
      </c>
      <c r="M243" s="4"/>
    </row>
  </sheetData>
  <mergeCells count="18">
    <mergeCell ref="L3:M5"/>
    <mergeCell ref="A4:E4"/>
    <mergeCell ref="F4:G4"/>
    <mergeCell ref="A5:E5"/>
    <mergeCell ref="F5:G5"/>
    <mergeCell ref="A243:B243"/>
    <mergeCell ref="A1:K1"/>
    <mergeCell ref="A2:K2"/>
    <mergeCell ref="A6:E6"/>
    <mergeCell ref="F6:G6"/>
    <mergeCell ref="F7:G7"/>
    <mergeCell ref="F8:G8"/>
    <mergeCell ref="F9:G9"/>
    <mergeCell ref="A10:B12"/>
    <mergeCell ref="D10:E10"/>
    <mergeCell ref="D11:E11"/>
    <mergeCell ref="D12:E12"/>
    <mergeCell ref="A3:H3"/>
  </mergeCells>
  <pageMargins left="0.7" right="0.7" top="0.75" bottom="0.75" header="0.3" footer="0.3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2"/>
  <sheetViews>
    <sheetView workbookViewId="0">
      <selection activeCell="G11" sqref="G11"/>
    </sheetView>
  </sheetViews>
  <sheetFormatPr defaultRowHeight="15" x14ac:dyDescent="0.25"/>
  <cols>
    <col min="1" max="1" width="7.85546875" style="508" customWidth="1"/>
    <col min="2" max="2" width="12.5703125" style="508" customWidth="1"/>
    <col min="3" max="3" width="12.28515625" style="508" customWidth="1"/>
    <col min="4" max="4" width="10.5703125" style="508" customWidth="1"/>
    <col min="5" max="5" width="10.28515625" style="508" customWidth="1"/>
    <col min="6" max="6" width="13.28515625" style="508" customWidth="1"/>
    <col min="7" max="7" width="12.42578125" style="508" customWidth="1"/>
    <col min="8" max="8" width="10.42578125" style="508" customWidth="1"/>
    <col min="9" max="9" width="12.5703125" style="508" customWidth="1"/>
    <col min="10" max="10" width="11.140625" style="508" customWidth="1"/>
    <col min="11" max="11" width="11" style="508" customWidth="1"/>
    <col min="12" max="12" width="11.42578125" style="508" customWidth="1"/>
    <col min="13" max="13" width="19.140625" style="508" customWidth="1"/>
    <col min="14" max="16384" width="9.140625" style="508"/>
  </cols>
  <sheetData>
    <row r="1" spans="1:13" ht="20.25" x14ac:dyDescent="0.3">
      <c r="A1" s="744" t="s">
        <v>9</v>
      </c>
      <c r="B1" s="744"/>
      <c r="C1" s="744"/>
      <c r="D1" s="744"/>
      <c r="E1" s="744"/>
      <c r="F1" s="744"/>
      <c r="G1" s="744"/>
      <c r="H1" s="744"/>
      <c r="I1" s="744"/>
      <c r="J1" s="744"/>
      <c r="K1" s="744"/>
      <c r="L1" s="744"/>
      <c r="M1" s="744"/>
    </row>
    <row r="2" spans="1:13" ht="35.25" customHeight="1" x14ac:dyDescent="0.25">
      <c r="A2" s="685" t="s">
        <v>842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</row>
    <row r="3" spans="1:13" x14ac:dyDescent="0.25">
      <c r="A3" s="742" t="s">
        <v>10</v>
      </c>
      <c r="B3" s="745"/>
      <c r="C3" s="745"/>
      <c r="D3" s="745"/>
      <c r="E3" s="745"/>
      <c r="F3" s="745"/>
      <c r="G3" s="745"/>
      <c r="H3" s="745"/>
      <c r="I3" s="476"/>
      <c r="J3" s="658"/>
      <c r="K3" s="658"/>
      <c r="L3" s="746" t="s">
        <v>12</v>
      </c>
      <c r="M3" s="747"/>
    </row>
    <row r="4" spans="1:13" ht="52.5" customHeight="1" thickBot="1" x14ac:dyDescent="0.3">
      <c r="A4" s="741" t="s">
        <v>4</v>
      </c>
      <c r="B4" s="741"/>
      <c r="C4" s="741"/>
      <c r="D4" s="741"/>
      <c r="E4" s="741"/>
      <c r="F4" s="741" t="s">
        <v>5</v>
      </c>
      <c r="G4" s="741"/>
      <c r="H4" s="535" t="s">
        <v>843</v>
      </c>
      <c r="I4" s="536"/>
      <c r="J4" s="592"/>
      <c r="K4" s="537"/>
      <c r="L4" s="748"/>
      <c r="M4" s="749"/>
    </row>
    <row r="5" spans="1:13" ht="21" customHeight="1" x14ac:dyDescent="0.25">
      <c r="A5" s="836" t="s">
        <v>631</v>
      </c>
      <c r="B5" s="837"/>
      <c r="C5" s="837"/>
      <c r="D5" s="837"/>
      <c r="E5" s="838"/>
      <c r="F5" s="839" t="s">
        <v>611</v>
      </c>
      <c r="G5" s="792"/>
      <c r="H5" s="622">
        <f>124.035+119.172</f>
        <v>243.20699999999999</v>
      </c>
      <c r="I5" s="539"/>
      <c r="J5" s="593"/>
      <c r="K5" s="540"/>
      <c r="L5" s="750"/>
      <c r="M5" s="751"/>
    </row>
    <row r="6" spans="1:13" x14ac:dyDescent="0.25">
      <c r="A6" s="754" t="s">
        <v>833</v>
      </c>
      <c r="B6" s="754"/>
      <c r="C6" s="754"/>
      <c r="D6" s="754"/>
      <c r="E6" s="755"/>
      <c r="F6" s="729" t="s">
        <v>691</v>
      </c>
      <c r="G6" s="730"/>
      <c r="H6" s="542">
        <f>H243</f>
        <v>75.878400000000084</v>
      </c>
      <c r="I6" s="543"/>
      <c r="J6" s="594"/>
      <c r="K6" s="540"/>
      <c r="L6" s="4"/>
      <c r="M6" s="366"/>
    </row>
    <row r="7" spans="1:13" ht="23.25" customHeight="1" x14ac:dyDescent="0.25">
      <c r="A7" s="660"/>
      <c r="B7" s="660"/>
      <c r="C7" s="660"/>
      <c r="D7" s="660"/>
      <c r="E7" s="661"/>
      <c r="F7" s="729" t="s">
        <v>724</v>
      </c>
      <c r="G7" s="730"/>
      <c r="H7" s="544">
        <f>J243</f>
        <v>0</v>
      </c>
      <c r="I7" s="543"/>
      <c r="J7" s="594"/>
      <c r="K7" s="540"/>
      <c r="L7" s="365"/>
      <c r="M7" s="511"/>
    </row>
    <row r="8" spans="1:13" ht="36" customHeight="1" x14ac:dyDescent="0.25">
      <c r="A8" s="660"/>
      <c r="B8" s="660"/>
      <c r="C8" s="660"/>
      <c r="D8" s="660"/>
      <c r="E8" s="661"/>
      <c r="F8" s="729" t="s">
        <v>818</v>
      </c>
      <c r="G8" s="730"/>
      <c r="H8" s="544">
        <f>I243</f>
        <v>164.56049999999996</v>
      </c>
      <c r="I8" s="543"/>
      <c r="J8" s="594"/>
      <c r="K8" s="540"/>
      <c r="L8" s="365"/>
      <c r="M8" s="511"/>
    </row>
    <row r="9" spans="1:13" ht="18.75" customHeight="1" thickBot="1" x14ac:dyDescent="0.3">
      <c r="A9" s="662"/>
      <c r="B9" s="662"/>
      <c r="C9" s="662"/>
      <c r="D9" s="662"/>
      <c r="E9" s="663"/>
      <c r="F9" s="833" t="s">
        <v>612</v>
      </c>
      <c r="G9" s="797"/>
      <c r="H9" s="545">
        <f>H5-H6-H8-H7</f>
        <v>2.7680999999999472</v>
      </c>
      <c r="I9" s="546"/>
      <c r="J9" s="589"/>
      <c r="K9" s="540"/>
      <c r="L9" s="365" t="s">
        <v>831</v>
      </c>
      <c r="M9" s="365"/>
    </row>
    <row r="10" spans="1:13" ht="24.75" customHeight="1" x14ac:dyDescent="0.25">
      <c r="A10" s="789" t="s">
        <v>693</v>
      </c>
      <c r="B10" s="789"/>
      <c r="C10" s="658"/>
      <c r="D10" s="834" t="s">
        <v>694</v>
      </c>
      <c r="E10" s="835"/>
      <c r="F10" s="571">
        <f>D243</f>
        <v>14343.799999999996</v>
      </c>
      <c r="G10" s="572"/>
      <c r="H10" s="573"/>
      <c r="I10" s="573"/>
      <c r="J10" s="573"/>
      <c r="K10" s="540"/>
      <c r="L10" s="365"/>
      <c r="M10" s="365"/>
    </row>
    <row r="11" spans="1:13" x14ac:dyDescent="0.25">
      <c r="A11" s="789"/>
      <c r="B11" s="789"/>
      <c r="C11" s="658"/>
      <c r="D11" s="793" t="s">
        <v>695</v>
      </c>
      <c r="E11" s="741"/>
      <c r="F11" s="575">
        <v>4897</v>
      </c>
      <c r="G11" s="572"/>
      <c r="H11" s="573"/>
      <c r="I11" s="573"/>
      <c r="J11" s="573"/>
      <c r="K11" s="540"/>
      <c r="L11" s="365"/>
      <c r="M11" s="365"/>
    </row>
    <row r="12" spans="1:13" ht="42.75" customHeight="1" thickBot="1" x14ac:dyDescent="0.3">
      <c r="A12" s="790"/>
      <c r="B12" s="790"/>
      <c r="C12" s="658"/>
      <c r="D12" s="794" t="s">
        <v>741</v>
      </c>
      <c r="E12" s="795"/>
      <c r="F12" s="576">
        <f>D27+D29+D30+D68+D117+D133+D216+D233+D141+D109+D32+D33+D34+D15+D38+D42+D44+D45+D46+D47+D50+D51+D52+D54+D56+D57+D58+D59+D60+D62+D67+D69+D72+D73+D75+D80+D81+D82+D84+D85+D88+D91+D92+D93+D95+D100+D101+D102+D103+D104+D106+D107+D108+D110+D112+D113+D116+D119+D136+D137+D138+D143+D147+D148+D151+D152+D153+D154+D155+D156+D157+D158+D159+D160+D162+D163+D164+D167+D168+D169+D173+D174+D175+D176+D178+D180+D182+D185+D188+D189+D192+D193+D194+D195+D199+D200+D201+D202+D203+D205+D206+D207+D208+D210+D213+D214+D215+D220+D221+D222+D223+D224+D227+D229+D232+D237+D238+D241+D242</f>
        <v>7313.8000000000011</v>
      </c>
      <c r="G12" s="605"/>
      <c r="H12" s="606"/>
      <c r="I12" s="80"/>
      <c r="J12" s="606"/>
      <c r="K12" s="4"/>
      <c r="L12" s="4"/>
      <c r="M12" s="664"/>
    </row>
    <row r="13" spans="1:13" ht="48" x14ac:dyDescent="0.25">
      <c r="A13" s="37" t="s">
        <v>0</v>
      </c>
      <c r="B13" s="38" t="s">
        <v>1</v>
      </c>
      <c r="C13" s="38" t="s">
        <v>717</v>
      </c>
      <c r="D13" s="577" t="s">
        <v>2</v>
      </c>
      <c r="E13" s="577" t="s">
        <v>308</v>
      </c>
      <c r="F13" s="555" t="s">
        <v>835</v>
      </c>
      <c r="G13" s="3" t="s">
        <v>844</v>
      </c>
      <c r="H13" s="20" t="s">
        <v>16</v>
      </c>
      <c r="I13" s="556" t="s">
        <v>727</v>
      </c>
      <c r="J13" s="556" t="s">
        <v>726</v>
      </c>
      <c r="K13" s="84" t="s">
        <v>8</v>
      </c>
      <c r="L13" s="85" t="s">
        <v>17</v>
      </c>
      <c r="M13" s="4"/>
    </row>
    <row r="14" spans="1:13" x14ac:dyDescent="0.25">
      <c r="A14" s="39">
        <v>1</v>
      </c>
      <c r="B14" s="17" t="s">
        <v>332</v>
      </c>
      <c r="C14" s="17" t="s">
        <v>753</v>
      </c>
      <c r="D14" s="11">
        <v>94</v>
      </c>
      <c r="E14" s="16" t="s">
        <v>328</v>
      </c>
      <c r="F14" s="30">
        <v>45.3</v>
      </c>
      <c r="G14" s="30">
        <v>47.6</v>
      </c>
      <c r="H14" s="26">
        <f>G14-F14</f>
        <v>2.3000000000000043</v>
      </c>
      <c r="I14" s="29"/>
      <c r="J14" s="29"/>
      <c r="K14" s="29">
        <v>3.1065856395806397E-2</v>
      </c>
      <c r="L14" s="26">
        <f>H14+K14+I14+J14</f>
        <v>2.3310658563958109</v>
      </c>
      <c r="M14" s="4" t="s">
        <v>702</v>
      </c>
    </row>
    <row r="15" spans="1:13" x14ac:dyDescent="0.25">
      <c r="A15" s="39">
        <v>2</v>
      </c>
      <c r="B15" s="17" t="s">
        <v>333</v>
      </c>
      <c r="C15" s="17"/>
      <c r="D15" s="13">
        <v>52.6</v>
      </c>
      <c r="E15" s="16" t="s">
        <v>328</v>
      </c>
      <c r="F15" s="30">
        <v>14.7</v>
      </c>
      <c r="G15" s="30">
        <v>15.5</v>
      </c>
      <c r="H15" s="26">
        <f>(G15-F15)*0</f>
        <v>0</v>
      </c>
      <c r="I15" s="29">
        <f>0.015*D15*12/8</f>
        <v>1.1835</v>
      </c>
      <c r="J15" s="29"/>
      <c r="K15" s="29"/>
      <c r="L15" s="26">
        <f t="shared" ref="L15:L78" si="0">H15+K15+I15+J15</f>
        <v>1.1835</v>
      </c>
      <c r="M15" s="4" t="s">
        <v>703</v>
      </c>
    </row>
    <row r="16" spans="1:13" x14ac:dyDescent="0.25">
      <c r="A16" s="39">
        <v>3</v>
      </c>
      <c r="B16" s="17" t="s">
        <v>334</v>
      </c>
      <c r="C16" s="17" t="s">
        <v>754</v>
      </c>
      <c r="D16" s="13">
        <v>64.8</v>
      </c>
      <c r="E16" s="16" t="s">
        <v>328</v>
      </c>
      <c r="F16" s="30">
        <v>30.4</v>
      </c>
      <c r="G16" s="30">
        <v>31.5</v>
      </c>
      <c r="H16" s="26">
        <f t="shared" ref="H16:H79" si="1">G16-F16</f>
        <v>1.1000000000000014</v>
      </c>
      <c r="I16" s="29"/>
      <c r="J16" s="29"/>
      <c r="K16" s="29">
        <v>2.1415611643066535E-2</v>
      </c>
      <c r="L16" s="26">
        <f t="shared" si="0"/>
        <v>1.121415611643068</v>
      </c>
      <c r="M16" s="4" t="s">
        <v>702</v>
      </c>
    </row>
    <row r="17" spans="1:13" x14ac:dyDescent="0.25">
      <c r="A17" s="39">
        <v>4</v>
      </c>
      <c r="B17" s="17" t="s">
        <v>335</v>
      </c>
      <c r="C17" s="17" t="s">
        <v>755</v>
      </c>
      <c r="D17" s="13">
        <v>94.3</v>
      </c>
      <c r="E17" s="16" t="s">
        <v>328</v>
      </c>
      <c r="F17" s="30">
        <v>35</v>
      </c>
      <c r="G17" s="30">
        <v>36.4</v>
      </c>
      <c r="H17" s="26">
        <f t="shared" si="1"/>
        <v>1.3999999999999986</v>
      </c>
      <c r="I17" s="29"/>
      <c r="J17" s="29"/>
      <c r="K17" s="29">
        <v>3.1165002746005779E-2</v>
      </c>
      <c r="L17" s="26">
        <f t="shared" si="0"/>
        <v>1.4311650027460043</v>
      </c>
      <c r="M17" s="4" t="s">
        <v>702</v>
      </c>
    </row>
    <row r="18" spans="1:13" x14ac:dyDescent="0.25">
      <c r="A18" s="39">
        <v>5</v>
      </c>
      <c r="B18" s="17" t="s">
        <v>336</v>
      </c>
      <c r="C18" s="17"/>
      <c r="D18" s="11">
        <v>52.8</v>
      </c>
      <c r="E18" s="16" t="s">
        <v>328</v>
      </c>
      <c r="F18" s="30">
        <v>0.6</v>
      </c>
      <c r="G18" s="30">
        <v>1.5</v>
      </c>
      <c r="H18" s="26">
        <f>(G18-F18)</f>
        <v>0.9</v>
      </c>
      <c r="I18" s="29"/>
      <c r="J18" s="29"/>
      <c r="K18" s="29">
        <v>1.744975763509125E-2</v>
      </c>
      <c r="L18" s="26">
        <f t="shared" si="0"/>
        <v>0.91744975763509129</v>
      </c>
      <c r="M18" s="4" t="s">
        <v>702</v>
      </c>
    </row>
    <row r="19" spans="1:13" x14ac:dyDescent="0.25">
      <c r="A19" s="39">
        <v>6</v>
      </c>
      <c r="B19" s="17" t="s">
        <v>337</v>
      </c>
      <c r="C19" s="17" t="s">
        <v>756</v>
      </c>
      <c r="D19" s="11">
        <v>64.8</v>
      </c>
      <c r="E19" s="16" t="s">
        <v>328</v>
      </c>
      <c r="F19" s="30">
        <v>16.5</v>
      </c>
      <c r="G19" s="30">
        <v>17</v>
      </c>
      <c r="H19" s="26">
        <f t="shared" si="1"/>
        <v>0.5</v>
      </c>
      <c r="I19" s="29"/>
      <c r="J19" s="29"/>
      <c r="K19" s="29">
        <v>2.1415611643066535E-2</v>
      </c>
      <c r="L19" s="26">
        <f t="shared" si="0"/>
        <v>0.52141561164306649</v>
      </c>
      <c r="M19" s="4" t="s">
        <v>702</v>
      </c>
    </row>
    <row r="20" spans="1:13" x14ac:dyDescent="0.25">
      <c r="A20" s="39">
        <v>7</v>
      </c>
      <c r="B20" s="17" t="s">
        <v>757</v>
      </c>
      <c r="C20" s="17" t="s">
        <v>758</v>
      </c>
      <c r="D20" s="11">
        <v>94.1</v>
      </c>
      <c r="E20" s="16" t="s">
        <v>328</v>
      </c>
      <c r="F20" s="30">
        <v>2.8679999999999999</v>
      </c>
      <c r="G20" s="30">
        <v>3.5419999999999998</v>
      </c>
      <c r="H20" s="26">
        <f>G20-F20</f>
        <v>0.67399999999999993</v>
      </c>
      <c r="I20" s="29"/>
      <c r="J20" s="29"/>
      <c r="K20" s="29">
        <v>3.1098905179206188E-2</v>
      </c>
      <c r="L20" s="26">
        <f t="shared" si="0"/>
        <v>0.70509890517920615</v>
      </c>
      <c r="M20" s="4" t="s">
        <v>702</v>
      </c>
    </row>
    <row r="21" spans="1:13" x14ac:dyDescent="0.25">
      <c r="A21" s="39">
        <v>8</v>
      </c>
      <c r="B21" s="17" t="s">
        <v>339</v>
      </c>
      <c r="C21" s="17" t="s">
        <v>759</v>
      </c>
      <c r="D21" s="11">
        <v>52.9</v>
      </c>
      <c r="E21" s="16" t="s">
        <v>328</v>
      </c>
      <c r="F21" s="30">
        <v>12.5</v>
      </c>
      <c r="G21" s="30">
        <v>12.7</v>
      </c>
      <c r="H21" s="26">
        <f t="shared" si="1"/>
        <v>0.19999999999999929</v>
      </c>
      <c r="I21" s="29"/>
      <c r="J21" s="29"/>
      <c r="K21" s="29">
        <v>1.7482806418491047E-2</v>
      </c>
      <c r="L21" s="26">
        <f t="shared" si="0"/>
        <v>0.21748280641849033</v>
      </c>
      <c r="M21" s="4" t="s">
        <v>702</v>
      </c>
    </row>
    <row r="22" spans="1:13" x14ac:dyDescent="0.25">
      <c r="A22" s="39">
        <v>9</v>
      </c>
      <c r="B22" s="17" t="s">
        <v>340</v>
      </c>
      <c r="C22" s="17" t="s">
        <v>760</v>
      </c>
      <c r="D22" s="11">
        <v>65.2</v>
      </c>
      <c r="E22" s="16" t="s">
        <v>328</v>
      </c>
      <c r="F22" s="30">
        <v>18.5</v>
      </c>
      <c r="G22" s="30">
        <v>18.5</v>
      </c>
      <c r="H22" s="26">
        <f t="shared" si="1"/>
        <v>0</v>
      </c>
      <c r="I22" s="29"/>
      <c r="J22" s="29"/>
      <c r="K22" s="29">
        <v>2.1547806776665714E-2</v>
      </c>
      <c r="L22" s="26">
        <f t="shared" si="0"/>
        <v>2.1547806776665714E-2</v>
      </c>
      <c r="M22" s="4" t="s">
        <v>702</v>
      </c>
    </row>
    <row r="23" spans="1:13" x14ac:dyDescent="0.25">
      <c r="A23" s="39">
        <v>10</v>
      </c>
      <c r="B23" s="17" t="s">
        <v>761</v>
      </c>
      <c r="C23" s="17" t="s">
        <v>762</v>
      </c>
      <c r="D23" s="11">
        <v>94</v>
      </c>
      <c r="E23" s="16" t="s">
        <v>328</v>
      </c>
      <c r="F23" s="30">
        <v>4.2249999999999996</v>
      </c>
      <c r="G23" s="30">
        <v>5.6020000000000003</v>
      </c>
      <c r="H23" s="26">
        <f t="shared" si="1"/>
        <v>1.3770000000000007</v>
      </c>
      <c r="I23" s="29"/>
      <c r="J23" s="29"/>
      <c r="K23" s="29">
        <v>3.1065856395806397E-2</v>
      </c>
      <c r="L23" s="26">
        <f t="shared" si="0"/>
        <v>1.4080658563958071</v>
      </c>
      <c r="M23" s="4" t="s">
        <v>702</v>
      </c>
    </row>
    <row r="24" spans="1:13" x14ac:dyDescent="0.25">
      <c r="A24" s="39">
        <v>11</v>
      </c>
      <c r="B24" s="17" t="s">
        <v>763</v>
      </c>
      <c r="C24" s="17" t="s">
        <v>762</v>
      </c>
      <c r="D24" s="11">
        <v>52.8</v>
      </c>
      <c r="E24" s="16" t="s">
        <v>328</v>
      </c>
      <c r="F24" s="30">
        <v>0.19400000000000001</v>
      </c>
      <c r="G24" s="30">
        <v>0.45300000000000001</v>
      </c>
      <c r="H24" s="26">
        <f t="shared" si="1"/>
        <v>0.25900000000000001</v>
      </c>
      <c r="I24" s="29"/>
      <c r="J24" s="29"/>
      <c r="K24" s="29">
        <v>1.744975763509125E-2</v>
      </c>
      <c r="L24" s="26">
        <f t="shared" si="0"/>
        <v>0.27644975763509128</v>
      </c>
      <c r="M24" s="4" t="s">
        <v>702</v>
      </c>
    </row>
    <row r="25" spans="1:13" x14ac:dyDescent="0.25">
      <c r="A25" s="39">
        <v>12</v>
      </c>
      <c r="B25" s="17" t="s">
        <v>343</v>
      </c>
      <c r="C25" s="17" t="s">
        <v>764</v>
      </c>
      <c r="D25" s="11">
        <v>65.3</v>
      </c>
      <c r="E25" s="16" t="s">
        <v>328</v>
      </c>
      <c r="F25" s="30">
        <v>19.399999999999999</v>
      </c>
      <c r="G25" s="30">
        <v>20.3</v>
      </c>
      <c r="H25" s="26">
        <f t="shared" si="1"/>
        <v>0.90000000000000213</v>
      </c>
      <c r="I25" s="29"/>
      <c r="J25" s="29"/>
      <c r="K25" s="29">
        <v>2.1580855560065507E-2</v>
      </c>
      <c r="L25" s="26">
        <f t="shared" si="0"/>
        <v>0.92158085556006764</v>
      </c>
      <c r="M25" s="4" t="s">
        <v>702</v>
      </c>
    </row>
    <row r="26" spans="1:13" x14ac:dyDescent="0.25">
      <c r="A26" s="39">
        <v>13</v>
      </c>
      <c r="B26" s="17" t="s">
        <v>344</v>
      </c>
      <c r="C26" s="17" t="s">
        <v>754</v>
      </c>
      <c r="D26" s="11">
        <v>94.2</v>
      </c>
      <c r="E26" s="16" t="s">
        <v>328</v>
      </c>
      <c r="F26" s="30">
        <v>28.9</v>
      </c>
      <c r="G26" s="30">
        <v>30.2</v>
      </c>
      <c r="H26" s="26">
        <f>G26-F26</f>
        <v>1.3000000000000007</v>
      </c>
      <c r="I26" s="29"/>
      <c r="J26" s="29"/>
      <c r="K26" s="29">
        <v>3.1131953962605985E-2</v>
      </c>
      <c r="L26" s="26">
        <f t="shared" si="0"/>
        <v>1.3311319539626068</v>
      </c>
      <c r="M26" s="4" t="s">
        <v>702</v>
      </c>
    </row>
    <row r="27" spans="1:13" x14ac:dyDescent="0.25">
      <c r="A27" s="39">
        <v>14</v>
      </c>
      <c r="B27" s="17" t="s">
        <v>345</v>
      </c>
      <c r="C27" s="17"/>
      <c r="D27" s="11">
        <v>52.9</v>
      </c>
      <c r="E27" s="16" t="s">
        <v>328</v>
      </c>
      <c r="F27" s="30">
        <v>4.2</v>
      </c>
      <c r="G27" s="30">
        <v>4.2</v>
      </c>
      <c r="H27" s="26">
        <f t="shared" si="1"/>
        <v>0</v>
      </c>
      <c r="I27" s="29">
        <f>0.015*D27*12/8</f>
        <v>1.19025</v>
      </c>
      <c r="J27" s="29"/>
      <c r="K27" s="29"/>
      <c r="L27" s="26">
        <f t="shared" si="0"/>
        <v>1.19025</v>
      </c>
      <c r="M27" s="4" t="s">
        <v>703</v>
      </c>
    </row>
    <row r="28" spans="1:13" x14ac:dyDescent="0.25">
      <c r="A28" s="39">
        <v>15</v>
      </c>
      <c r="B28" s="17" t="s">
        <v>346</v>
      </c>
      <c r="C28" s="17" t="s">
        <v>809</v>
      </c>
      <c r="D28" s="11">
        <v>64.900000000000006</v>
      </c>
      <c r="E28" s="16" t="s">
        <v>328</v>
      </c>
      <c r="F28" s="30">
        <v>30.1</v>
      </c>
      <c r="G28" s="30">
        <v>31.3</v>
      </c>
      <c r="H28" s="26">
        <f>G28-F28</f>
        <v>1.1999999999999993</v>
      </c>
      <c r="I28" s="29"/>
      <c r="J28" s="29"/>
      <c r="K28" s="29">
        <v>2.1448660426466332E-2</v>
      </c>
      <c r="L28" s="26">
        <f t="shared" si="0"/>
        <v>1.2214486604264656</v>
      </c>
      <c r="M28" s="4" t="s">
        <v>702</v>
      </c>
    </row>
    <row r="29" spans="1:13" x14ac:dyDescent="0.25">
      <c r="A29" s="39">
        <v>16</v>
      </c>
      <c r="B29" s="17" t="s">
        <v>347</v>
      </c>
      <c r="C29" s="17"/>
      <c r="D29" s="11">
        <v>93.9</v>
      </c>
      <c r="E29" s="16" t="s">
        <v>328</v>
      </c>
      <c r="F29" s="30">
        <v>24.8</v>
      </c>
      <c r="G29" s="30">
        <v>24.8</v>
      </c>
      <c r="H29" s="26">
        <f t="shared" ref="H29:H34" si="2">(G29-F29)*0</f>
        <v>0</v>
      </c>
      <c r="I29" s="29">
        <f t="shared" ref="I29:I30" si="3">0.015*D29*12/8</f>
        <v>2.1127500000000001</v>
      </c>
      <c r="J29" s="29"/>
      <c r="K29" s="29"/>
      <c r="L29" s="26">
        <f t="shared" si="0"/>
        <v>2.1127500000000001</v>
      </c>
      <c r="M29" s="4" t="s">
        <v>703</v>
      </c>
    </row>
    <row r="30" spans="1:13" x14ac:dyDescent="0.25">
      <c r="A30" s="39">
        <v>17</v>
      </c>
      <c r="B30" s="17" t="s">
        <v>348</v>
      </c>
      <c r="C30" s="17"/>
      <c r="D30" s="11">
        <v>53</v>
      </c>
      <c r="E30" s="16" t="s">
        <v>328</v>
      </c>
      <c r="F30" s="30">
        <v>14.1</v>
      </c>
      <c r="G30" s="30">
        <v>14.1</v>
      </c>
      <c r="H30" s="26">
        <f t="shared" si="2"/>
        <v>0</v>
      </c>
      <c r="I30" s="29">
        <f t="shared" si="3"/>
        <v>1.1924999999999999</v>
      </c>
      <c r="J30" s="29"/>
      <c r="K30" s="29"/>
      <c r="L30" s="26">
        <f t="shared" si="0"/>
        <v>1.1924999999999999</v>
      </c>
      <c r="M30" s="4" t="s">
        <v>703</v>
      </c>
    </row>
    <row r="31" spans="1:13" x14ac:dyDescent="0.25">
      <c r="A31" s="39">
        <v>18</v>
      </c>
      <c r="B31" s="17" t="s">
        <v>595</v>
      </c>
      <c r="C31" s="17" t="s">
        <v>845</v>
      </c>
      <c r="D31" s="11">
        <v>64.8</v>
      </c>
      <c r="E31" s="16" t="s">
        <v>328</v>
      </c>
      <c r="F31" s="30">
        <v>23.4</v>
      </c>
      <c r="G31" s="30">
        <v>24.3</v>
      </c>
      <c r="H31" s="26">
        <f>(G31-F31)</f>
        <v>0.90000000000000213</v>
      </c>
      <c r="I31" s="29"/>
      <c r="J31" s="29"/>
      <c r="K31" s="29">
        <v>2.1415611643066535E-2</v>
      </c>
      <c r="L31" s="26">
        <f t="shared" si="0"/>
        <v>0.92141561164306862</v>
      </c>
      <c r="M31" s="4" t="s">
        <v>702</v>
      </c>
    </row>
    <row r="32" spans="1:13" x14ac:dyDescent="0.25">
      <c r="A32" s="39">
        <v>19</v>
      </c>
      <c r="B32" s="17" t="s">
        <v>349</v>
      </c>
      <c r="C32" s="17"/>
      <c r="D32" s="11">
        <v>93.9</v>
      </c>
      <c r="E32" s="16" t="s">
        <v>328</v>
      </c>
      <c r="F32" s="30">
        <v>30.3</v>
      </c>
      <c r="G32" s="30">
        <v>31.3</v>
      </c>
      <c r="H32" s="26">
        <f t="shared" si="2"/>
        <v>0</v>
      </c>
      <c r="I32" s="29">
        <f t="shared" ref="I32:I34" si="4">0.015*D32*12/8</f>
        <v>2.1127500000000001</v>
      </c>
      <c r="J32" s="29"/>
      <c r="K32" s="29"/>
      <c r="L32" s="26">
        <f t="shared" si="0"/>
        <v>2.1127500000000001</v>
      </c>
      <c r="M32" s="4" t="s">
        <v>703</v>
      </c>
    </row>
    <row r="33" spans="1:13" x14ac:dyDescent="0.25">
      <c r="A33" s="39">
        <v>20</v>
      </c>
      <c r="B33" s="17" t="s">
        <v>350</v>
      </c>
      <c r="C33" s="17"/>
      <c r="D33" s="11">
        <v>52.8</v>
      </c>
      <c r="E33" s="16" t="s">
        <v>328</v>
      </c>
      <c r="F33" s="30">
        <v>15.2</v>
      </c>
      <c r="G33" s="30">
        <v>15.9</v>
      </c>
      <c r="H33" s="26">
        <f t="shared" si="2"/>
        <v>0</v>
      </c>
      <c r="I33" s="29">
        <f t="shared" si="4"/>
        <v>1.1879999999999999</v>
      </c>
      <c r="J33" s="29"/>
      <c r="K33" s="29"/>
      <c r="L33" s="26">
        <f t="shared" si="0"/>
        <v>1.1879999999999999</v>
      </c>
      <c r="M33" s="4" t="s">
        <v>703</v>
      </c>
    </row>
    <row r="34" spans="1:13" x14ac:dyDescent="0.25">
      <c r="A34" s="39">
        <v>21</v>
      </c>
      <c r="B34" s="17" t="s">
        <v>351</v>
      </c>
      <c r="C34" s="17"/>
      <c r="D34" s="11">
        <v>65</v>
      </c>
      <c r="E34" s="16" t="s">
        <v>328</v>
      </c>
      <c r="F34" s="30">
        <v>9.8000000000000007</v>
      </c>
      <c r="G34" s="30">
        <v>9.9</v>
      </c>
      <c r="H34" s="26">
        <f t="shared" si="2"/>
        <v>0</v>
      </c>
      <c r="I34" s="29">
        <f t="shared" si="4"/>
        <v>1.4624999999999999</v>
      </c>
      <c r="J34" s="29"/>
      <c r="K34" s="29"/>
      <c r="L34" s="26">
        <f t="shared" si="0"/>
        <v>1.4624999999999999</v>
      </c>
      <c r="M34" s="4" t="s">
        <v>703</v>
      </c>
    </row>
    <row r="35" spans="1:13" x14ac:dyDescent="0.25">
      <c r="A35" s="39">
        <v>22</v>
      </c>
      <c r="B35" s="17" t="s">
        <v>352</v>
      </c>
      <c r="C35" s="17" t="s">
        <v>796</v>
      </c>
      <c r="D35" s="11">
        <v>94.3</v>
      </c>
      <c r="E35" s="16" t="s">
        <v>328</v>
      </c>
      <c r="F35" s="30">
        <v>44.3</v>
      </c>
      <c r="G35" s="30">
        <v>46.1</v>
      </c>
      <c r="H35" s="26">
        <f>(G35-F35)</f>
        <v>1.8000000000000043</v>
      </c>
      <c r="I35" s="29"/>
      <c r="J35" s="29"/>
      <c r="K35" s="29">
        <v>3.1165002746005779E-2</v>
      </c>
      <c r="L35" s="26">
        <f t="shared" si="0"/>
        <v>1.83116500274601</v>
      </c>
      <c r="M35" s="4" t="s">
        <v>702</v>
      </c>
    </row>
    <row r="36" spans="1:13" x14ac:dyDescent="0.25">
      <c r="A36" s="39">
        <v>23</v>
      </c>
      <c r="B36" s="17" t="s">
        <v>353</v>
      </c>
      <c r="C36" s="17" t="s">
        <v>765</v>
      </c>
      <c r="D36" s="11">
        <v>52.9</v>
      </c>
      <c r="E36" s="16" t="s">
        <v>328</v>
      </c>
      <c r="F36" s="30">
        <v>5.8</v>
      </c>
      <c r="G36" s="30">
        <v>5.9</v>
      </c>
      <c r="H36" s="26">
        <f t="shared" si="1"/>
        <v>0.10000000000000053</v>
      </c>
      <c r="I36" s="29"/>
      <c r="J36" s="29"/>
      <c r="K36" s="29">
        <v>1.7482806418491047E-2</v>
      </c>
      <c r="L36" s="26">
        <f t="shared" si="0"/>
        <v>0.11748280641849158</v>
      </c>
      <c r="M36" s="4" t="s">
        <v>702</v>
      </c>
    </row>
    <row r="37" spans="1:13" x14ac:dyDescent="0.25">
      <c r="A37" s="39">
        <v>24</v>
      </c>
      <c r="B37" s="17" t="s">
        <v>354</v>
      </c>
      <c r="C37" s="17" t="s">
        <v>759</v>
      </c>
      <c r="D37" s="11">
        <v>65.3</v>
      </c>
      <c r="E37" s="16" t="s">
        <v>328</v>
      </c>
      <c r="F37" s="30">
        <v>8</v>
      </c>
      <c r="G37" s="30">
        <v>8.1</v>
      </c>
      <c r="H37" s="26">
        <f t="shared" si="1"/>
        <v>9.9999999999999645E-2</v>
      </c>
      <c r="I37" s="29"/>
      <c r="J37" s="29"/>
      <c r="K37" s="29">
        <v>2.1580855560065507E-2</v>
      </c>
      <c r="L37" s="26">
        <f t="shared" si="0"/>
        <v>0.12158085556006515</v>
      </c>
      <c r="M37" s="4" t="s">
        <v>702</v>
      </c>
    </row>
    <row r="38" spans="1:13" x14ac:dyDescent="0.25">
      <c r="A38" s="39">
        <v>25</v>
      </c>
      <c r="B38" s="17" t="s">
        <v>355</v>
      </c>
      <c r="C38" s="17"/>
      <c r="D38" s="11">
        <v>94.1</v>
      </c>
      <c r="E38" s="16" t="s">
        <v>328</v>
      </c>
      <c r="F38" s="30">
        <v>8.1999999999999993</v>
      </c>
      <c r="G38" s="30">
        <v>8.5</v>
      </c>
      <c r="H38" s="26">
        <f>(G38-F38)*0</f>
        <v>0</v>
      </c>
      <c r="I38" s="29">
        <f>0.015*D38*12/8</f>
        <v>2.1172499999999994</v>
      </c>
      <c r="J38" s="29"/>
      <c r="K38" s="29"/>
      <c r="L38" s="26">
        <f t="shared" si="0"/>
        <v>2.1172499999999994</v>
      </c>
      <c r="M38" s="4" t="s">
        <v>703</v>
      </c>
    </row>
    <row r="39" spans="1:13" x14ac:dyDescent="0.25">
      <c r="A39" s="39">
        <v>26</v>
      </c>
      <c r="B39" s="17" t="s">
        <v>766</v>
      </c>
      <c r="C39" s="17" t="s">
        <v>767</v>
      </c>
      <c r="D39" s="11">
        <v>53</v>
      </c>
      <c r="E39" s="16" t="s">
        <v>328</v>
      </c>
      <c r="F39" s="30">
        <v>0.72</v>
      </c>
      <c r="G39" s="30">
        <v>0.72</v>
      </c>
      <c r="H39" s="26">
        <f t="shared" si="1"/>
        <v>0</v>
      </c>
      <c r="I39" s="29"/>
      <c r="J39" s="29"/>
      <c r="K39" s="29">
        <v>1.7515855201890841E-2</v>
      </c>
      <c r="L39" s="26">
        <f t="shared" si="0"/>
        <v>1.7515855201890841E-2</v>
      </c>
      <c r="M39" s="4" t="s">
        <v>702</v>
      </c>
    </row>
    <row r="40" spans="1:13" x14ac:dyDescent="0.25">
      <c r="A40" s="39">
        <v>27</v>
      </c>
      <c r="B40" s="17" t="s">
        <v>768</v>
      </c>
      <c r="C40" s="17" t="s">
        <v>769</v>
      </c>
      <c r="D40" s="11">
        <v>65.3</v>
      </c>
      <c r="E40" s="16" t="s">
        <v>328</v>
      </c>
      <c r="F40" s="30">
        <v>3.536</v>
      </c>
      <c r="G40" s="30">
        <v>4.6189999999999998</v>
      </c>
      <c r="H40" s="26">
        <f t="shared" si="1"/>
        <v>1.0829999999999997</v>
      </c>
      <c r="I40" s="29"/>
      <c r="J40" s="29"/>
      <c r="K40" s="29">
        <v>2.1580855560065507E-2</v>
      </c>
      <c r="L40" s="26">
        <f t="shared" si="0"/>
        <v>1.1045808555600654</v>
      </c>
      <c r="M40" s="4" t="s">
        <v>702</v>
      </c>
    </row>
    <row r="41" spans="1:13" x14ac:dyDescent="0.25">
      <c r="A41" s="39">
        <v>28</v>
      </c>
      <c r="B41" s="17" t="s">
        <v>358</v>
      </c>
      <c r="C41" s="17" t="s">
        <v>759</v>
      </c>
      <c r="D41" s="11">
        <v>93.5</v>
      </c>
      <c r="E41" s="16" t="s">
        <v>328</v>
      </c>
      <c r="F41" s="30">
        <v>35.299999999999997</v>
      </c>
      <c r="G41" s="30">
        <v>37.299999999999997</v>
      </c>
      <c r="H41" s="26">
        <f t="shared" si="1"/>
        <v>2</v>
      </c>
      <c r="I41" s="29"/>
      <c r="J41" s="29"/>
      <c r="K41" s="29">
        <v>3.0900612478807425E-2</v>
      </c>
      <c r="L41" s="26">
        <f t="shared" si="0"/>
        <v>2.0309006124788076</v>
      </c>
      <c r="M41" s="4" t="s">
        <v>702</v>
      </c>
    </row>
    <row r="42" spans="1:13" x14ac:dyDescent="0.25">
      <c r="A42" s="39">
        <v>29</v>
      </c>
      <c r="B42" s="17" t="s">
        <v>359</v>
      </c>
      <c r="C42" s="17"/>
      <c r="D42" s="11">
        <v>52.8</v>
      </c>
      <c r="E42" s="16" t="s">
        <v>328</v>
      </c>
      <c r="F42" s="30">
        <v>17.600000000000001</v>
      </c>
      <c r="G42" s="30">
        <v>18.100000000000001</v>
      </c>
      <c r="H42" s="26">
        <f>(G42-F42)*0</f>
        <v>0</v>
      </c>
      <c r="I42" s="29">
        <f>0.015*D42*12/8</f>
        <v>1.1879999999999999</v>
      </c>
      <c r="J42" s="29"/>
      <c r="K42" s="29"/>
      <c r="L42" s="26">
        <f t="shared" si="0"/>
        <v>1.1879999999999999</v>
      </c>
      <c r="M42" s="4" t="s">
        <v>703</v>
      </c>
    </row>
    <row r="43" spans="1:13" x14ac:dyDescent="0.25">
      <c r="A43" s="39">
        <v>30</v>
      </c>
      <c r="B43" s="17" t="s">
        <v>360</v>
      </c>
      <c r="C43" s="17" t="s">
        <v>755</v>
      </c>
      <c r="D43" s="11">
        <v>65.400000000000006</v>
      </c>
      <c r="E43" s="16" t="s">
        <v>328</v>
      </c>
      <c r="F43" s="30">
        <v>9.1</v>
      </c>
      <c r="G43" s="30">
        <v>9.6</v>
      </c>
      <c r="H43" s="26">
        <f t="shared" si="1"/>
        <v>0.5</v>
      </c>
      <c r="I43" s="29"/>
      <c r="J43" s="29"/>
      <c r="K43" s="29">
        <v>2.1613904343465305E-2</v>
      </c>
      <c r="L43" s="26">
        <f t="shared" si="0"/>
        <v>0.52161390434346533</v>
      </c>
      <c r="M43" s="4" t="s">
        <v>702</v>
      </c>
    </row>
    <row r="44" spans="1:13" x14ac:dyDescent="0.25">
      <c r="A44" s="39">
        <v>31</v>
      </c>
      <c r="B44" s="17" t="s">
        <v>361</v>
      </c>
      <c r="C44" s="17"/>
      <c r="D44" s="11">
        <v>93.9</v>
      </c>
      <c r="E44" s="16" t="s">
        <v>328</v>
      </c>
      <c r="F44" s="30">
        <v>9.4</v>
      </c>
      <c r="G44" s="30">
        <v>9.4</v>
      </c>
      <c r="H44" s="26">
        <f>(G44-F44)*0</f>
        <v>0</v>
      </c>
      <c r="I44" s="29">
        <f t="shared" ref="I44:I47" si="5">0.015*D44*12/8</f>
        <v>2.1127500000000001</v>
      </c>
      <c r="J44" s="29"/>
      <c r="K44" s="29"/>
      <c r="L44" s="26">
        <f t="shared" si="0"/>
        <v>2.1127500000000001</v>
      </c>
      <c r="M44" s="4" t="s">
        <v>703</v>
      </c>
    </row>
    <row r="45" spans="1:13" x14ac:dyDescent="0.25">
      <c r="A45" s="39">
        <v>32</v>
      </c>
      <c r="B45" s="17" t="s">
        <v>363</v>
      </c>
      <c r="C45" s="17"/>
      <c r="D45" s="11">
        <v>53</v>
      </c>
      <c r="E45" s="16" t="s">
        <v>328</v>
      </c>
      <c r="F45" s="30">
        <v>19.899999999999999</v>
      </c>
      <c r="G45" s="30">
        <v>20.7</v>
      </c>
      <c r="H45" s="26">
        <f>(G45-F45)*0</f>
        <v>0</v>
      </c>
      <c r="I45" s="29">
        <f t="shared" si="5"/>
        <v>1.1924999999999999</v>
      </c>
      <c r="J45" s="29"/>
      <c r="K45" s="29"/>
      <c r="L45" s="26">
        <f t="shared" si="0"/>
        <v>1.1924999999999999</v>
      </c>
      <c r="M45" s="4" t="s">
        <v>703</v>
      </c>
    </row>
    <row r="46" spans="1:13" x14ac:dyDescent="0.25">
      <c r="A46" s="39">
        <v>33</v>
      </c>
      <c r="B46" s="17" t="s">
        <v>364</v>
      </c>
      <c r="C46" s="17"/>
      <c r="D46" s="11">
        <v>65.3</v>
      </c>
      <c r="E46" s="16" t="s">
        <v>328</v>
      </c>
      <c r="F46" s="30">
        <v>26.1</v>
      </c>
      <c r="G46" s="30">
        <v>27</v>
      </c>
      <c r="H46" s="26">
        <f>(G46-F46)*0</f>
        <v>0</v>
      </c>
      <c r="I46" s="29">
        <f t="shared" si="5"/>
        <v>1.4692499999999999</v>
      </c>
      <c r="J46" s="29"/>
      <c r="K46" s="29"/>
      <c r="L46" s="26">
        <f t="shared" si="0"/>
        <v>1.4692499999999999</v>
      </c>
      <c r="M46" s="4" t="s">
        <v>703</v>
      </c>
    </row>
    <row r="47" spans="1:13" x14ac:dyDescent="0.25">
      <c r="A47" s="39">
        <v>34</v>
      </c>
      <c r="B47" s="17" t="s">
        <v>362</v>
      </c>
      <c r="C47" s="17"/>
      <c r="D47" s="11">
        <v>94</v>
      </c>
      <c r="E47" s="16" t="s">
        <v>328</v>
      </c>
      <c r="F47" s="30">
        <v>35.299999999999997</v>
      </c>
      <c r="G47" s="30">
        <v>37</v>
      </c>
      <c r="H47" s="26">
        <f>(G47-F47)*0</f>
        <v>0</v>
      </c>
      <c r="I47" s="29">
        <f t="shared" si="5"/>
        <v>2.1149999999999998</v>
      </c>
      <c r="J47" s="29"/>
      <c r="K47" s="29"/>
      <c r="L47" s="26">
        <f t="shared" si="0"/>
        <v>2.1149999999999998</v>
      </c>
      <c r="M47" s="4" t="s">
        <v>703</v>
      </c>
    </row>
    <row r="48" spans="1:13" x14ac:dyDescent="0.25">
      <c r="A48" s="39">
        <v>35</v>
      </c>
      <c r="B48" s="17" t="s">
        <v>365</v>
      </c>
      <c r="C48" s="17" t="s">
        <v>770</v>
      </c>
      <c r="D48" s="11">
        <v>52.8</v>
      </c>
      <c r="E48" s="16" t="s">
        <v>328</v>
      </c>
      <c r="F48" s="30">
        <v>14.8</v>
      </c>
      <c r="G48" s="30">
        <v>15.4</v>
      </c>
      <c r="H48" s="26">
        <f t="shared" si="1"/>
        <v>0.59999999999999964</v>
      </c>
      <c r="I48" s="29"/>
      <c r="J48" s="29"/>
      <c r="K48" s="29">
        <v>1.744975763509125E-2</v>
      </c>
      <c r="L48" s="26">
        <f t="shared" si="0"/>
        <v>0.61744975763509091</v>
      </c>
      <c r="M48" s="4" t="s">
        <v>702</v>
      </c>
    </row>
    <row r="49" spans="1:13" x14ac:dyDescent="0.25">
      <c r="A49" s="39">
        <v>36</v>
      </c>
      <c r="B49" s="17" t="s">
        <v>836</v>
      </c>
      <c r="C49" s="17" t="s">
        <v>837</v>
      </c>
      <c r="D49" s="11">
        <v>64.900000000000006</v>
      </c>
      <c r="E49" s="16" t="s">
        <v>328</v>
      </c>
      <c r="F49" s="26">
        <v>0</v>
      </c>
      <c r="G49" s="26">
        <v>0.50339999999999996</v>
      </c>
      <c r="H49" s="26">
        <f>(G49-F49)</f>
        <v>0.50339999999999996</v>
      </c>
      <c r="I49" s="29"/>
      <c r="J49" s="29"/>
      <c r="K49" s="29">
        <v>2.1448660426466332E-2</v>
      </c>
      <c r="L49" s="26">
        <f t="shared" si="0"/>
        <v>0.52484866042646627</v>
      </c>
      <c r="M49" s="4" t="s">
        <v>702</v>
      </c>
    </row>
    <row r="50" spans="1:13" x14ac:dyDescent="0.25">
      <c r="A50" s="39">
        <v>37</v>
      </c>
      <c r="B50" s="17" t="s">
        <v>367</v>
      </c>
      <c r="C50" s="17"/>
      <c r="D50" s="11">
        <v>94.1</v>
      </c>
      <c r="E50" s="16" t="s">
        <v>328</v>
      </c>
      <c r="F50" s="30">
        <v>23.3</v>
      </c>
      <c r="G50" s="30">
        <v>25.7</v>
      </c>
      <c r="H50" s="26">
        <f>(G50-F50)*0</f>
        <v>0</v>
      </c>
      <c r="I50" s="29">
        <f t="shared" ref="I50:I52" si="6">0.015*D50*12/8</f>
        <v>2.1172499999999994</v>
      </c>
      <c r="J50" s="29"/>
      <c r="K50" s="29"/>
      <c r="L50" s="26">
        <f t="shared" si="0"/>
        <v>2.1172499999999994</v>
      </c>
      <c r="M50" s="4" t="s">
        <v>703</v>
      </c>
    </row>
    <row r="51" spans="1:13" x14ac:dyDescent="0.25">
      <c r="A51" s="39">
        <v>38</v>
      </c>
      <c r="B51" s="17" t="s">
        <v>368</v>
      </c>
      <c r="C51" s="17"/>
      <c r="D51" s="11">
        <v>52.7</v>
      </c>
      <c r="E51" s="16" t="s">
        <v>328</v>
      </c>
      <c r="F51" s="30">
        <v>12.6</v>
      </c>
      <c r="G51" s="30">
        <v>12.6</v>
      </c>
      <c r="H51" s="26">
        <f>(G51-F51)*0</f>
        <v>0</v>
      </c>
      <c r="I51" s="29">
        <f t="shared" si="6"/>
        <v>1.1857500000000001</v>
      </c>
      <c r="J51" s="29"/>
      <c r="K51" s="29"/>
      <c r="L51" s="26">
        <f t="shared" si="0"/>
        <v>1.1857500000000001</v>
      </c>
      <c r="M51" s="4" t="s">
        <v>703</v>
      </c>
    </row>
    <row r="52" spans="1:13" x14ac:dyDescent="0.25">
      <c r="A52" s="39">
        <v>39</v>
      </c>
      <c r="B52" s="17" t="s">
        <v>369</v>
      </c>
      <c r="C52" s="17"/>
      <c r="D52" s="11">
        <v>65.2</v>
      </c>
      <c r="E52" s="16" t="s">
        <v>328</v>
      </c>
      <c r="F52" s="30">
        <v>13.8</v>
      </c>
      <c r="G52" s="30">
        <v>14.5</v>
      </c>
      <c r="H52" s="26">
        <f>(G52-F52)*0</f>
        <v>0</v>
      </c>
      <c r="I52" s="29">
        <f t="shared" si="6"/>
        <v>1.4670000000000001</v>
      </c>
      <c r="J52" s="29"/>
      <c r="K52" s="29"/>
      <c r="L52" s="26">
        <f t="shared" si="0"/>
        <v>1.4670000000000001</v>
      </c>
      <c r="M52" s="4" t="s">
        <v>703</v>
      </c>
    </row>
    <row r="53" spans="1:13" x14ac:dyDescent="0.25">
      <c r="A53" s="39">
        <v>40</v>
      </c>
      <c r="B53" s="17" t="s">
        <v>370</v>
      </c>
      <c r="C53" s="17" t="s">
        <v>771</v>
      </c>
      <c r="D53" s="11">
        <v>94</v>
      </c>
      <c r="E53" s="16" t="s">
        <v>328</v>
      </c>
      <c r="F53" s="30">
        <v>27.3</v>
      </c>
      <c r="G53" s="30">
        <v>28.2</v>
      </c>
      <c r="H53" s="26">
        <f t="shared" si="1"/>
        <v>0.89999999999999858</v>
      </c>
      <c r="I53" s="29"/>
      <c r="J53" s="29"/>
      <c r="K53" s="29">
        <v>3.1065856395806397E-2</v>
      </c>
      <c r="L53" s="26">
        <f t="shared" si="0"/>
        <v>0.93106585639580497</v>
      </c>
      <c r="M53" s="4" t="s">
        <v>702</v>
      </c>
    </row>
    <row r="54" spans="1:13" x14ac:dyDescent="0.25">
      <c r="A54" s="39">
        <v>41</v>
      </c>
      <c r="B54" s="17" t="s">
        <v>371</v>
      </c>
      <c r="C54" s="17"/>
      <c r="D54" s="11">
        <v>52.8</v>
      </c>
      <c r="E54" s="16" t="s">
        <v>328</v>
      </c>
      <c r="F54" s="30">
        <v>6</v>
      </c>
      <c r="G54" s="30">
        <v>6.1</v>
      </c>
      <c r="H54" s="26">
        <f>(G54-F54)*0</f>
        <v>0</v>
      </c>
      <c r="I54" s="29">
        <f>0.015*D54*12/8</f>
        <v>1.1879999999999999</v>
      </c>
      <c r="J54" s="29"/>
      <c r="K54" s="29"/>
      <c r="L54" s="26">
        <f t="shared" si="0"/>
        <v>1.1879999999999999</v>
      </c>
      <c r="M54" s="4" t="s">
        <v>703</v>
      </c>
    </row>
    <row r="55" spans="1:13" x14ac:dyDescent="0.25">
      <c r="A55" s="39">
        <v>42</v>
      </c>
      <c r="B55" s="17" t="s">
        <v>372</v>
      </c>
      <c r="C55" s="17" t="s">
        <v>772</v>
      </c>
      <c r="D55" s="11">
        <v>65.3</v>
      </c>
      <c r="E55" s="16" t="s">
        <v>328</v>
      </c>
      <c r="F55" s="30">
        <v>20.100000000000001</v>
      </c>
      <c r="G55" s="30">
        <v>20.8</v>
      </c>
      <c r="H55" s="26">
        <f t="shared" si="1"/>
        <v>0.69999999999999929</v>
      </c>
      <c r="I55" s="29"/>
      <c r="J55" s="29"/>
      <c r="K55" s="29">
        <v>2.1580855560065507E-2</v>
      </c>
      <c r="L55" s="26">
        <f t="shared" si="0"/>
        <v>0.72158085556006479</v>
      </c>
      <c r="M55" s="4" t="s">
        <v>702</v>
      </c>
    </row>
    <row r="56" spans="1:13" x14ac:dyDescent="0.25">
      <c r="A56" s="39">
        <v>43</v>
      </c>
      <c r="B56" s="17" t="s">
        <v>455</v>
      </c>
      <c r="C56" s="17"/>
      <c r="D56" s="11">
        <v>69.099999999999994</v>
      </c>
      <c r="E56" s="16" t="s">
        <v>328</v>
      </c>
      <c r="F56" s="30">
        <v>29.5</v>
      </c>
      <c r="G56" s="30">
        <v>30.9</v>
      </c>
      <c r="H56" s="26">
        <f>(G56-F56)*0</f>
        <v>0</v>
      </c>
      <c r="I56" s="29">
        <f t="shared" ref="I56:I60" si="7">0.015*D56*12/8</f>
        <v>1.5547499999999999</v>
      </c>
      <c r="J56" s="29"/>
      <c r="K56" s="29"/>
      <c r="L56" s="26">
        <f t="shared" si="0"/>
        <v>1.5547499999999999</v>
      </c>
      <c r="M56" s="4" t="s">
        <v>703</v>
      </c>
    </row>
    <row r="57" spans="1:13" x14ac:dyDescent="0.25">
      <c r="A57" s="39">
        <v>44</v>
      </c>
      <c r="B57" s="17" t="s">
        <v>456</v>
      </c>
      <c r="C57" s="17"/>
      <c r="D57" s="11">
        <v>42.6</v>
      </c>
      <c r="E57" s="16" t="s">
        <v>328</v>
      </c>
      <c r="F57" s="30">
        <v>23.3</v>
      </c>
      <c r="G57" s="30">
        <v>24.4</v>
      </c>
      <c r="H57" s="26">
        <f>(G57-F57)*0</f>
        <v>0</v>
      </c>
      <c r="I57" s="29">
        <f t="shared" si="7"/>
        <v>0.95850000000000002</v>
      </c>
      <c r="J57" s="29"/>
      <c r="K57" s="29"/>
      <c r="L57" s="26">
        <f t="shared" si="0"/>
        <v>0.95850000000000002</v>
      </c>
      <c r="M57" s="4" t="s">
        <v>703</v>
      </c>
    </row>
    <row r="58" spans="1:13" x14ac:dyDescent="0.25">
      <c r="A58" s="39">
        <v>45</v>
      </c>
      <c r="B58" s="17" t="s">
        <v>457</v>
      </c>
      <c r="C58" s="17"/>
      <c r="D58" s="11">
        <v>55.5</v>
      </c>
      <c r="E58" s="16" t="s">
        <v>328</v>
      </c>
      <c r="F58" s="30">
        <v>23.4</v>
      </c>
      <c r="G58" s="30">
        <v>24.5</v>
      </c>
      <c r="H58" s="26">
        <f>(G58-F58)*0</f>
        <v>0</v>
      </c>
      <c r="I58" s="29">
        <f t="shared" si="7"/>
        <v>1.24875</v>
      </c>
      <c r="J58" s="29"/>
      <c r="K58" s="29"/>
      <c r="L58" s="26">
        <f t="shared" si="0"/>
        <v>1.24875</v>
      </c>
      <c r="M58" s="4" t="s">
        <v>703</v>
      </c>
    </row>
    <row r="59" spans="1:13" x14ac:dyDescent="0.25">
      <c r="A59" s="39">
        <v>46</v>
      </c>
      <c r="B59" s="17" t="s">
        <v>458</v>
      </c>
      <c r="C59" s="17"/>
      <c r="D59" s="11">
        <v>58.9</v>
      </c>
      <c r="E59" s="16" t="s">
        <v>328</v>
      </c>
      <c r="F59" s="30">
        <v>30.2</v>
      </c>
      <c r="G59" s="30">
        <v>31.1</v>
      </c>
      <c r="H59" s="26">
        <f>(G59-F59)*0</f>
        <v>0</v>
      </c>
      <c r="I59" s="29">
        <f t="shared" si="7"/>
        <v>1.32525</v>
      </c>
      <c r="J59" s="29"/>
      <c r="K59" s="29"/>
      <c r="L59" s="26">
        <f t="shared" si="0"/>
        <v>1.32525</v>
      </c>
      <c r="M59" s="4" t="s">
        <v>703</v>
      </c>
    </row>
    <row r="60" spans="1:13" x14ac:dyDescent="0.25">
      <c r="A60" s="39">
        <v>47</v>
      </c>
      <c r="B60" s="17" t="s">
        <v>459</v>
      </c>
      <c r="C60" s="17"/>
      <c r="D60" s="11">
        <v>62.3</v>
      </c>
      <c r="E60" s="16" t="s">
        <v>328</v>
      </c>
      <c r="F60" s="30">
        <v>29.8</v>
      </c>
      <c r="G60" s="30">
        <v>30.9</v>
      </c>
      <c r="H60" s="26">
        <f>(G60-F60)*0</f>
        <v>0</v>
      </c>
      <c r="I60" s="29">
        <f t="shared" si="7"/>
        <v>1.4017499999999998</v>
      </c>
      <c r="J60" s="29"/>
      <c r="K60" s="29"/>
      <c r="L60" s="26">
        <f t="shared" si="0"/>
        <v>1.4017499999999998</v>
      </c>
      <c r="M60" s="4" t="s">
        <v>703</v>
      </c>
    </row>
    <row r="61" spans="1:13" x14ac:dyDescent="0.25">
      <c r="A61" s="39">
        <v>48</v>
      </c>
      <c r="B61" s="17" t="s">
        <v>460</v>
      </c>
      <c r="C61" s="17" t="s">
        <v>754</v>
      </c>
      <c r="D61" s="11">
        <v>68.7</v>
      </c>
      <c r="E61" s="16" t="s">
        <v>328</v>
      </c>
      <c r="F61" s="30">
        <v>21.2</v>
      </c>
      <c r="G61" s="30">
        <v>21.8</v>
      </c>
      <c r="H61" s="26">
        <f t="shared" si="1"/>
        <v>0.60000000000000142</v>
      </c>
      <c r="I61" s="29"/>
      <c r="J61" s="29"/>
      <c r="K61" s="29">
        <v>2.2704514195658505E-2</v>
      </c>
      <c r="L61" s="26">
        <f t="shared" si="0"/>
        <v>0.62270451419565997</v>
      </c>
      <c r="M61" s="4" t="s">
        <v>702</v>
      </c>
    </row>
    <row r="62" spans="1:13" x14ac:dyDescent="0.25">
      <c r="A62" s="39">
        <v>49</v>
      </c>
      <c r="B62" s="17" t="s">
        <v>461</v>
      </c>
      <c r="C62" s="17"/>
      <c r="D62" s="11">
        <v>42.7</v>
      </c>
      <c r="E62" s="16" t="s">
        <v>328</v>
      </c>
      <c r="F62" s="30">
        <v>9.3000000000000007</v>
      </c>
      <c r="G62" s="30">
        <v>10.1</v>
      </c>
      <c r="H62" s="26">
        <f>(G62-F62)*0</f>
        <v>0</v>
      </c>
      <c r="I62" s="29">
        <f>0.015*D62*12/8</f>
        <v>0.9607500000000001</v>
      </c>
      <c r="J62" s="29"/>
      <c r="K62" s="29"/>
      <c r="L62" s="26">
        <f t="shared" si="0"/>
        <v>0.9607500000000001</v>
      </c>
      <c r="M62" s="4" t="s">
        <v>703</v>
      </c>
    </row>
    <row r="63" spans="1:13" x14ac:dyDescent="0.25">
      <c r="A63" s="39">
        <v>50</v>
      </c>
      <c r="B63" s="17" t="s">
        <v>462</v>
      </c>
      <c r="C63" s="17" t="s">
        <v>783</v>
      </c>
      <c r="D63" s="11">
        <v>55</v>
      </c>
      <c r="E63" s="16" t="s">
        <v>328</v>
      </c>
      <c r="F63" s="30">
        <v>23.4</v>
      </c>
      <c r="G63" s="30">
        <v>24.2</v>
      </c>
      <c r="H63" s="26">
        <f>(G63-F63)</f>
        <v>0.80000000000000071</v>
      </c>
      <c r="I63" s="29"/>
      <c r="J63" s="29"/>
      <c r="K63" s="29">
        <v>1.8176830869886723E-2</v>
      </c>
      <c r="L63" s="26">
        <f t="shared" si="0"/>
        <v>0.81817683086988746</v>
      </c>
      <c r="M63" s="4" t="s">
        <v>702</v>
      </c>
    </row>
    <row r="64" spans="1:13" x14ac:dyDescent="0.25">
      <c r="A64" s="39">
        <v>51</v>
      </c>
      <c r="B64" s="17" t="s">
        <v>463</v>
      </c>
      <c r="C64" s="17" t="s">
        <v>773</v>
      </c>
      <c r="D64" s="11">
        <v>59</v>
      </c>
      <c r="E64" s="16" t="s">
        <v>328</v>
      </c>
      <c r="F64" s="30">
        <v>14.1</v>
      </c>
      <c r="G64" s="30">
        <v>14.6</v>
      </c>
      <c r="H64" s="26">
        <f t="shared" si="1"/>
        <v>0.5</v>
      </c>
      <c r="I64" s="29"/>
      <c r="J64" s="29"/>
      <c r="K64" s="29">
        <v>1.9498782205878484E-2</v>
      </c>
      <c r="L64" s="26">
        <f t="shared" si="0"/>
        <v>0.51949878220587853</v>
      </c>
      <c r="M64" s="4" t="s">
        <v>702</v>
      </c>
    </row>
    <row r="65" spans="1:13" x14ac:dyDescent="0.25">
      <c r="A65" s="39">
        <v>52</v>
      </c>
      <c r="B65" s="17" t="s">
        <v>464</v>
      </c>
      <c r="C65" s="17" t="s">
        <v>774</v>
      </c>
      <c r="D65" s="11">
        <v>62</v>
      </c>
      <c r="E65" s="16" t="s">
        <v>328</v>
      </c>
      <c r="F65" s="30">
        <v>27.2</v>
      </c>
      <c r="G65" s="30">
        <v>28.2</v>
      </c>
      <c r="H65" s="26">
        <f t="shared" si="1"/>
        <v>1</v>
      </c>
      <c r="I65" s="29"/>
      <c r="J65" s="29"/>
      <c r="K65" s="29">
        <v>2.0490245707872303E-2</v>
      </c>
      <c r="L65" s="26">
        <f t="shared" si="0"/>
        <v>1.0204902457078724</v>
      </c>
      <c r="M65" s="4" t="s">
        <v>702</v>
      </c>
    </row>
    <row r="66" spans="1:13" x14ac:dyDescent="0.25">
      <c r="A66" s="39">
        <v>53</v>
      </c>
      <c r="B66" s="17" t="s">
        <v>775</v>
      </c>
      <c r="C66" s="17" t="s">
        <v>776</v>
      </c>
      <c r="D66" s="11">
        <v>68.900000000000006</v>
      </c>
      <c r="E66" s="16" t="s">
        <v>328</v>
      </c>
      <c r="F66" s="30">
        <v>0.59699999999999998</v>
      </c>
      <c r="G66" s="30">
        <v>0.83699999999999997</v>
      </c>
      <c r="H66" s="26">
        <f t="shared" si="1"/>
        <v>0.24</v>
      </c>
      <c r="I66" s="29"/>
      <c r="J66" s="29"/>
      <c r="K66" s="29">
        <v>2.2770611762458096E-2</v>
      </c>
      <c r="L66" s="26">
        <f t="shared" si="0"/>
        <v>0.26277061176245808</v>
      </c>
      <c r="M66" s="4" t="s">
        <v>702</v>
      </c>
    </row>
    <row r="67" spans="1:13" x14ac:dyDescent="0.25">
      <c r="A67" s="39">
        <v>54</v>
      </c>
      <c r="B67" s="17" t="s">
        <v>466</v>
      </c>
      <c r="C67" s="17"/>
      <c r="D67" s="11">
        <v>42.8</v>
      </c>
      <c r="E67" s="16" t="s">
        <v>328</v>
      </c>
      <c r="F67" s="30">
        <v>18.3</v>
      </c>
      <c r="G67" s="30">
        <v>18.7</v>
      </c>
      <c r="H67" s="26">
        <f>(G67-F67)*0</f>
        <v>0</v>
      </c>
      <c r="I67" s="29">
        <f t="shared" ref="I67:I69" si="8">0.015*D67*12/8</f>
        <v>0.96299999999999986</v>
      </c>
      <c r="J67" s="29"/>
      <c r="K67" s="29"/>
      <c r="L67" s="26">
        <f t="shared" si="0"/>
        <v>0.96299999999999986</v>
      </c>
      <c r="M67" s="4" t="s">
        <v>703</v>
      </c>
    </row>
    <row r="68" spans="1:13" x14ac:dyDescent="0.25">
      <c r="A68" s="39">
        <v>55</v>
      </c>
      <c r="B68" s="17" t="s">
        <v>467</v>
      </c>
      <c r="C68" s="17"/>
      <c r="D68" s="11">
        <v>55.2</v>
      </c>
      <c r="E68" s="16" t="s">
        <v>328</v>
      </c>
      <c r="F68" s="30">
        <v>5</v>
      </c>
      <c r="G68" s="30">
        <v>5.3</v>
      </c>
      <c r="H68" s="26">
        <f>(G68-F68)*0</f>
        <v>0</v>
      </c>
      <c r="I68" s="29">
        <f t="shared" si="8"/>
        <v>1.242</v>
      </c>
      <c r="J68" s="29"/>
      <c r="K68" s="29"/>
      <c r="L68" s="26">
        <f t="shared" si="0"/>
        <v>1.242</v>
      </c>
      <c r="M68" s="4" t="s">
        <v>703</v>
      </c>
    </row>
    <row r="69" spans="1:13" x14ac:dyDescent="0.25">
      <c r="A69" s="39">
        <v>56</v>
      </c>
      <c r="B69" s="17" t="s">
        <v>468</v>
      </c>
      <c r="C69" s="17"/>
      <c r="D69" s="11">
        <v>59.3</v>
      </c>
      <c r="E69" s="16" t="s">
        <v>328</v>
      </c>
      <c r="F69" s="30">
        <v>15.6</v>
      </c>
      <c r="G69" s="30">
        <v>15.6</v>
      </c>
      <c r="H69" s="26">
        <f>(G69-F69)*0</f>
        <v>0</v>
      </c>
      <c r="I69" s="29">
        <f t="shared" si="8"/>
        <v>1.3342499999999999</v>
      </c>
      <c r="J69" s="29"/>
      <c r="K69" s="29"/>
      <c r="L69" s="26">
        <f t="shared" si="0"/>
        <v>1.3342499999999999</v>
      </c>
      <c r="M69" s="4" t="s">
        <v>703</v>
      </c>
    </row>
    <row r="70" spans="1:13" x14ac:dyDescent="0.25">
      <c r="A70" s="39">
        <v>57</v>
      </c>
      <c r="B70" s="17" t="s">
        <v>777</v>
      </c>
      <c r="C70" s="17" t="s">
        <v>778</v>
      </c>
      <c r="D70" s="11">
        <v>62.2</v>
      </c>
      <c r="E70" s="16" t="s">
        <v>328</v>
      </c>
      <c r="F70" s="30">
        <v>3.5760000000000001</v>
      </c>
      <c r="G70" s="30">
        <v>4.7009999999999996</v>
      </c>
      <c r="H70" s="26">
        <f t="shared" si="1"/>
        <v>1.1249999999999996</v>
      </c>
      <c r="I70" s="29"/>
      <c r="J70" s="29"/>
      <c r="K70" s="29">
        <v>2.0556343274671894E-2</v>
      </c>
      <c r="L70" s="26">
        <f t="shared" si="0"/>
        <v>1.1455563432746714</v>
      </c>
      <c r="M70" s="4" t="s">
        <v>702</v>
      </c>
    </row>
    <row r="71" spans="1:13" x14ac:dyDescent="0.25">
      <c r="A71" s="39">
        <v>58</v>
      </c>
      <c r="B71" s="17" t="s">
        <v>470</v>
      </c>
      <c r="C71" s="17" t="s">
        <v>754</v>
      </c>
      <c r="D71" s="11">
        <v>69.099999999999994</v>
      </c>
      <c r="E71" s="16" t="s">
        <v>328</v>
      </c>
      <c r="F71" s="30">
        <v>13.5</v>
      </c>
      <c r="G71" s="30">
        <v>14.4</v>
      </c>
      <c r="H71" s="26">
        <f t="shared" si="1"/>
        <v>0.90000000000000036</v>
      </c>
      <c r="I71" s="29"/>
      <c r="J71" s="29"/>
      <c r="K71" s="29">
        <v>2.283670932925768E-2</v>
      </c>
      <c r="L71" s="26">
        <f t="shared" si="0"/>
        <v>0.92283670932925799</v>
      </c>
      <c r="M71" s="4" t="s">
        <v>702</v>
      </c>
    </row>
    <row r="72" spans="1:13" x14ac:dyDescent="0.25">
      <c r="A72" s="39">
        <v>59</v>
      </c>
      <c r="B72" s="17" t="s">
        <v>471</v>
      </c>
      <c r="C72" s="17"/>
      <c r="D72" s="11">
        <v>42.5</v>
      </c>
      <c r="E72" s="16" t="s">
        <v>328</v>
      </c>
      <c r="F72" s="30">
        <v>21.8</v>
      </c>
      <c r="G72" s="30">
        <v>22.4</v>
      </c>
      <c r="H72" s="26">
        <f>(G72-F72)*0</f>
        <v>0</v>
      </c>
      <c r="I72" s="29">
        <f t="shared" ref="I72:I73" si="9">0.015*D72*12/8</f>
        <v>0.95624999999999993</v>
      </c>
      <c r="J72" s="29"/>
      <c r="K72" s="29"/>
      <c r="L72" s="26">
        <f t="shared" si="0"/>
        <v>0.95624999999999993</v>
      </c>
      <c r="M72" s="4" t="s">
        <v>703</v>
      </c>
    </row>
    <row r="73" spans="1:13" x14ac:dyDescent="0.25">
      <c r="A73" s="39">
        <v>60</v>
      </c>
      <c r="B73" s="17" t="s">
        <v>472</v>
      </c>
      <c r="C73" s="17"/>
      <c r="D73" s="11">
        <v>55.4</v>
      </c>
      <c r="E73" s="16" t="s">
        <v>328</v>
      </c>
      <c r="F73" s="30">
        <v>18.3</v>
      </c>
      <c r="G73" s="30">
        <v>19.2</v>
      </c>
      <c r="H73" s="26">
        <f>(G73-F73)*0</f>
        <v>0</v>
      </c>
      <c r="I73" s="29">
        <f t="shared" si="9"/>
        <v>1.2464999999999999</v>
      </c>
      <c r="J73" s="29"/>
      <c r="K73" s="29"/>
      <c r="L73" s="26">
        <f t="shared" si="0"/>
        <v>1.2464999999999999</v>
      </c>
      <c r="M73" s="4" t="s">
        <v>703</v>
      </c>
    </row>
    <row r="74" spans="1:13" x14ac:dyDescent="0.25">
      <c r="A74" s="39">
        <v>61</v>
      </c>
      <c r="B74" s="17" t="s">
        <v>473</v>
      </c>
      <c r="C74" s="17" t="s">
        <v>779</v>
      </c>
      <c r="D74" s="11">
        <v>58.8</v>
      </c>
      <c r="E74" s="16" t="s">
        <v>328</v>
      </c>
      <c r="F74" s="30">
        <v>6.8</v>
      </c>
      <c r="G74" s="30">
        <v>6.9</v>
      </c>
      <c r="H74" s="26">
        <f t="shared" si="1"/>
        <v>0.10000000000000053</v>
      </c>
      <c r="I74" s="29"/>
      <c r="J74" s="29"/>
      <c r="K74" s="29">
        <v>1.9432684639078893E-2</v>
      </c>
      <c r="L74" s="26">
        <f t="shared" si="0"/>
        <v>0.11943268463907943</v>
      </c>
      <c r="M74" s="4" t="s">
        <v>702</v>
      </c>
    </row>
    <row r="75" spans="1:13" x14ac:dyDescent="0.25">
      <c r="A75" s="39">
        <v>62</v>
      </c>
      <c r="B75" s="17" t="s">
        <v>474</v>
      </c>
      <c r="C75" s="17"/>
      <c r="D75" s="11">
        <v>62.1</v>
      </c>
      <c r="E75" s="16" t="s">
        <v>328</v>
      </c>
      <c r="F75" s="30">
        <v>8.3000000000000007</v>
      </c>
      <c r="G75" s="30">
        <v>8.3000000000000007</v>
      </c>
      <c r="H75" s="26">
        <f>(G75-F75)*0</f>
        <v>0</v>
      </c>
      <c r="I75" s="29">
        <f>0.015*D75*12/8</f>
        <v>1.3972500000000001</v>
      </c>
      <c r="J75" s="29"/>
      <c r="K75" s="29"/>
      <c r="L75" s="26">
        <f t="shared" si="0"/>
        <v>1.3972500000000001</v>
      </c>
      <c r="M75" s="4" t="s">
        <v>703</v>
      </c>
    </row>
    <row r="76" spans="1:13" x14ac:dyDescent="0.25">
      <c r="A76" s="39">
        <v>63</v>
      </c>
      <c r="B76" s="17" t="s">
        <v>475</v>
      </c>
      <c r="C76" s="17" t="s">
        <v>754</v>
      </c>
      <c r="D76" s="11">
        <v>69</v>
      </c>
      <c r="E76" s="16" t="s">
        <v>328</v>
      </c>
      <c r="F76" s="30">
        <v>29.8</v>
      </c>
      <c r="G76" s="30">
        <v>30.7</v>
      </c>
      <c r="H76" s="26">
        <f t="shared" si="1"/>
        <v>0.89999999999999858</v>
      </c>
      <c r="I76" s="29"/>
      <c r="J76" s="29"/>
      <c r="K76" s="29">
        <v>2.2803660545857887E-2</v>
      </c>
      <c r="L76" s="26">
        <f t="shared" si="0"/>
        <v>0.9228036605458565</v>
      </c>
      <c r="M76" s="4" t="s">
        <v>702</v>
      </c>
    </row>
    <row r="77" spans="1:13" x14ac:dyDescent="0.25">
      <c r="A77" s="39">
        <v>64</v>
      </c>
      <c r="B77" s="17" t="s">
        <v>476</v>
      </c>
      <c r="C77" s="17" t="s">
        <v>754</v>
      </c>
      <c r="D77" s="11">
        <v>42.2</v>
      </c>
      <c r="E77" s="16" t="s">
        <v>328</v>
      </c>
      <c r="F77" s="30">
        <v>12.4</v>
      </c>
      <c r="G77" s="30">
        <v>13</v>
      </c>
      <c r="H77" s="26">
        <f t="shared" si="1"/>
        <v>0.59999999999999964</v>
      </c>
      <c r="I77" s="29"/>
      <c r="J77" s="29"/>
      <c r="K77" s="29">
        <v>1.3946586594713085E-2</v>
      </c>
      <c r="L77" s="26">
        <f t="shared" si="0"/>
        <v>0.61394658659471268</v>
      </c>
      <c r="M77" s="4" t="s">
        <v>702</v>
      </c>
    </row>
    <row r="78" spans="1:13" x14ac:dyDescent="0.25">
      <c r="A78" s="39">
        <v>65</v>
      </c>
      <c r="B78" s="17" t="s">
        <v>477</v>
      </c>
      <c r="C78" s="17" t="s">
        <v>754</v>
      </c>
      <c r="D78" s="11">
        <v>55.5</v>
      </c>
      <c r="E78" s="16" t="s">
        <v>328</v>
      </c>
      <c r="F78" s="30">
        <v>16.7</v>
      </c>
      <c r="G78" s="30">
        <v>17.100000000000001</v>
      </c>
      <c r="H78" s="26">
        <f t="shared" si="1"/>
        <v>0.40000000000000213</v>
      </c>
      <c r="I78" s="29"/>
      <c r="J78" s="29"/>
      <c r="K78" s="29">
        <v>1.8342074786885692E-2</v>
      </c>
      <c r="L78" s="26">
        <f t="shared" si="0"/>
        <v>0.41834207478688784</v>
      </c>
      <c r="M78" s="4" t="s">
        <v>702</v>
      </c>
    </row>
    <row r="79" spans="1:13" x14ac:dyDescent="0.25">
      <c r="A79" s="39">
        <v>66</v>
      </c>
      <c r="B79" s="17" t="s">
        <v>478</v>
      </c>
      <c r="C79" s="17" t="s">
        <v>755</v>
      </c>
      <c r="D79" s="11">
        <v>59.3</v>
      </c>
      <c r="E79" s="16" t="s">
        <v>328</v>
      </c>
      <c r="F79" s="30">
        <v>22.9</v>
      </c>
      <c r="G79" s="30">
        <v>23.8</v>
      </c>
      <c r="H79" s="26">
        <f t="shared" si="1"/>
        <v>0.90000000000000213</v>
      </c>
      <c r="I79" s="29"/>
      <c r="J79" s="29"/>
      <c r="K79" s="29">
        <v>1.9597928556077865E-2</v>
      </c>
      <c r="L79" s="26">
        <f t="shared" ref="L79:L142" si="10">H79+K79+I79+J79</f>
        <v>0.91959792855608002</v>
      </c>
      <c r="M79" s="4" t="s">
        <v>702</v>
      </c>
    </row>
    <row r="80" spans="1:13" x14ac:dyDescent="0.25">
      <c r="A80" s="39">
        <v>67</v>
      </c>
      <c r="B80" s="17" t="s">
        <v>479</v>
      </c>
      <c r="C80" s="17"/>
      <c r="D80" s="11">
        <v>62.6</v>
      </c>
      <c r="E80" s="16" t="s">
        <v>328</v>
      </c>
      <c r="F80" s="30">
        <v>39.9</v>
      </c>
      <c r="G80" s="30">
        <v>41.6</v>
      </c>
      <c r="H80" s="26">
        <f>(G80-F80)*0</f>
        <v>0</v>
      </c>
      <c r="I80" s="29">
        <f t="shared" ref="I80:I82" si="11">0.015*D80*12/8</f>
        <v>1.4084999999999999</v>
      </c>
      <c r="J80" s="29"/>
      <c r="K80" s="29"/>
      <c r="L80" s="26">
        <f t="shared" si="10"/>
        <v>1.4084999999999999</v>
      </c>
      <c r="M80" s="4" t="s">
        <v>703</v>
      </c>
    </row>
    <row r="81" spans="1:13" x14ac:dyDescent="0.25">
      <c r="A81" s="39">
        <v>68</v>
      </c>
      <c r="B81" s="17" t="s">
        <v>480</v>
      </c>
      <c r="C81" s="17"/>
      <c r="D81" s="11">
        <v>69.2</v>
      </c>
      <c r="E81" s="16" t="s">
        <v>328</v>
      </c>
      <c r="F81" s="30">
        <v>25.3</v>
      </c>
      <c r="G81" s="30">
        <v>26.6</v>
      </c>
      <c r="H81" s="26">
        <f>(G81-F81)*0</f>
        <v>0</v>
      </c>
      <c r="I81" s="29">
        <f t="shared" si="11"/>
        <v>1.5569999999999999</v>
      </c>
      <c r="J81" s="29"/>
      <c r="K81" s="29"/>
      <c r="L81" s="26">
        <f t="shared" si="10"/>
        <v>1.5569999999999999</v>
      </c>
      <c r="M81" s="4" t="s">
        <v>703</v>
      </c>
    </row>
    <row r="82" spans="1:13" x14ac:dyDescent="0.25">
      <c r="A82" s="39">
        <v>69</v>
      </c>
      <c r="B82" s="17" t="s">
        <v>481</v>
      </c>
      <c r="C82" s="17"/>
      <c r="D82" s="11">
        <v>42.3</v>
      </c>
      <c r="E82" s="16" t="s">
        <v>328</v>
      </c>
      <c r="F82" s="30">
        <v>15.4</v>
      </c>
      <c r="G82" s="30">
        <v>15.4</v>
      </c>
      <c r="H82" s="26">
        <f t="shared" ref="H82:H141" si="12">G82-F82</f>
        <v>0</v>
      </c>
      <c r="I82" s="29">
        <f t="shared" si="11"/>
        <v>0.95174999999999987</v>
      </c>
      <c r="J82" s="29"/>
      <c r="K82" s="29"/>
      <c r="L82" s="26">
        <f t="shared" si="10"/>
        <v>0.95174999999999987</v>
      </c>
      <c r="M82" s="4" t="s">
        <v>703</v>
      </c>
    </row>
    <row r="83" spans="1:13" x14ac:dyDescent="0.25">
      <c r="A83" s="39">
        <v>70</v>
      </c>
      <c r="B83" s="17" t="s">
        <v>780</v>
      </c>
      <c r="C83" s="17" t="s">
        <v>778</v>
      </c>
      <c r="D83" s="11">
        <v>54.9</v>
      </c>
      <c r="E83" s="16" t="s">
        <v>328</v>
      </c>
      <c r="F83" s="30">
        <v>3.7829999999999999</v>
      </c>
      <c r="G83" s="30">
        <v>4.8730000000000002</v>
      </c>
      <c r="H83" s="26">
        <f t="shared" si="12"/>
        <v>1.0900000000000003</v>
      </c>
      <c r="I83" s="29"/>
      <c r="J83" s="29"/>
      <c r="K83" s="29">
        <v>1.8143782086486926E-2</v>
      </c>
      <c r="L83" s="26">
        <f t="shared" si="10"/>
        <v>1.1081437820864872</v>
      </c>
      <c r="M83" s="4" t="s">
        <v>702</v>
      </c>
    </row>
    <row r="84" spans="1:13" x14ac:dyDescent="0.25">
      <c r="A84" s="39">
        <v>71</v>
      </c>
      <c r="B84" s="17" t="s">
        <v>483</v>
      </c>
      <c r="C84" s="17"/>
      <c r="D84" s="11">
        <v>58.9</v>
      </c>
      <c r="E84" s="16" t="s">
        <v>328</v>
      </c>
      <c r="F84" s="30">
        <v>7</v>
      </c>
      <c r="G84" s="30">
        <v>7</v>
      </c>
      <c r="H84" s="26">
        <f t="shared" si="12"/>
        <v>0</v>
      </c>
      <c r="I84" s="29">
        <f t="shared" ref="I84:I85" si="13">0.015*D84*12/8</f>
        <v>1.32525</v>
      </c>
      <c r="J84" s="29"/>
      <c r="K84" s="29"/>
      <c r="L84" s="26">
        <f t="shared" si="10"/>
        <v>1.32525</v>
      </c>
      <c r="M84" s="4" t="s">
        <v>703</v>
      </c>
    </row>
    <row r="85" spans="1:13" x14ac:dyDescent="0.25">
      <c r="A85" s="39">
        <v>72</v>
      </c>
      <c r="B85" s="17" t="s">
        <v>484</v>
      </c>
      <c r="C85" s="17"/>
      <c r="D85" s="11">
        <v>62.2</v>
      </c>
      <c r="E85" s="16" t="s">
        <v>328</v>
      </c>
      <c r="F85" s="30">
        <v>13.3</v>
      </c>
      <c r="G85" s="30">
        <v>13.8</v>
      </c>
      <c r="H85" s="26">
        <f>(G85-F85)*0</f>
        <v>0</v>
      </c>
      <c r="I85" s="29">
        <f t="shared" si="13"/>
        <v>1.3995000000000002</v>
      </c>
      <c r="J85" s="29"/>
      <c r="K85" s="29"/>
      <c r="L85" s="26">
        <f t="shared" si="10"/>
        <v>1.3995000000000002</v>
      </c>
      <c r="M85" s="4" t="s">
        <v>703</v>
      </c>
    </row>
    <row r="86" spans="1:13" x14ac:dyDescent="0.25">
      <c r="A86" s="39">
        <v>73</v>
      </c>
      <c r="B86" s="17" t="s">
        <v>485</v>
      </c>
      <c r="C86" s="17" t="s">
        <v>774</v>
      </c>
      <c r="D86" s="11">
        <v>68.8</v>
      </c>
      <c r="E86" s="16" t="s">
        <v>328</v>
      </c>
      <c r="F86" s="30">
        <v>28</v>
      </c>
      <c r="G86" s="30">
        <v>29.3</v>
      </c>
      <c r="H86" s="26">
        <f t="shared" si="12"/>
        <v>1.3000000000000007</v>
      </c>
      <c r="I86" s="29"/>
      <c r="J86" s="29"/>
      <c r="K86" s="29">
        <v>2.2737562979058299E-2</v>
      </c>
      <c r="L86" s="26">
        <f t="shared" si="10"/>
        <v>1.322737562979059</v>
      </c>
      <c r="M86" s="4" t="s">
        <v>702</v>
      </c>
    </row>
    <row r="87" spans="1:13" x14ac:dyDescent="0.25">
      <c r="A87" s="39">
        <v>74</v>
      </c>
      <c r="B87" s="17" t="s">
        <v>486</v>
      </c>
      <c r="C87" s="17" t="s">
        <v>774</v>
      </c>
      <c r="D87" s="11">
        <v>42.7</v>
      </c>
      <c r="E87" s="16" t="s">
        <v>328</v>
      </c>
      <c r="F87" s="30">
        <v>16.399999999999999</v>
      </c>
      <c r="G87" s="30">
        <v>17.100000000000001</v>
      </c>
      <c r="H87" s="26">
        <f t="shared" si="12"/>
        <v>0.70000000000000284</v>
      </c>
      <c r="I87" s="29"/>
      <c r="J87" s="29"/>
      <c r="K87" s="29">
        <v>1.4111830511712055E-2</v>
      </c>
      <c r="L87" s="26">
        <f t="shared" si="10"/>
        <v>0.7141118305117149</v>
      </c>
      <c r="M87" s="4" t="s">
        <v>702</v>
      </c>
    </row>
    <row r="88" spans="1:13" x14ac:dyDescent="0.25">
      <c r="A88" s="39">
        <v>75</v>
      </c>
      <c r="B88" s="17" t="s">
        <v>487</v>
      </c>
      <c r="C88" s="17"/>
      <c r="D88" s="11">
        <v>54.7</v>
      </c>
      <c r="E88" s="16" t="s">
        <v>328</v>
      </c>
      <c r="F88" s="30">
        <v>16.3</v>
      </c>
      <c r="G88" s="30">
        <v>16.3</v>
      </c>
      <c r="H88" s="26">
        <f>(G88-F88)*0</f>
        <v>0</v>
      </c>
      <c r="I88" s="29">
        <f>0.015*D88*12/8</f>
        <v>1.23075</v>
      </c>
      <c r="J88" s="29"/>
      <c r="K88" s="29"/>
      <c r="L88" s="26">
        <f t="shared" si="10"/>
        <v>1.23075</v>
      </c>
      <c r="M88" s="4" t="s">
        <v>703</v>
      </c>
    </row>
    <row r="89" spans="1:13" x14ac:dyDescent="0.25">
      <c r="A89" s="39">
        <v>76</v>
      </c>
      <c r="B89" s="17" t="s">
        <v>488</v>
      </c>
      <c r="C89" s="17" t="s">
        <v>781</v>
      </c>
      <c r="D89" s="11">
        <v>59.4</v>
      </c>
      <c r="E89" s="16" t="s">
        <v>328</v>
      </c>
      <c r="F89" s="30">
        <v>16.7</v>
      </c>
      <c r="G89" s="30">
        <v>17.7</v>
      </c>
      <c r="H89" s="26">
        <f t="shared" si="12"/>
        <v>1</v>
      </c>
      <c r="I89" s="29"/>
      <c r="J89" s="29"/>
      <c r="K89" s="29">
        <v>1.9630977339477659E-2</v>
      </c>
      <c r="L89" s="26">
        <f t="shared" si="10"/>
        <v>1.0196309773394776</v>
      </c>
      <c r="M89" s="4" t="s">
        <v>702</v>
      </c>
    </row>
    <row r="90" spans="1:13" x14ac:dyDescent="0.25">
      <c r="A90" s="39">
        <v>77</v>
      </c>
      <c r="B90" s="17" t="s">
        <v>489</v>
      </c>
      <c r="C90" s="17" t="s">
        <v>774</v>
      </c>
      <c r="D90" s="11">
        <v>62.1</v>
      </c>
      <c r="E90" s="16" t="s">
        <v>328</v>
      </c>
      <c r="F90" s="30">
        <v>27.8</v>
      </c>
      <c r="G90" s="30">
        <v>29</v>
      </c>
      <c r="H90" s="26">
        <f t="shared" si="12"/>
        <v>1.1999999999999993</v>
      </c>
      <c r="I90" s="29"/>
      <c r="J90" s="29"/>
      <c r="K90" s="29">
        <v>2.05232944912721E-2</v>
      </c>
      <c r="L90" s="26">
        <f t="shared" si="10"/>
        <v>1.2205232944912714</v>
      </c>
      <c r="M90" s="4" t="s">
        <v>702</v>
      </c>
    </row>
    <row r="91" spans="1:13" x14ac:dyDescent="0.25">
      <c r="A91" s="39">
        <v>78</v>
      </c>
      <c r="B91" s="17" t="s">
        <v>490</v>
      </c>
      <c r="C91" s="17"/>
      <c r="D91" s="11">
        <v>69.099999999999994</v>
      </c>
      <c r="E91" s="16" t="s">
        <v>328</v>
      </c>
      <c r="F91" s="30">
        <v>12.6</v>
      </c>
      <c r="G91" s="30">
        <v>13</v>
      </c>
      <c r="H91" s="26">
        <f>(G91-F91)*0</f>
        <v>0</v>
      </c>
      <c r="I91" s="29">
        <f t="shared" ref="I91:I93" si="14">0.015*D91*12/8</f>
        <v>1.5547499999999999</v>
      </c>
      <c r="J91" s="29"/>
      <c r="K91" s="29"/>
      <c r="L91" s="26">
        <f t="shared" si="10"/>
        <v>1.5547499999999999</v>
      </c>
      <c r="M91" s="4" t="s">
        <v>703</v>
      </c>
    </row>
    <row r="92" spans="1:13" x14ac:dyDescent="0.25">
      <c r="A92" s="39">
        <v>79</v>
      </c>
      <c r="B92" s="17" t="s">
        <v>491</v>
      </c>
      <c r="C92" s="17"/>
      <c r="D92" s="11">
        <v>42.1</v>
      </c>
      <c r="E92" s="16" t="s">
        <v>328</v>
      </c>
      <c r="F92" s="30">
        <v>5.8</v>
      </c>
      <c r="G92" s="30">
        <v>6.1</v>
      </c>
      <c r="H92" s="26">
        <f>(G92-F92)*0</f>
        <v>0</v>
      </c>
      <c r="I92" s="29">
        <f t="shared" si="14"/>
        <v>0.94724999999999993</v>
      </c>
      <c r="J92" s="29"/>
      <c r="K92" s="29"/>
      <c r="L92" s="26">
        <f t="shared" si="10"/>
        <v>0.94724999999999993</v>
      </c>
      <c r="M92" s="4" t="s">
        <v>703</v>
      </c>
    </row>
    <row r="93" spans="1:13" x14ac:dyDescent="0.25">
      <c r="A93" s="39">
        <v>80</v>
      </c>
      <c r="B93" s="17" t="s">
        <v>492</v>
      </c>
      <c r="C93" s="17"/>
      <c r="D93" s="11">
        <v>55</v>
      </c>
      <c r="E93" s="16" t="s">
        <v>328</v>
      </c>
      <c r="F93" s="30">
        <v>15.2</v>
      </c>
      <c r="G93" s="30">
        <v>15.8</v>
      </c>
      <c r="H93" s="26">
        <f>(G93-F93)*0</f>
        <v>0</v>
      </c>
      <c r="I93" s="29">
        <f t="shared" si="14"/>
        <v>1.2374999999999998</v>
      </c>
      <c r="J93" s="29"/>
      <c r="K93" s="29"/>
      <c r="L93" s="26">
        <f t="shared" si="10"/>
        <v>1.2374999999999998</v>
      </c>
      <c r="M93" s="4" t="s">
        <v>703</v>
      </c>
    </row>
    <row r="94" spans="1:13" x14ac:dyDescent="0.25">
      <c r="A94" s="39">
        <v>81</v>
      </c>
      <c r="B94" s="17" t="s">
        <v>782</v>
      </c>
      <c r="C94" s="17" t="s">
        <v>769</v>
      </c>
      <c r="D94" s="11">
        <v>59.3</v>
      </c>
      <c r="E94" s="16" t="s">
        <v>328</v>
      </c>
      <c r="F94" s="30">
        <v>0.51300000000000001</v>
      </c>
      <c r="G94" s="30">
        <v>0.60199999999999998</v>
      </c>
      <c r="H94" s="26">
        <f t="shared" si="12"/>
        <v>8.8999999999999968E-2</v>
      </c>
      <c r="I94" s="29"/>
      <c r="J94" s="29"/>
      <c r="K94" s="29">
        <v>1.9597928556077865E-2</v>
      </c>
      <c r="L94" s="26">
        <f t="shared" si="10"/>
        <v>0.10859792855607783</v>
      </c>
      <c r="M94" s="4" t="s">
        <v>702</v>
      </c>
    </row>
    <row r="95" spans="1:13" x14ac:dyDescent="0.25">
      <c r="A95" s="39">
        <v>82</v>
      </c>
      <c r="B95" s="17" t="s">
        <v>494</v>
      </c>
      <c r="C95" s="17"/>
      <c r="D95" s="11">
        <v>62.6</v>
      </c>
      <c r="E95" s="16" t="s">
        <v>328</v>
      </c>
      <c r="F95" s="30">
        <v>23</v>
      </c>
      <c r="G95" s="30">
        <v>23.9</v>
      </c>
      <c r="H95" s="26">
        <f>(G95-F95)*0</f>
        <v>0</v>
      </c>
      <c r="I95" s="29">
        <f>0.015*D95*12/8</f>
        <v>1.4084999999999999</v>
      </c>
      <c r="J95" s="29"/>
      <c r="K95" s="29"/>
      <c r="L95" s="26">
        <f t="shared" si="10"/>
        <v>1.4084999999999999</v>
      </c>
      <c r="M95" s="4" t="s">
        <v>703</v>
      </c>
    </row>
    <row r="96" spans="1:13" x14ac:dyDescent="0.25">
      <c r="A96" s="39">
        <v>83</v>
      </c>
      <c r="B96" s="17" t="s">
        <v>495</v>
      </c>
      <c r="C96" s="17" t="s">
        <v>783</v>
      </c>
      <c r="D96" s="11">
        <v>68.5</v>
      </c>
      <c r="E96" s="16" t="s">
        <v>328</v>
      </c>
      <c r="F96" s="30">
        <v>8</v>
      </c>
      <c r="G96" s="30">
        <v>8.6999999999999993</v>
      </c>
      <c r="H96" s="26">
        <f t="shared" si="12"/>
        <v>0.69999999999999929</v>
      </c>
      <c r="I96" s="29"/>
      <c r="J96" s="29"/>
      <c r="K96" s="29">
        <v>2.2638416628858918E-2</v>
      </c>
      <c r="L96" s="26">
        <f t="shared" si="10"/>
        <v>0.72263841662885819</v>
      </c>
      <c r="M96" s="4" t="s">
        <v>702</v>
      </c>
    </row>
    <row r="97" spans="1:13" x14ac:dyDescent="0.25">
      <c r="A97" s="39">
        <v>84</v>
      </c>
      <c r="B97" s="17" t="s">
        <v>496</v>
      </c>
      <c r="C97" s="17" t="s">
        <v>784</v>
      </c>
      <c r="D97" s="11">
        <v>42.2</v>
      </c>
      <c r="E97" s="16" t="s">
        <v>328</v>
      </c>
      <c r="F97" s="30">
        <v>10.6</v>
      </c>
      <c r="G97" s="30">
        <v>10.7</v>
      </c>
      <c r="H97" s="26">
        <f t="shared" si="12"/>
        <v>9.9999999999999645E-2</v>
      </c>
      <c r="I97" s="29"/>
      <c r="J97" s="29"/>
      <c r="K97" s="29">
        <v>1.3946586594713085E-2</v>
      </c>
      <c r="L97" s="26">
        <f t="shared" si="10"/>
        <v>0.11394658659471273</v>
      </c>
      <c r="M97" s="4" t="s">
        <v>702</v>
      </c>
    </row>
    <row r="98" spans="1:13" x14ac:dyDescent="0.25">
      <c r="A98" s="39">
        <v>85</v>
      </c>
      <c r="B98" s="109" t="s">
        <v>497</v>
      </c>
      <c r="C98" s="109" t="s">
        <v>820</v>
      </c>
      <c r="D98" s="11">
        <v>54.9</v>
      </c>
      <c r="E98" s="16" t="s">
        <v>328</v>
      </c>
      <c r="F98" s="30">
        <v>17.8</v>
      </c>
      <c r="G98" s="30">
        <v>18.600000000000001</v>
      </c>
      <c r="H98" s="26">
        <f>(G98-F98)</f>
        <v>0.80000000000000071</v>
      </c>
      <c r="I98" s="29"/>
      <c r="J98" s="29"/>
      <c r="K98" s="29">
        <v>1.8143782086486926E-2</v>
      </c>
      <c r="L98" s="26">
        <f t="shared" si="10"/>
        <v>0.81814378208648764</v>
      </c>
      <c r="M98" s="4" t="s">
        <v>702</v>
      </c>
    </row>
    <row r="99" spans="1:13" x14ac:dyDescent="0.25">
      <c r="A99" s="39">
        <v>86</v>
      </c>
      <c r="B99" s="17" t="s">
        <v>498</v>
      </c>
      <c r="C99" s="17" t="s">
        <v>783</v>
      </c>
      <c r="D99" s="11">
        <v>59.2</v>
      </c>
      <c r="E99" s="16" t="s">
        <v>328</v>
      </c>
      <c r="F99" s="30">
        <v>7.5</v>
      </c>
      <c r="G99" s="30">
        <v>7.9</v>
      </c>
      <c r="H99" s="26">
        <f t="shared" si="12"/>
        <v>0.40000000000000036</v>
      </c>
      <c r="I99" s="29"/>
      <c r="J99" s="29"/>
      <c r="K99" s="29">
        <v>1.9564879772678071E-2</v>
      </c>
      <c r="L99" s="26">
        <f t="shared" si="10"/>
        <v>0.41956487977267842</v>
      </c>
      <c r="M99" s="4" t="s">
        <v>702</v>
      </c>
    </row>
    <row r="100" spans="1:13" x14ac:dyDescent="0.25">
      <c r="A100" s="39">
        <v>87</v>
      </c>
      <c r="B100" s="17" t="s">
        <v>499</v>
      </c>
      <c r="C100" s="17"/>
      <c r="D100" s="11">
        <v>62.9</v>
      </c>
      <c r="E100" s="16" t="s">
        <v>328</v>
      </c>
      <c r="F100" s="30">
        <v>30.9</v>
      </c>
      <c r="G100" s="30">
        <v>32.299999999999997</v>
      </c>
      <c r="H100" s="26">
        <f>(G100-F100)*0</f>
        <v>0</v>
      </c>
      <c r="I100" s="29">
        <f t="shared" ref="I100:I104" si="15">0.015*D100*12/8</f>
        <v>1.4152499999999999</v>
      </c>
      <c r="J100" s="29"/>
      <c r="K100" s="29"/>
      <c r="L100" s="26">
        <f t="shared" si="10"/>
        <v>1.4152499999999999</v>
      </c>
      <c r="M100" s="4" t="s">
        <v>703</v>
      </c>
    </row>
    <row r="101" spans="1:13" x14ac:dyDescent="0.25">
      <c r="A101" s="39">
        <v>88</v>
      </c>
      <c r="B101" s="17" t="s">
        <v>500</v>
      </c>
      <c r="C101" s="17"/>
      <c r="D101" s="11">
        <v>68.900000000000006</v>
      </c>
      <c r="E101" s="16" t="s">
        <v>328</v>
      </c>
      <c r="F101" s="30">
        <v>23.6</v>
      </c>
      <c r="G101" s="30">
        <v>23.6</v>
      </c>
      <c r="H101" s="26">
        <f>(G101-F101)*0</f>
        <v>0</v>
      </c>
      <c r="I101" s="29">
        <f t="shared" si="15"/>
        <v>1.5502500000000001</v>
      </c>
      <c r="J101" s="29"/>
      <c r="K101" s="29"/>
      <c r="L101" s="26">
        <f t="shared" si="10"/>
        <v>1.5502500000000001</v>
      </c>
      <c r="M101" s="4" t="s">
        <v>703</v>
      </c>
    </row>
    <row r="102" spans="1:13" x14ac:dyDescent="0.25">
      <c r="A102" s="39">
        <v>89</v>
      </c>
      <c r="B102" s="17" t="s">
        <v>501</v>
      </c>
      <c r="C102" s="17"/>
      <c r="D102" s="11">
        <v>42.3</v>
      </c>
      <c r="E102" s="16" t="s">
        <v>328</v>
      </c>
      <c r="F102" s="30">
        <v>17.5</v>
      </c>
      <c r="G102" s="30">
        <v>18.2</v>
      </c>
      <c r="H102" s="26">
        <f>(G102-F102)*0</f>
        <v>0</v>
      </c>
      <c r="I102" s="29">
        <f t="shared" si="15"/>
        <v>0.95174999999999987</v>
      </c>
      <c r="J102" s="29"/>
      <c r="K102" s="29"/>
      <c r="L102" s="26">
        <f t="shared" si="10"/>
        <v>0.95174999999999987</v>
      </c>
      <c r="M102" s="4" t="s">
        <v>703</v>
      </c>
    </row>
    <row r="103" spans="1:13" x14ac:dyDescent="0.25">
      <c r="A103" s="39">
        <v>90</v>
      </c>
      <c r="B103" s="17" t="s">
        <v>502</v>
      </c>
      <c r="C103" s="17"/>
      <c r="D103" s="11">
        <v>55.4</v>
      </c>
      <c r="E103" s="16" t="s">
        <v>328</v>
      </c>
      <c r="F103" s="30">
        <v>17.100000000000001</v>
      </c>
      <c r="G103" s="30">
        <v>17.100000000000001</v>
      </c>
      <c r="H103" s="26">
        <f>(G103-F103)*0</f>
        <v>0</v>
      </c>
      <c r="I103" s="29">
        <f t="shared" si="15"/>
        <v>1.2464999999999999</v>
      </c>
      <c r="J103" s="29"/>
      <c r="K103" s="29"/>
      <c r="L103" s="26">
        <f t="shared" si="10"/>
        <v>1.2464999999999999</v>
      </c>
      <c r="M103" s="4" t="s">
        <v>703</v>
      </c>
    </row>
    <row r="104" spans="1:13" x14ac:dyDescent="0.25">
      <c r="A104" s="39">
        <v>91</v>
      </c>
      <c r="B104" s="17" t="s">
        <v>503</v>
      </c>
      <c r="C104" s="17"/>
      <c r="D104" s="11">
        <v>59.2</v>
      </c>
      <c r="E104" s="16" t="s">
        <v>328</v>
      </c>
      <c r="F104" s="30">
        <v>10.8</v>
      </c>
      <c r="G104" s="30">
        <v>10.8</v>
      </c>
      <c r="H104" s="26">
        <f>(G104-F104)*0</f>
        <v>0</v>
      </c>
      <c r="I104" s="29">
        <f t="shared" si="15"/>
        <v>1.3320000000000001</v>
      </c>
      <c r="J104" s="29"/>
      <c r="K104" s="29"/>
      <c r="L104" s="26">
        <f t="shared" si="10"/>
        <v>1.3320000000000001</v>
      </c>
      <c r="M104" s="4" t="s">
        <v>703</v>
      </c>
    </row>
    <row r="105" spans="1:13" x14ac:dyDescent="0.25">
      <c r="A105" s="39">
        <v>92</v>
      </c>
      <c r="B105" s="17" t="s">
        <v>810</v>
      </c>
      <c r="C105" s="17" t="s">
        <v>811</v>
      </c>
      <c r="D105" s="11">
        <v>62.6</v>
      </c>
      <c r="E105" s="16" t="s">
        <v>328</v>
      </c>
      <c r="F105" s="30">
        <v>0.218</v>
      </c>
      <c r="G105" s="30">
        <v>0.48199999999999998</v>
      </c>
      <c r="H105" s="26">
        <f t="shared" si="12"/>
        <v>0.26400000000000001</v>
      </c>
      <c r="I105" s="29"/>
      <c r="J105" s="29"/>
      <c r="K105" s="29">
        <v>2.0688538408271069E-2</v>
      </c>
      <c r="L105" s="26">
        <f t="shared" si="10"/>
        <v>0.28468853840827107</v>
      </c>
      <c r="M105" s="4" t="s">
        <v>702</v>
      </c>
    </row>
    <row r="106" spans="1:13" x14ac:dyDescent="0.25">
      <c r="A106" s="39">
        <v>93</v>
      </c>
      <c r="B106" s="17" t="s">
        <v>505</v>
      </c>
      <c r="C106" s="17"/>
      <c r="D106" s="11">
        <v>69.099999999999994</v>
      </c>
      <c r="E106" s="16" t="s">
        <v>328</v>
      </c>
      <c r="F106" s="30">
        <v>11.3</v>
      </c>
      <c r="G106" s="30">
        <v>11.5</v>
      </c>
      <c r="H106" s="26">
        <f>(G106-F106)*0</f>
        <v>0</v>
      </c>
      <c r="I106" s="29">
        <f t="shared" ref="I106:I110" si="16">0.015*D106*12/8</f>
        <v>1.5547499999999999</v>
      </c>
      <c r="J106" s="29"/>
      <c r="K106" s="29"/>
      <c r="L106" s="26">
        <f t="shared" si="10"/>
        <v>1.5547499999999999</v>
      </c>
      <c r="M106" s="4" t="s">
        <v>703</v>
      </c>
    </row>
    <row r="107" spans="1:13" x14ac:dyDescent="0.25">
      <c r="A107" s="39">
        <v>94</v>
      </c>
      <c r="B107" s="17" t="s">
        <v>506</v>
      </c>
      <c r="C107" s="17"/>
      <c r="D107" s="11">
        <v>42.4</v>
      </c>
      <c r="E107" s="16" t="s">
        <v>328</v>
      </c>
      <c r="F107" s="30">
        <v>3.4</v>
      </c>
      <c r="G107" s="30">
        <v>3.4</v>
      </c>
      <c r="H107" s="26">
        <f t="shared" si="12"/>
        <v>0</v>
      </c>
      <c r="I107" s="29">
        <f t="shared" si="16"/>
        <v>0.95399999999999996</v>
      </c>
      <c r="J107" s="29"/>
      <c r="K107" s="29"/>
      <c r="L107" s="26">
        <f t="shared" si="10"/>
        <v>0.95399999999999996</v>
      </c>
      <c r="M107" s="4" t="s">
        <v>703</v>
      </c>
    </row>
    <row r="108" spans="1:13" x14ac:dyDescent="0.25">
      <c r="A108" s="39">
        <v>95</v>
      </c>
      <c r="B108" s="17" t="s">
        <v>507</v>
      </c>
      <c r="C108" s="17"/>
      <c r="D108" s="11">
        <v>55.1</v>
      </c>
      <c r="E108" s="16" t="s">
        <v>328</v>
      </c>
      <c r="F108" s="30">
        <v>11.6</v>
      </c>
      <c r="G108" s="30">
        <v>12</v>
      </c>
      <c r="H108" s="26">
        <f>(G108-F108)*0</f>
        <v>0</v>
      </c>
      <c r="I108" s="29">
        <f t="shared" si="16"/>
        <v>1.2397499999999999</v>
      </c>
      <c r="J108" s="29"/>
      <c r="K108" s="29"/>
      <c r="L108" s="26">
        <f t="shared" si="10"/>
        <v>1.2397499999999999</v>
      </c>
      <c r="M108" s="4" t="s">
        <v>703</v>
      </c>
    </row>
    <row r="109" spans="1:13" x14ac:dyDescent="0.25">
      <c r="A109" s="39">
        <v>96</v>
      </c>
      <c r="B109" s="17" t="s">
        <v>508</v>
      </c>
      <c r="C109" s="17"/>
      <c r="D109" s="11">
        <v>59.5</v>
      </c>
      <c r="E109" s="16" t="s">
        <v>328</v>
      </c>
      <c r="F109" s="30">
        <v>2.7</v>
      </c>
      <c r="G109" s="30">
        <v>2.7</v>
      </c>
      <c r="H109" s="26">
        <f t="shared" si="12"/>
        <v>0</v>
      </c>
      <c r="I109" s="29">
        <f t="shared" si="16"/>
        <v>1.3387499999999999</v>
      </c>
      <c r="J109" s="29"/>
      <c r="K109" s="29"/>
      <c r="L109" s="26">
        <f t="shared" si="10"/>
        <v>1.3387499999999999</v>
      </c>
      <c r="M109" s="4" t="s">
        <v>703</v>
      </c>
    </row>
    <row r="110" spans="1:13" x14ac:dyDescent="0.25">
      <c r="A110" s="39">
        <v>97</v>
      </c>
      <c r="B110" s="17" t="s">
        <v>509</v>
      </c>
      <c r="C110" s="17"/>
      <c r="D110" s="11">
        <v>62.8</v>
      </c>
      <c r="E110" s="16" t="s">
        <v>328</v>
      </c>
      <c r="F110" s="30">
        <v>25.7</v>
      </c>
      <c r="G110" s="30">
        <v>27.1</v>
      </c>
      <c r="H110" s="26">
        <f>(G110-F110)*0</f>
        <v>0</v>
      </c>
      <c r="I110" s="29">
        <f t="shared" si="16"/>
        <v>1.4129999999999998</v>
      </c>
      <c r="J110" s="29"/>
      <c r="K110" s="29"/>
      <c r="L110" s="26">
        <f t="shared" si="10"/>
        <v>1.4129999999999998</v>
      </c>
      <c r="M110" s="4" t="s">
        <v>703</v>
      </c>
    </row>
    <row r="111" spans="1:13" x14ac:dyDescent="0.25">
      <c r="A111" s="39">
        <v>98</v>
      </c>
      <c r="B111" s="17" t="s">
        <v>510</v>
      </c>
      <c r="C111" s="17" t="s">
        <v>783</v>
      </c>
      <c r="D111" s="11">
        <v>68.8</v>
      </c>
      <c r="E111" s="16" t="s">
        <v>328</v>
      </c>
      <c r="F111" s="30">
        <v>17</v>
      </c>
      <c r="G111" s="30">
        <v>17.7</v>
      </c>
      <c r="H111" s="26">
        <f t="shared" si="12"/>
        <v>0.69999999999999929</v>
      </c>
      <c r="I111" s="29"/>
      <c r="J111" s="29"/>
      <c r="K111" s="29">
        <v>2.2737562979058299E-2</v>
      </c>
      <c r="L111" s="26">
        <f t="shared" si="10"/>
        <v>0.72273756297905756</v>
      </c>
      <c r="M111" s="4" t="s">
        <v>702</v>
      </c>
    </row>
    <row r="112" spans="1:13" x14ac:dyDescent="0.25">
      <c r="A112" s="39">
        <v>99</v>
      </c>
      <c r="B112" s="17" t="s">
        <v>511</v>
      </c>
      <c r="C112" s="17"/>
      <c r="D112" s="11">
        <v>42.2</v>
      </c>
      <c r="E112" s="16" t="s">
        <v>328</v>
      </c>
      <c r="F112" s="30">
        <v>17.100000000000001</v>
      </c>
      <c r="G112" s="30">
        <v>17.100000000000001</v>
      </c>
      <c r="H112" s="26">
        <f>(G112-F112)*0</f>
        <v>0</v>
      </c>
      <c r="I112" s="29">
        <f t="shared" ref="I112:I113" si="17">0.015*D112*12/8</f>
        <v>0.94950000000000001</v>
      </c>
      <c r="J112" s="29"/>
      <c r="K112" s="29"/>
      <c r="L112" s="26">
        <f t="shared" si="10"/>
        <v>0.94950000000000001</v>
      </c>
      <c r="M112" s="4" t="s">
        <v>703</v>
      </c>
    </row>
    <row r="113" spans="1:13" x14ac:dyDescent="0.25">
      <c r="A113" s="39">
        <v>100</v>
      </c>
      <c r="B113" s="17" t="s">
        <v>512</v>
      </c>
      <c r="C113" s="17"/>
      <c r="D113" s="11">
        <v>55.2</v>
      </c>
      <c r="E113" s="16" t="s">
        <v>328</v>
      </c>
      <c r="F113" s="30">
        <v>15.5</v>
      </c>
      <c r="G113" s="30">
        <v>15.5</v>
      </c>
      <c r="H113" s="26">
        <f>(G113-F113)*0</f>
        <v>0</v>
      </c>
      <c r="I113" s="29">
        <f t="shared" si="17"/>
        <v>1.242</v>
      </c>
      <c r="J113" s="29"/>
      <c r="K113" s="29"/>
      <c r="L113" s="26">
        <f t="shared" si="10"/>
        <v>1.242</v>
      </c>
      <c r="M113" s="4" t="s">
        <v>703</v>
      </c>
    </row>
    <row r="114" spans="1:13" x14ac:dyDescent="0.25">
      <c r="A114" s="39">
        <v>101</v>
      </c>
      <c r="B114" s="17" t="s">
        <v>513</v>
      </c>
      <c r="C114" s="17" t="s">
        <v>846</v>
      </c>
      <c r="D114" s="11">
        <v>58.1</v>
      </c>
      <c r="E114" s="16" t="s">
        <v>328</v>
      </c>
      <c r="F114" s="30">
        <v>10.7</v>
      </c>
      <c r="G114" s="30">
        <v>11.3</v>
      </c>
      <c r="H114" s="26">
        <f>(G114-F114)</f>
        <v>0.60000000000000142</v>
      </c>
      <c r="I114" s="29"/>
      <c r="J114" s="29"/>
      <c r="K114" s="29">
        <v>1.9201343155280336E-2</v>
      </c>
      <c r="L114" s="26">
        <f t="shared" si="10"/>
        <v>0.61920134315528175</v>
      </c>
      <c r="M114" s="4" t="s">
        <v>702</v>
      </c>
    </row>
    <row r="115" spans="1:13" x14ac:dyDescent="0.25">
      <c r="A115" s="39">
        <v>102</v>
      </c>
      <c r="B115" s="17" t="s">
        <v>785</v>
      </c>
      <c r="C115" s="17" t="s">
        <v>786</v>
      </c>
      <c r="D115" s="11">
        <v>61.9</v>
      </c>
      <c r="E115" s="16" t="s">
        <v>328</v>
      </c>
      <c r="F115" s="30">
        <v>17.100000000000001</v>
      </c>
      <c r="G115" s="30">
        <v>17.2</v>
      </c>
      <c r="H115" s="26">
        <f t="shared" si="12"/>
        <v>9.9999999999997868E-2</v>
      </c>
      <c r="I115" s="29"/>
      <c r="J115" s="29"/>
      <c r="K115" s="29">
        <v>2.0457196924472509E-2</v>
      </c>
      <c r="L115" s="26">
        <f t="shared" si="10"/>
        <v>0.12045719692447038</v>
      </c>
      <c r="M115" s="4" t="s">
        <v>702</v>
      </c>
    </row>
    <row r="116" spans="1:13" x14ac:dyDescent="0.25">
      <c r="A116" s="39">
        <v>103</v>
      </c>
      <c r="B116" s="17" t="s">
        <v>515</v>
      </c>
      <c r="C116" s="17"/>
      <c r="D116" s="11">
        <v>69.3</v>
      </c>
      <c r="E116" s="16" t="s">
        <v>328</v>
      </c>
      <c r="F116" s="30">
        <v>15.7</v>
      </c>
      <c r="G116" s="30">
        <v>16.7</v>
      </c>
      <c r="H116" s="26">
        <f>(G116-F116)*0</f>
        <v>0</v>
      </c>
      <c r="I116" s="29">
        <f t="shared" ref="I116:I117" si="18">0.015*D116*12/8</f>
        <v>1.5592499999999998</v>
      </c>
      <c r="J116" s="29"/>
      <c r="K116" s="29"/>
      <c r="L116" s="26">
        <f t="shared" si="10"/>
        <v>1.5592499999999998</v>
      </c>
      <c r="M116" s="4" t="s">
        <v>703</v>
      </c>
    </row>
    <row r="117" spans="1:13" x14ac:dyDescent="0.25">
      <c r="A117" s="39">
        <v>104</v>
      </c>
      <c r="B117" s="17" t="s">
        <v>516</v>
      </c>
      <c r="C117" s="17"/>
      <c r="D117" s="11">
        <v>42.4</v>
      </c>
      <c r="E117" s="16" t="s">
        <v>328</v>
      </c>
      <c r="F117" s="30">
        <v>0</v>
      </c>
      <c r="G117" s="30">
        <v>0</v>
      </c>
      <c r="H117" s="26">
        <f t="shared" si="12"/>
        <v>0</v>
      </c>
      <c r="I117" s="29">
        <f t="shared" si="18"/>
        <v>0.95399999999999996</v>
      </c>
      <c r="J117" s="29"/>
      <c r="K117" s="29"/>
      <c r="L117" s="26">
        <f t="shared" si="10"/>
        <v>0.95399999999999996</v>
      </c>
      <c r="M117" s="4" t="s">
        <v>703</v>
      </c>
    </row>
    <row r="118" spans="1:13" x14ac:dyDescent="0.25">
      <c r="A118" s="39">
        <v>105</v>
      </c>
      <c r="B118" s="17" t="s">
        <v>517</v>
      </c>
      <c r="C118" s="17" t="s">
        <v>772</v>
      </c>
      <c r="D118" s="11">
        <v>55</v>
      </c>
      <c r="E118" s="16" t="s">
        <v>328</v>
      </c>
      <c r="F118" s="30">
        <v>9.1999999999999993</v>
      </c>
      <c r="G118" s="30">
        <v>9.3000000000000007</v>
      </c>
      <c r="H118" s="26">
        <f t="shared" si="12"/>
        <v>0.10000000000000142</v>
      </c>
      <c r="I118" s="29"/>
      <c r="J118" s="29"/>
      <c r="K118" s="29">
        <v>1.8176830869886723E-2</v>
      </c>
      <c r="L118" s="26">
        <f t="shared" si="10"/>
        <v>0.11817683086988814</v>
      </c>
      <c r="M118" s="4" t="s">
        <v>702</v>
      </c>
    </row>
    <row r="119" spans="1:13" x14ac:dyDescent="0.25">
      <c r="A119" s="39">
        <v>106</v>
      </c>
      <c r="B119" s="17" t="s">
        <v>518</v>
      </c>
      <c r="C119" s="17"/>
      <c r="D119" s="11">
        <v>59.2</v>
      </c>
      <c r="E119" s="16" t="s">
        <v>328</v>
      </c>
      <c r="F119" s="30">
        <v>30.4</v>
      </c>
      <c r="G119" s="30">
        <v>31.4</v>
      </c>
      <c r="H119" s="26">
        <f>(G119-F119)*0</f>
        <v>0</v>
      </c>
      <c r="I119" s="29">
        <f>0.015*D119*12/8</f>
        <v>1.3320000000000001</v>
      </c>
      <c r="J119" s="29"/>
      <c r="K119" s="29"/>
      <c r="L119" s="26">
        <f t="shared" si="10"/>
        <v>1.3320000000000001</v>
      </c>
      <c r="M119" s="4" t="s">
        <v>703</v>
      </c>
    </row>
    <row r="120" spans="1:13" x14ac:dyDescent="0.25">
      <c r="A120" s="39">
        <v>107</v>
      </c>
      <c r="B120" s="17" t="s">
        <v>519</v>
      </c>
      <c r="C120" s="17" t="s">
        <v>787</v>
      </c>
      <c r="D120" s="11">
        <v>62.8</v>
      </c>
      <c r="E120" s="16" t="s">
        <v>328</v>
      </c>
      <c r="F120" s="30">
        <v>31.3</v>
      </c>
      <c r="G120" s="30">
        <v>32.6</v>
      </c>
      <c r="H120" s="26">
        <f t="shared" si="12"/>
        <v>1.3000000000000007</v>
      </c>
      <c r="I120" s="29"/>
      <c r="J120" s="29"/>
      <c r="K120" s="29">
        <v>2.0754635975070657E-2</v>
      </c>
      <c r="L120" s="26">
        <f t="shared" si="10"/>
        <v>1.3207546359750713</v>
      </c>
      <c r="M120" s="4" t="s">
        <v>702</v>
      </c>
    </row>
    <row r="121" spans="1:13" x14ac:dyDescent="0.25">
      <c r="A121" s="39">
        <v>108</v>
      </c>
      <c r="B121" s="17" t="s">
        <v>514</v>
      </c>
      <c r="C121" s="17" t="s">
        <v>788</v>
      </c>
      <c r="D121" s="11">
        <v>68.599999999999994</v>
      </c>
      <c r="E121" s="16" t="s">
        <v>328</v>
      </c>
      <c r="F121" s="30">
        <v>22.8</v>
      </c>
      <c r="G121" s="30">
        <v>23.6</v>
      </c>
      <c r="H121" s="26">
        <f>G121-F121</f>
        <v>0.80000000000000071</v>
      </c>
      <c r="I121" s="29"/>
      <c r="J121" s="29"/>
      <c r="K121" s="29">
        <v>2.2671465412258708E-2</v>
      </c>
      <c r="L121" s="26">
        <f t="shared" si="10"/>
        <v>0.82267146541225944</v>
      </c>
      <c r="M121" s="4" t="s">
        <v>702</v>
      </c>
    </row>
    <row r="122" spans="1:13" x14ac:dyDescent="0.25">
      <c r="A122" s="39">
        <v>109</v>
      </c>
      <c r="B122" s="17" t="s">
        <v>520</v>
      </c>
      <c r="C122" s="17" t="s">
        <v>781</v>
      </c>
      <c r="D122" s="11">
        <v>42.5</v>
      </c>
      <c r="E122" s="16" t="s">
        <v>328</v>
      </c>
      <c r="F122" s="30">
        <v>6</v>
      </c>
      <c r="G122" s="30">
        <v>6.3</v>
      </c>
      <c r="H122" s="26">
        <f t="shared" si="12"/>
        <v>0.29999999999999982</v>
      </c>
      <c r="I122" s="29"/>
      <c r="J122" s="29"/>
      <c r="K122" s="29">
        <v>1.4045732944912466E-2</v>
      </c>
      <c r="L122" s="26">
        <f t="shared" si="10"/>
        <v>0.31404573294491228</v>
      </c>
      <c r="M122" s="4" t="s">
        <v>702</v>
      </c>
    </row>
    <row r="123" spans="1:13" x14ac:dyDescent="0.25">
      <c r="A123" s="39">
        <v>110</v>
      </c>
      <c r="B123" s="17" t="s">
        <v>521</v>
      </c>
      <c r="C123" s="17" t="s">
        <v>809</v>
      </c>
      <c r="D123" s="11">
        <v>54.1</v>
      </c>
      <c r="E123" s="16" t="s">
        <v>328</v>
      </c>
      <c r="F123" s="30">
        <v>30.4</v>
      </c>
      <c r="G123" s="30">
        <v>31.5</v>
      </c>
      <c r="H123" s="26">
        <f>G123-F123</f>
        <v>1.1000000000000014</v>
      </c>
      <c r="I123" s="29"/>
      <c r="J123" s="29"/>
      <c r="K123" s="29">
        <v>1.7879391819288576E-2</v>
      </c>
      <c r="L123" s="26">
        <f t="shared" si="10"/>
        <v>1.11787939181929</v>
      </c>
      <c r="M123" s="4" t="s">
        <v>702</v>
      </c>
    </row>
    <row r="124" spans="1:13" x14ac:dyDescent="0.25">
      <c r="A124" s="39">
        <v>111</v>
      </c>
      <c r="B124" s="17" t="s">
        <v>373</v>
      </c>
      <c r="C124" s="17" t="s">
        <v>789</v>
      </c>
      <c r="D124" s="11">
        <v>54.3</v>
      </c>
      <c r="E124" s="16" t="s">
        <v>328</v>
      </c>
      <c r="F124" s="30">
        <v>20.8</v>
      </c>
      <c r="G124" s="30">
        <v>22</v>
      </c>
      <c r="H124" s="26">
        <f t="shared" si="12"/>
        <v>1.1999999999999993</v>
      </c>
      <c r="I124" s="29"/>
      <c r="J124" s="29"/>
      <c r="K124" s="29">
        <v>1.7945489386088163E-2</v>
      </c>
      <c r="L124" s="26">
        <f t="shared" si="10"/>
        <v>1.2179454893860875</v>
      </c>
      <c r="M124" s="4" t="s">
        <v>702</v>
      </c>
    </row>
    <row r="125" spans="1:13" x14ac:dyDescent="0.25">
      <c r="A125" s="39">
        <v>112</v>
      </c>
      <c r="B125" s="17" t="s">
        <v>374</v>
      </c>
      <c r="C125" s="17" t="s">
        <v>812</v>
      </c>
      <c r="D125" s="11">
        <v>52</v>
      </c>
      <c r="E125" s="16" t="s">
        <v>328</v>
      </c>
      <c r="F125" s="30">
        <v>18.3</v>
      </c>
      <c r="G125" s="30">
        <v>18.7</v>
      </c>
      <c r="H125" s="26">
        <f t="shared" si="12"/>
        <v>0.39999999999999858</v>
      </c>
      <c r="I125" s="29"/>
      <c r="J125" s="29"/>
      <c r="K125" s="29">
        <v>1.71853673678929E-2</v>
      </c>
      <c r="L125" s="26">
        <f t="shared" si="10"/>
        <v>0.41718536736789147</v>
      </c>
      <c r="M125" s="4" t="s">
        <v>702</v>
      </c>
    </row>
    <row r="126" spans="1:13" x14ac:dyDescent="0.25">
      <c r="A126" s="39">
        <v>113</v>
      </c>
      <c r="B126" s="17" t="s">
        <v>375</v>
      </c>
      <c r="C126" s="17" t="s">
        <v>790</v>
      </c>
      <c r="D126" s="11">
        <v>46.8</v>
      </c>
      <c r="E126" s="16" t="s">
        <v>328</v>
      </c>
      <c r="F126" s="30">
        <v>24.4</v>
      </c>
      <c r="G126" s="30">
        <v>25.5</v>
      </c>
      <c r="H126" s="26">
        <f t="shared" si="12"/>
        <v>1.1000000000000014</v>
      </c>
      <c r="I126" s="29"/>
      <c r="J126" s="29"/>
      <c r="K126" s="29">
        <v>1.5466830631103609E-2</v>
      </c>
      <c r="L126" s="26">
        <f t="shared" si="10"/>
        <v>1.1154668306311051</v>
      </c>
      <c r="M126" s="4" t="s">
        <v>702</v>
      </c>
    </row>
    <row r="127" spans="1:13" x14ac:dyDescent="0.25">
      <c r="A127" s="39">
        <v>114</v>
      </c>
      <c r="B127" s="17" t="s">
        <v>376</v>
      </c>
      <c r="C127" s="17" t="s">
        <v>791</v>
      </c>
      <c r="D127" s="11">
        <v>73.3</v>
      </c>
      <c r="E127" s="16" t="s">
        <v>328</v>
      </c>
      <c r="F127" s="30">
        <v>16.5</v>
      </c>
      <c r="G127" s="30">
        <v>17.5</v>
      </c>
      <c r="H127" s="26">
        <f t="shared" si="12"/>
        <v>1</v>
      </c>
      <c r="I127" s="29"/>
      <c r="J127" s="29"/>
      <c r="K127" s="29">
        <v>2.4224758232049028E-2</v>
      </c>
      <c r="L127" s="26">
        <f t="shared" si="10"/>
        <v>1.0242247582320489</v>
      </c>
      <c r="M127" s="4" t="s">
        <v>702</v>
      </c>
    </row>
    <row r="128" spans="1:13" x14ac:dyDescent="0.25">
      <c r="A128" s="39">
        <v>115</v>
      </c>
      <c r="B128" s="17" t="s">
        <v>377</v>
      </c>
      <c r="C128" s="17" t="s">
        <v>754</v>
      </c>
      <c r="D128" s="11">
        <v>54.3</v>
      </c>
      <c r="E128" s="16" t="s">
        <v>328</v>
      </c>
      <c r="F128" s="30">
        <v>21.7</v>
      </c>
      <c r="G128" s="30">
        <v>22.7</v>
      </c>
      <c r="H128" s="26">
        <f t="shared" si="12"/>
        <v>1</v>
      </c>
      <c r="I128" s="29"/>
      <c r="J128" s="29"/>
      <c r="K128" s="29">
        <v>1.7945489386088163E-2</v>
      </c>
      <c r="L128" s="26">
        <f t="shared" si="10"/>
        <v>1.0179454893860882</v>
      </c>
      <c r="M128" s="4" t="s">
        <v>702</v>
      </c>
    </row>
    <row r="129" spans="1:13" x14ac:dyDescent="0.25">
      <c r="A129" s="39">
        <v>116</v>
      </c>
      <c r="B129" s="17" t="s">
        <v>378</v>
      </c>
      <c r="C129" s="17" t="s">
        <v>788</v>
      </c>
      <c r="D129" s="11">
        <v>51.8</v>
      </c>
      <c r="E129" s="16" t="s">
        <v>328</v>
      </c>
      <c r="F129" s="30">
        <v>15.8</v>
      </c>
      <c r="G129" s="30">
        <v>15.8</v>
      </c>
      <c r="H129" s="26">
        <f t="shared" si="12"/>
        <v>0</v>
      </c>
      <c r="I129" s="29"/>
      <c r="J129" s="29"/>
      <c r="K129" s="29">
        <v>1.7119269801093313E-2</v>
      </c>
      <c r="L129" s="26">
        <f t="shared" si="10"/>
        <v>1.7119269801093313E-2</v>
      </c>
      <c r="M129" s="4" t="s">
        <v>702</v>
      </c>
    </row>
    <row r="130" spans="1:13" x14ac:dyDescent="0.25">
      <c r="A130" s="39">
        <v>117</v>
      </c>
      <c r="B130" s="17" t="s">
        <v>379</v>
      </c>
      <c r="C130" s="17" t="s">
        <v>790</v>
      </c>
      <c r="D130" s="11">
        <v>47.2</v>
      </c>
      <c r="E130" s="16" t="s">
        <v>328</v>
      </c>
      <c r="F130" s="30">
        <v>26.1</v>
      </c>
      <c r="G130" s="30">
        <v>26.9</v>
      </c>
      <c r="H130" s="26">
        <f t="shared" si="12"/>
        <v>0.79999999999999716</v>
      </c>
      <c r="I130" s="29"/>
      <c r="J130" s="29"/>
      <c r="K130" s="29">
        <v>1.5599025764702788E-2</v>
      </c>
      <c r="L130" s="26">
        <f t="shared" si="10"/>
        <v>0.81559902576469989</v>
      </c>
      <c r="M130" s="4" t="s">
        <v>702</v>
      </c>
    </row>
    <row r="131" spans="1:13" x14ac:dyDescent="0.25">
      <c r="A131" s="39">
        <v>118</v>
      </c>
      <c r="B131" s="17" t="s">
        <v>380</v>
      </c>
      <c r="C131" s="17" t="s">
        <v>790</v>
      </c>
      <c r="D131" s="11">
        <v>72.8</v>
      </c>
      <c r="E131" s="16" t="s">
        <v>328</v>
      </c>
      <c r="F131" s="30">
        <v>23.8</v>
      </c>
      <c r="G131" s="30">
        <v>24.3</v>
      </c>
      <c r="H131" s="26">
        <f t="shared" si="12"/>
        <v>0.5</v>
      </c>
      <c r="I131" s="29"/>
      <c r="J131" s="29"/>
      <c r="K131" s="29">
        <v>2.405951431505006E-2</v>
      </c>
      <c r="L131" s="26">
        <f t="shared" si="10"/>
        <v>0.52405951431505005</v>
      </c>
      <c r="M131" s="4" t="s">
        <v>702</v>
      </c>
    </row>
    <row r="132" spans="1:13" x14ac:dyDescent="0.25">
      <c r="A132" s="39">
        <v>119</v>
      </c>
      <c r="B132" s="17" t="s">
        <v>381</v>
      </c>
      <c r="C132" s="17" t="s">
        <v>792</v>
      </c>
      <c r="D132" s="11">
        <v>54.2</v>
      </c>
      <c r="E132" s="16" t="s">
        <v>328</v>
      </c>
      <c r="F132" s="30">
        <v>30.1</v>
      </c>
      <c r="G132" s="30">
        <v>31.3</v>
      </c>
      <c r="H132" s="26">
        <f t="shared" si="12"/>
        <v>1.1999999999999993</v>
      </c>
      <c r="I132" s="29"/>
      <c r="J132" s="29"/>
      <c r="K132" s="29">
        <v>1.791244060268837E-2</v>
      </c>
      <c r="L132" s="26">
        <f t="shared" si="10"/>
        <v>1.2179124406026876</v>
      </c>
      <c r="M132" s="4" t="s">
        <v>702</v>
      </c>
    </row>
    <row r="133" spans="1:13" x14ac:dyDescent="0.25">
      <c r="A133" s="39">
        <v>120</v>
      </c>
      <c r="B133" s="17" t="s">
        <v>382</v>
      </c>
      <c r="C133" s="17"/>
      <c r="D133" s="11">
        <v>51.9</v>
      </c>
      <c r="E133" s="16" t="s">
        <v>328</v>
      </c>
      <c r="F133" s="30">
        <v>5.0999999999999996</v>
      </c>
      <c r="G133" s="30">
        <v>5.0999999999999996</v>
      </c>
      <c r="H133" s="26">
        <f t="shared" si="12"/>
        <v>0</v>
      </c>
      <c r="I133" s="29">
        <f>0.015*D133*12/8</f>
        <v>1.1677499999999998</v>
      </c>
      <c r="J133" s="29"/>
      <c r="K133" s="29"/>
      <c r="L133" s="26">
        <f t="shared" si="10"/>
        <v>1.1677499999999998</v>
      </c>
      <c r="M133" s="4" t="s">
        <v>703</v>
      </c>
    </row>
    <row r="134" spans="1:13" x14ac:dyDescent="0.25">
      <c r="A134" s="39">
        <v>121</v>
      </c>
      <c r="B134" s="17" t="s">
        <v>383</v>
      </c>
      <c r="C134" s="17" t="s">
        <v>793</v>
      </c>
      <c r="D134" s="11">
        <v>47.2</v>
      </c>
      <c r="E134" s="16" t="s">
        <v>328</v>
      </c>
      <c r="F134" s="30">
        <v>7.7</v>
      </c>
      <c r="G134" s="30">
        <v>7.9</v>
      </c>
      <c r="H134" s="26">
        <f t="shared" si="12"/>
        <v>0.20000000000000018</v>
      </c>
      <c r="I134" s="29"/>
      <c r="J134" s="29"/>
      <c r="K134" s="29">
        <v>1.5599025764702788E-2</v>
      </c>
      <c r="L134" s="26">
        <f t="shared" si="10"/>
        <v>0.21559902576470297</v>
      </c>
      <c r="M134" s="4" t="s">
        <v>702</v>
      </c>
    </row>
    <row r="135" spans="1:13" x14ac:dyDescent="0.25">
      <c r="A135" s="39">
        <v>122</v>
      </c>
      <c r="B135" s="17" t="s">
        <v>384</v>
      </c>
      <c r="C135" s="17" t="s">
        <v>788</v>
      </c>
      <c r="D135" s="11">
        <v>72.7</v>
      </c>
      <c r="E135" s="16" t="s">
        <v>328</v>
      </c>
      <c r="F135" s="30">
        <v>7.2</v>
      </c>
      <c r="G135" s="30">
        <v>7.7</v>
      </c>
      <c r="H135" s="26">
        <f t="shared" si="12"/>
        <v>0.5</v>
      </c>
      <c r="I135" s="29"/>
      <c r="J135" s="29"/>
      <c r="K135" s="29">
        <v>2.4026465531650266E-2</v>
      </c>
      <c r="L135" s="26">
        <f t="shared" si="10"/>
        <v>0.52402646553165022</v>
      </c>
      <c r="M135" s="4" t="s">
        <v>702</v>
      </c>
    </row>
    <row r="136" spans="1:13" x14ac:dyDescent="0.25">
      <c r="A136" s="39">
        <v>123</v>
      </c>
      <c r="B136" s="17" t="s">
        <v>385</v>
      </c>
      <c r="C136" s="17"/>
      <c r="D136" s="11">
        <v>54.3</v>
      </c>
      <c r="E136" s="16" t="s">
        <v>328</v>
      </c>
      <c r="F136" s="30">
        <v>7.1</v>
      </c>
      <c r="G136" s="30">
        <v>7.6</v>
      </c>
      <c r="H136" s="26">
        <f>(G136-F136)*0</f>
        <v>0</v>
      </c>
      <c r="I136" s="29">
        <f t="shared" ref="I136:I138" si="19">0.015*D136*12/8</f>
        <v>1.2217499999999999</v>
      </c>
      <c r="J136" s="29"/>
      <c r="K136" s="29"/>
      <c r="L136" s="26">
        <f t="shared" si="10"/>
        <v>1.2217499999999999</v>
      </c>
      <c r="M136" s="4" t="s">
        <v>703</v>
      </c>
    </row>
    <row r="137" spans="1:13" x14ac:dyDescent="0.25">
      <c r="A137" s="39">
        <v>124</v>
      </c>
      <c r="B137" s="17" t="s">
        <v>386</v>
      </c>
      <c r="C137" s="17"/>
      <c r="D137" s="11">
        <v>52.1</v>
      </c>
      <c r="E137" s="16" t="s">
        <v>328</v>
      </c>
      <c r="F137" s="30">
        <v>15.1</v>
      </c>
      <c r="G137" s="30">
        <v>15.6</v>
      </c>
      <c r="H137" s="26">
        <f>(G137-F137)*0</f>
        <v>0</v>
      </c>
      <c r="I137" s="29">
        <f t="shared" si="19"/>
        <v>1.17225</v>
      </c>
      <c r="J137" s="29"/>
      <c r="K137" s="29"/>
      <c r="L137" s="26">
        <f t="shared" si="10"/>
        <v>1.17225</v>
      </c>
      <c r="M137" s="4" t="s">
        <v>703</v>
      </c>
    </row>
    <row r="138" spans="1:13" x14ac:dyDescent="0.25">
      <c r="A138" s="39">
        <v>125</v>
      </c>
      <c r="B138" s="17" t="s">
        <v>387</v>
      </c>
      <c r="C138" s="17"/>
      <c r="D138" s="11">
        <v>47.2</v>
      </c>
      <c r="E138" s="16" t="s">
        <v>328</v>
      </c>
      <c r="F138" s="30">
        <v>23.1</v>
      </c>
      <c r="G138" s="30">
        <v>23.9</v>
      </c>
      <c r="H138" s="26">
        <f>(G138-F138)*0</f>
        <v>0</v>
      </c>
      <c r="I138" s="29">
        <f t="shared" si="19"/>
        <v>1.0619999999999998</v>
      </c>
      <c r="J138" s="29"/>
      <c r="K138" s="29"/>
      <c r="L138" s="26">
        <f t="shared" si="10"/>
        <v>1.0619999999999998</v>
      </c>
      <c r="M138" s="4" t="s">
        <v>703</v>
      </c>
    </row>
    <row r="139" spans="1:13" x14ac:dyDescent="0.25">
      <c r="A139" s="39">
        <v>126</v>
      </c>
      <c r="B139" s="17" t="s">
        <v>388</v>
      </c>
      <c r="C139" s="17" t="s">
        <v>794</v>
      </c>
      <c r="D139" s="11">
        <v>72.400000000000006</v>
      </c>
      <c r="E139" s="16" t="s">
        <v>328</v>
      </c>
      <c r="F139" s="30">
        <v>12.7</v>
      </c>
      <c r="G139" s="30">
        <v>12.8</v>
      </c>
      <c r="H139" s="26">
        <f>G139-F139</f>
        <v>0.10000000000000142</v>
      </c>
      <c r="I139" s="29"/>
      <c r="J139" s="29"/>
      <c r="K139" s="29">
        <v>2.3927319181450885E-2</v>
      </c>
      <c r="L139" s="26">
        <f t="shared" si="10"/>
        <v>0.12392731918145231</v>
      </c>
      <c r="M139" s="4" t="s">
        <v>702</v>
      </c>
    </row>
    <row r="140" spans="1:13" x14ac:dyDescent="0.25">
      <c r="A140" s="39">
        <v>127</v>
      </c>
      <c r="B140" s="17" t="s">
        <v>389</v>
      </c>
      <c r="C140" s="17" t="s">
        <v>795</v>
      </c>
      <c r="D140" s="11">
        <v>54.3</v>
      </c>
      <c r="E140" s="16" t="s">
        <v>328</v>
      </c>
      <c r="F140" s="30">
        <v>15.9</v>
      </c>
      <c r="G140" s="30">
        <v>16.3</v>
      </c>
      <c r="H140" s="26">
        <f>G140-F140</f>
        <v>0.40000000000000036</v>
      </c>
      <c r="I140" s="29"/>
      <c r="J140" s="29"/>
      <c r="K140" s="29">
        <v>1.7945489386088163E-2</v>
      </c>
      <c r="L140" s="26">
        <f t="shared" si="10"/>
        <v>0.4179454893860885</v>
      </c>
      <c r="M140" s="4" t="s">
        <v>702</v>
      </c>
    </row>
    <row r="141" spans="1:13" x14ac:dyDescent="0.25">
      <c r="A141" s="39">
        <v>128</v>
      </c>
      <c r="B141" s="17" t="s">
        <v>390</v>
      </c>
      <c r="C141" s="17"/>
      <c r="D141" s="11">
        <v>51.8</v>
      </c>
      <c r="E141" s="16" t="s">
        <v>328</v>
      </c>
      <c r="F141" s="30">
        <v>3.95</v>
      </c>
      <c r="G141" s="30">
        <v>3.95</v>
      </c>
      <c r="H141" s="26">
        <f t="shared" si="12"/>
        <v>0</v>
      </c>
      <c r="I141" s="29">
        <f>0.015*D141*12/8</f>
        <v>1.1654999999999998</v>
      </c>
      <c r="J141" s="29"/>
      <c r="K141" s="29"/>
      <c r="L141" s="26">
        <f t="shared" si="10"/>
        <v>1.1654999999999998</v>
      </c>
      <c r="M141" s="4" t="s">
        <v>703</v>
      </c>
    </row>
    <row r="142" spans="1:13" x14ac:dyDescent="0.25">
      <c r="A142" s="39">
        <v>129</v>
      </c>
      <c r="B142" s="17" t="s">
        <v>391</v>
      </c>
      <c r="C142" s="17" t="s">
        <v>791</v>
      </c>
      <c r="D142" s="11">
        <v>48</v>
      </c>
      <c r="E142" s="16" t="s">
        <v>328</v>
      </c>
      <c r="F142" s="30">
        <v>8.1999999999999993</v>
      </c>
      <c r="G142" s="30">
        <v>8.3000000000000007</v>
      </c>
      <c r="H142" s="26">
        <f>G142-F142</f>
        <v>0.10000000000000142</v>
      </c>
      <c r="I142" s="29"/>
      <c r="J142" s="29"/>
      <c r="K142" s="29">
        <v>1.586341603190114E-2</v>
      </c>
      <c r="L142" s="26">
        <f t="shared" si="10"/>
        <v>0.11586341603190256</v>
      </c>
      <c r="M142" s="4" t="s">
        <v>702</v>
      </c>
    </row>
    <row r="143" spans="1:13" x14ac:dyDescent="0.25">
      <c r="A143" s="39">
        <v>130</v>
      </c>
      <c r="B143" s="17" t="s">
        <v>392</v>
      </c>
      <c r="C143" s="17"/>
      <c r="D143" s="11">
        <v>73</v>
      </c>
      <c r="E143" s="16" t="s">
        <v>328</v>
      </c>
      <c r="F143" s="30">
        <v>21.6</v>
      </c>
      <c r="G143" s="30">
        <v>22.3</v>
      </c>
      <c r="H143" s="26">
        <f>(G143-F143)*0</f>
        <v>0</v>
      </c>
      <c r="I143" s="29">
        <f>0.015*D143*12/8</f>
        <v>1.6425000000000001</v>
      </c>
      <c r="J143" s="29"/>
      <c r="K143" s="29"/>
      <c r="L143" s="26">
        <f t="shared" ref="L143:L206" si="20">H143+K143+I143+J143</f>
        <v>1.6425000000000001</v>
      </c>
      <c r="M143" s="4" t="s">
        <v>703</v>
      </c>
    </row>
    <row r="144" spans="1:13" x14ac:dyDescent="0.25">
      <c r="A144" s="39">
        <v>131</v>
      </c>
      <c r="B144" s="17" t="s">
        <v>393</v>
      </c>
      <c r="C144" s="17" t="s">
        <v>796</v>
      </c>
      <c r="D144" s="11">
        <v>54.8</v>
      </c>
      <c r="E144" s="16" t="s">
        <v>328</v>
      </c>
      <c r="F144" s="30">
        <v>16</v>
      </c>
      <c r="G144" s="30">
        <v>17.100000000000001</v>
      </c>
      <c r="H144" s="26">
        <f>G144-F144</f>
        <v>1.1000000000000014</v>
      </c>
      <c r="I144" s="29"/>
      <c r="J144" s="29"/>
      <c r="K144" s="29">
        <v>1.8110733303087132E-2</v>
      </c>
      <c r="L144" s="26">
        <f t="shared" si="20"/>
        <v>1.1181107333030886</v>
      </c>
      <c r="M144" s="4" t="s">
        <v>702</v>
      </c>
    </row>
    <row r="145" spans="1:13" x14ac:dyDescent="0.25">
      <c r="A145" s="39">
        <v>132</v>
      </c>
      <c r="B145" s="17" t="s">
        <v>394</v>
      </c>
      <c r="C145" s="17" t="s">
        <v>847</v>
      </c>
      <c r="D145" s="11">
        <v>52.6</v>
      </c>
      <c r="E145" s="16" t="s">
        <v>328</v>
      </c>
      <c r="F145" s="30">
        <v>2.1</v>
      </c>
      <c r="G145" s="30">
        <v>2.1</v>
      </c>
      <c r="H145" s="26">
        <f t="shared" ref="H145:H204" si="21">G145-F145</f>
        <v>0</v>
      </c>
      <c r="I145" s="29"/>
      <c r="J145" s="29"/>
      <c r="K145" s="29">
        <v>1.7383660068291666E-2</v>
      </c>
      <c r="L145" s="26">
        <f t="shared" si="20"/>
        <v>1.7383660068291666E-2</v>
      </c>
      <c r="M145" s="4" t="s">
        <v>702</v>
      </c>
    </row>
    <row r="146" spans="1:13" x14ac:dyDescent="0.25">
      <c r="A146" s="39">
        <v>133</v>
      </c>
      <c r="B146" s="17" t="s">
        <v>395</v>
      </c>
      <c r="C146" s="17" t="s">
        <v>781</v>
      </c>
      <c r="D146" s="11">
        <v>47.6</v>
      </c>
      <c r="E146" s="16" t="s">
        <v>328</v>
      </c>
      <c r="F146" s="30">
        <v>14.9</v>
      </c>
      <c r="G146" s="30">
        <v>15.5</v>
      </c>
      <c r="H146" s="26">
        <f>G146-F146</f>
        <v>0.59999999999999964</v>
      </c>
      <c r="I146" s="29"/>
      <c r="J146" s="29"/>
      <c r="K146" s="29">
        <v>1.5731220898301965E-2</v>
      </c>
      <c r="L146" s="26">
        <f t="shared" si="20"/>
        <v>0.61573122089830157</v>
      </c>
      <c r="M146" s="57" t="s">
        <v>702</v>
      </c>
    </row>
    <row r="147" spans="1:13" x14ac:dyDescent="0.25">
      <c r="A147" s="39">
        <v>134</v>
      </c>
      <c r="B147" s="17" t="s">
        <v>396</v>
      </c>
      <c r="C147" s="17"/>
      <c r="D147" s="11">
        <v>73</v>
      </c>
      <c r="E147" s="16" t="s">
        <v>328</v>
      </c>
      <c r="F147" s="30">
        <v>19.7</v>
      </c>
      <c r="G147" s="30">
        <v>21.2</v>
      </c>
      <c r="H147" s="26">
        <f>(G147-F147)*0</f>
        <v>0</v>
      </c>
      <c r="I147" s="29">
        <f t="shared" ref="I147:I148" si="22">0.015*D147*12/8</f>
        <v>1.6425000000000001</v>
      </c>
      <c r="J147" s="29"/>
      <c r="K147" s="29"/>
      <c r="L147" s="26">
        <f t="shared" si="20"/>
        <v>1.6425000000000001</v>
      </c>
      <c r="M147" s="57" t="s">
        <v>703</v>
      </c>
    </row>
    <row r="148" spans="1:13" x14ac:dyDescent="0.25">
      <c r="A148" s="39">
        <v>135</v>
      </c>
      <c r="B148" s="17" t="s">
        <v>397</v>
      </c>
      <c r="C148" s="17"/>
      <c r="D148" s="11">
        <v>54.9</v>
      </c>
      <c r="E148" s="16" t="s">
        <v>328</v>
      </c>
      <c r="F148" s="30">
        <v>17.7</v>
      </c>
      <c r="G148" s="30">
        <v>18</v>
      </c>
      <c r="H148" s="26">
        <f>(G148-F148)*0</f>
        <v>0</v>
      </c>
      <c r="I148" s="29">
        <f t="shared" si="22"/>
        <v>1.2352499999999997</v>
      </c>
      <c r="J148" s="29"/>
      <c r="K148" s="29"/>
      <c r="L148" s="26">
        <f t="shared" si="20"/>
        <v>1.2352499999999997</v>
      </c>
      <c r="M148" s="57" t="s">
        <v>703</v>
      </c>
    </row>
    <row r="149" spans="1:13" x14ac:dyDescent="0.25">
      <c r="A149" s="39">
        <v>136</v>
      </c>
      <c r="B149" s="17" t="s">
        <v>398</v>
      </c>
      <c r="C149" s="17" t="s">
        <v>797</v>
      </c>
      <c r="D149" s="11">
        <v>52.3</v>
      </c>
      <c r="E149" s="16" t="s">
        <v>328</v>
      </c>
      <c r="F149" s="30">
        <v>10.9</v>
      </c>
      <c r="G149" s="30">
        <v>11.3</v>
      </c>
      <c r="H149" s="26">
        <f t="shared" si="21"/>
        <v>0.40000000000000036</v>
      </c>
      <c r="I149" s="29"/>
      <c r="J149" s="29"/>
      <c r="K149" s="29">
        <v>1.7284513718092281E-2</v>
      </c>
      <c r="L149" s="26">
        <f t="shared" si="20"/>
        <v>0.41728451371809261</v>
      </c>
      <c r="M149" s="57" t="s">
        <v>702</v>
      </c>
    </row>
    <row r="150" spans="1:13" x14ac:dyDescent="0.25">
      <c r="A150" s="39">
        <v>137</v>
      </c>
      <c r="B150" s="17" t="s">
        <v>399</v>
      </c>
      <c r="C150" s="17" t="s">
        <v>813</v>
      </c>
      <c r="D150" s="11">
        <v>47.6</v>
      </c>
      <c r="E150" s="16" t="s">
        <v>328</v>
      </c>
      <c r="F150" s="30">
        <v>27.7</v>
      </c>
      <c r="G150" s="30">
        <v>29.1</v>
      </c>
      <c r="H150" s="26">
        <f t="shared" si="21"/>
        <v>1.4000000000000021</v>
      </c>
      <c r="I150" s="29"/>
      <c r="J150" s="29"/>
      <c r="K150" s="29">
        <v>1.5731220898301965E-2</v>
      </c>
      <c r="L150" s="26">
        <f t="shared" si="20"/>
        <v>1.4157312208983042</v>
      </c>
      <c r="M150" s="57" t="s">
        <v>702</v>
      </c>
    </row>
    <row r="151" spans="1:13" x14ac:dyDescent="0.25">
      <c r="A151" s="39">
        <v>138</v>
      </c>
      <c r="B151" s="17" t="s">
        <v>400</v>
      </c>
      <c r="C151" s="17"/>
      <c r="D151" s="11">
        <v>72.8</v>
      </c>
      <c r="E151" s="16" t="s">
        <v>328</v>
      </c>
      <c r="F151" s="30">
        <v>24.3</v>
      </c>
      <c r="G151" s="30">
        <v>25.4</v>
      </c>
      <c r="H151" s="26">
        <f t="shared" ref="H151:H158" si="23">(G151-F151)*0</f>
        <v>0</v>
      </c>
      <c r="I151" s="29">
        <f t="shared" ref="I151:I160" si="24">0.015*D151*12/8</f>
        <v>1.6379999999999999</v>
      </c>
      <c r="J151" s="29"/>
      <c r="K151" s="29"/>
      <c r="L151" s="26">
        <f t="shared" si="20"/>
        <v>1.6379999999999999</v>
      </c>
      <c r="M151" s="57" t="s">
        <v>703</v>
      </c>
    </row>
    <row r="152" spans="1:13" x14ac:dyDescent="0.25">
      <c r="A152" s="39">
        <v>139</v>
      </c>
      <c r="B152" s="17" t="s">
        <v>401</v>
      </c>
      <c r="C152" s="17"/>
      <c r="D152" s="11">
        <v>54.9</v>
      </c>
      <c r="E152" s="16" t="s">
        <v>328</v>
      </c>
      <c r="F152" s="30">
        <v>16</v>
      </c>
      <c r="G152" s="30">
        <v>17</v>
      </c>
      <c r="H152" s="26">
        <f t="shared" si="23"/>
        <v>0</v>
      </c>
      <c r="I152" s="29">
        <f t="shared" si="24"/>
        <v>1.2352499999999997</v>
      </c>
      <c r="J152" s="29"/>
      <c r="K152" s="29"/>
      <c r="L152" s="26">
        <f t="shared" si="20"/>
        <v>1.2352499999999997</v>
      </c>
      <c r="M152" s="4" t="s">
        <v>703</v>
      </c>
    </row>
    <row r="153" spans="1:13" x14ac:dyDescent="0.25">
      <c r="A153" s="39">
        <v>140</v>
      </c>
      <c r="B153" s="17" t="s">
        <v>402</v>
      </c>
      <c r="C153" s="17"/>
      <c r="D153" s="11">
        <v>52.4</v>
      </c>
      <c r="E153" s="16" t="s">
        <v>328</v>
      </c>
      <c r="F153" s="30">
        <v>12.5</v>
      </c>
      <c r="G153" s="30">
        <v>13.4</v>
      </c>
      <c r="H153" s="26">
        <f t="shared" si="23"/>
        <v>0</v>
      </c>
      <c r="I153" s="29">
        <f t="shared" si="24"/>
        <v>1.1789999999999998</v>
      </c>
      <c r="J153" s="29"/>
      <c r="K153" s="29"/>
      <c r="L153" s="26">
        <f t="shared" si="20"/>
        <v>1.1789999999999998</v>
      </c>
      <c r="M153" s="4" t="s">
        <v>703</v>
      </c>
    </row>
    <row r="154" spans="1:13" x14ac:dyDescent="0.25">
      <c r="A154" s="39">
        <v>141</v>
      </c>
      <c r="B154" s="17" t="s">
        <v>403</v>
      </c>
      <c r="C154" s="17"/>
      <c r="D154" s="11">
        <v>47.2</v>
      </c>
      <c r="E154" s="16" t="s">
        <v>328</v>
      </c>
      <c r="F154" s="30">
        <v>12.4</v>
      </c>
      <c r="G154" s="30">
        <v>12.6</v>
      </c>
      <c r="H154" s="26">
        <f t="shared" si="23"/>
        <v>0</v>
      </c>
      <c r="I154" s="29">
        <f t="shared" si="24"/>
        <v>1.0619999999999998</v>
      </c>
      <c r="J154" s="29"/>
      <c r="K154" s="29"/>
      <c r="L154" s="26">
        <f t="shared" si="20"/>
        <v>1.0619999999999998</v>
      </c>
      <c r="M154" s="4" t="s">
        <v>703</v>
      </c>
    </row>
    <row r="155" spans="1:13" x14ac:dyDescent="0.25">
      <c r="A155" s="39">
        <v>142</v>
      </c>
      <c r="B155" s="17" t="s">
        <v>404</v>
      </c>
      <c r="C155" s="17"/>
      <c r="D155" s="11">
        <v>72.5</v>
      </c>
      <c r="E155" s="16" t="s">
        <v>328</v>
      </c>
      <c r="F155" s="30">
        <v>15.1</v>
      </c>
      <c r="G155" s="30">
        <v>15.6</v>
      </c>
      <c r="H155" s="26">
        <f t="shared" si="23"/>
        <v>0</v>
      </c>
      <c r="I155" s="29">
        <f t="shared" si="24"/>
        <v>1.6312499999999999</v>
      </c>
      <c r="J155" s="29"/>
      <c r="K155" s="29"/>
      <c r="L155" s="26">
        <f t="shared" si="20"/>
        <v>1.6312499999999999</v>
      </c>
      <c r="M155" s="4" t="s">
        <v>703</v>
      </c>
    </row>
    <row r="156" spans="1:13" x14ac:dyDescent="0.25">
      <c r="A156" s="39">
        <v>143</v>
      </c>
      <c r="B156" s="17" t="s">
        <v>405</v>
      </c>
      <c r="C156" s="17"/>
      <c r="D156" s="11">
        <v>54.8</v>
      </c>
      <c r="E156" s="16" t="s">
        <v>328</v>
      </c>
      <c r="F156" s="30">
        <v>15.7</v>
      </c>
      <c r="G156" s="30">
        <v>16.7</v>
      </c>
      <c r="H156" s="26">
        <f t="shared" si="23"/>
        <v>0</v>
      </c>
      <c r="I156" s="29">
        <f t="shared" si="24"/>
        <v>1.2329999999999999</v>
      </c>
      <c r="J156" s="29"/>
      <c r="K156" s="29"/>
      <c r="L156" s="26">
        <f t="shared" si="20"/>
        <v>1.2329999999999999</v>
      </c>
      <c r="M156" s="4" t="s">
        <v>703</v>
      </c>
    </row>
    <row r="157" spans="1:13" x14ac:dyDescent="0.25">
      <c r="A157" s="39">
        <v>144</v>
      </c>
      <c r="B157" s="17" t="s">
        <v>406</v>
      </c>
      <c r="C157" s="17"/>
      <c r="D157" s="11">
        <v>51.9</v>
      </c>
      <c r="E157" s="16" t="s">
        <v>328</v>
      </c>
      <c r="F157" s="30">
        <v>11.3</v>
      </c>
      <c r="G157" s="30">
        <v>11.3</v>
      </c>
      <c r="H157" s="26">
        <f t="shared" si="23"/>
        <v>0</v>
      </c>
      <c r="I157" s="29">
        <f t="shared" si="24"/>
        <v>1.1677499999999998</v>
      </c>
      <c r="J157" s="29"/>
      <c r="K157" s="29"/>
      <c r="L157" s="26">
        <f t="shared" si="20"/>
        <v>1.1677499999999998</v>
      </c>
      <c r="M157" s="4" t="s">
        <v>703</v>
      </c>
    </row>
    <row r="158" spans="1:13" x14ac:dyDescent="0.25">
      <c r="A158" s="39">
        <v>145</v>
      </c>
      <c r="B158" s="17" t="s">
        <v>407</v>
      </c>
      <c r="C158" s="17"/>
      <c r="D158" s="11">
        <v>47</v>
      </c>
      <c r="E158" s="16" t="s">
        <v>328</v>
      </c>
      <c r="F158" s="30">
        <v>20.2</v>
      </c>
      <c r="G158" s="30">
        <v>21.4</v>
      </c>
      <c r="H158" s="26">
        <f t="shared" si="23"/>
        <v>0</v>
      </c>
      <c r="I158" s="29">
        <f t="shared" si="24"/>
        <v>1.0574999999999999</v>
      </c>
      <c r="J158" s="29"/>
      <c r="K158" s="29"/>
      <c r="L158" s="26">
        <f t="shared" si="20"/>
        <v>1.0574999999999999</v>
      </c>
      <c r="M158" s="4" t="s">
        <v>703</v>
      </c>
    </row>
    <row r="159" spans="1:13" x14ac:dyDescent="0.25">
      <c r="A159" s="39">
        <v>146</v>
      </c>
      <c r="B159" s="17" t="s">
        <v>408</v>
      </c>
      <c r="C159" s="17"/>
      <c r="D159" s="11">
        <v>73.2</v>
      </c>
      <c r="E159" s="16" t="s">
        <v>328</v>
      </c>
      <c r="F159" s="30">
        <v>4.0999999999999996</v>
      </c>
      <c r="G159" s="30">
        <v>4.5</v>
      </c>
      <c r="H159" s="26">
        <f>(G159-F159)*0</f>
        <v>0</v>
      </c>
      <c r="I159" s="29">
        <f t="shared" si="24"/>
        <v>1.6470000000000002</v>
      </c>
      <c r="J159" s="29"/>
      <c r="K159" s="29"/>
      <c r="L159" s="26">
        <f t="shared" si="20"/>
        <v>1.6470000000000002</v>
      </c>
      <c r="M159" s="4" t="s">
        <v>703</v>
      </c>
    </row>
    <row r="160" spans="1:13" x14ac:dyDescent="0.25">
      <c r="A160" s="39">
        <v>147</v>
      </c>
      <c r="B160" s="17" t="s">
        <v>409</v>
      </c>
      <c r="C160" s="17"/>
      <c r="D160" s="11">
        <v>54.7</v>
      </c>
      <c r="E160" s="16" t="s">
        <v>328</v>
      </c>
      <c r="F160" s="30">
        <v>22.6</v>
      </c>
      <c r="G160" s="30">
        <v>22.6</v>
      </c>
      <c r="H160" s="26">
        <f t="shared" si="21"/>
        <v>0</v>
      </c>
      <c r="I160" s="29">
        <f t="shared" si="24"/>
        <v>1.23075</v>
      </c>
      <c r="J160" s="29"/>
      <c r="K160" s="29"/>
      <c r="L160" s="26">
        <f t="shared" si="20"/>
        <v>1.23075</v>
      </c>
      <c r="M160" s="4" t="s">
        <v>703</v>
      </c>
    </row>
    <row r="161" spans="1:13" x14ac:dyDescent="0.25">
      <c r="A161" s="39">
        <v>148</v>
      </c>
      <c r="B161" s="17" t="s">
        <v>410</v>
      </c>
      <c r="C161" s="17" t="s">
        <v>783</v>
      </c>
      <c r="D161" s="11">
        <v>52.4</v>
      </c>
      <c r="E161" s="16" t="s">
        <v>328</v>
      </c>
      <c r="F161" s="30">
        <v>10.9</v>
      </c>
      <c r="G161" s="30">
        <v>11.4</v>
      </c>
      <c r="H161" s="26">
        <f t="shared" si="21"/>
        <v>0.5</v>
      </c>
      <c r="I161" s="29"/>
      <c r="J161" s="29"/>
      <c r="K161" s="29">
        <v>1.7317562501492075E-2</v>
      </c>
      <c r="L161" s="26">
        <f t="shared" si="20"/>
        <v>0.51731756250149208</v>
      </c>
      <c r="M161" s="4" t="s">
        <v>702</v>
      </c>
    </row>
    <row r="162" spans="1:13" x14ac:dyDescent="0.25">
      <c r="A162" s="39">
        <v>149</v>
      </c>
      <c r="B162" s="17" t="s">
        <v>411</v>
      </c>
      <c r="C162" s="17"/>
      <c r="D162" s="11">
        <v>47.4</v>
      </c>
      <c r="E162" s="16" t="s">
        <v>328</v>
      </c>
      <c r="F162" s="30">
        <v>16.600000000000001</v>
      </c>
      <c r="G162" s="30">
        <v>17.2</v>
      </c>
      <c r="H162" s="26">
        <f>(G162-F162)*0</f>
        <v>0</v>
      </c>
      <c r="I162" s="29">
        <f t="shared" ref="I162:I164" si="25">0.015*D162*12/8</f>
        <v>1.0665</v>
      </c>
      <c r="J162" s="29"/>
      <c r="K162" s="29"/>
      <c r="L162" s="26">
        <f t="shared" si="20"/>
        <v>1.0665</v>
      </c>
      <c r="M162" s="4" t="s">
        <v>703</v>
      </c>
    </row>
    <row r="163" spans="1:13" x14ac:dyDescent="0.25">
      <c r="A163" s="39">
        <v>150</v>
      </c>
      <c r="B163" s="17" t="s">
        <v>412</v>
      </c>
      <c r="C163" s="17"/>
      <c r="D163" s="11">
        <v>73.2</v>
      </c>
      <c r="E163" s="16" t="s">
        <v>328</v>
      </c>
      <c r="F163" s="30">
        <v>31.7</v>
      </c>
      <c r="G163" s="30">
        <v>32.700000000000003</v>
      </c>
      <c r="H163" s="26">
        <f>(G163-F163)*0</f>
        <v>0</v>
      </c>
      <c r="I163" s="29">
        <f t="shared" si="25"/>
        <v>1.6470000000000002</v>
      </c>
      <c r="J163" s="29"/>
      <c r="K163" s="29"/>
      <c r="L163" s="26">
        <f t="shared" si="20"/>
        <v>1.6470000000000002</v>
      </c>
      <c r="M163" s="4" t="s">
        <v>703</v>
      </c>
    </row>
    <row r="164" spans="1:13" x14ac:dyDescent="0.25">
      <c r="A164" s="39">
        <v>151</v>
      </c>
      <c r="B164" s="17" t="s">
        <v>526</v>
      </c>
      <c r="C164" s="17"/>
      <c r="D164" s="11">
        <v>39.299999999999997</v>
      </c>
      <c r="E164" s="16" t="s">
        <v>328</v>
      </c>
      <c r="F164" s="30">
        <v>19.7</v>
      </c>
      <c r="G164" s="30">
        <v>20.5</v>
      </c>
      <c r="H164" s="26">
        <f>(G164-F164)*0</f>
        <v>0</v>
      </c>
      <c r="I164" s="29">
        <f t="shared" si="25"/>
        <v>0.88424999999999987</v>
      </c>
      <c r="J164" s="29"/>
      <c r="K164" s="29"/>
      <c r="L164" s="26">
        <f t="shared" si="20"/>
        <v>0.88424999999999987</v>
      </c>
      <c r="M164" s="4" t="s">
        <v>703</v>
      </c>
    </row>
    <row r="165" spans="1:13" x14ac:dyDescent="0.25">
      <c r="A165" s="39">
        <v>152</v>
      </c>
      <c r="B165" s="17" t="s">
        <v>838</v>
      </c>
      <c r="C165" s="17" t="s">
        <v>839</v>
      </c>
      <c r="D165" s="11">
        <v>67.099999999999994</v>
      </c>
      <c r="E165" s="16" t="s">
        <v>328</v>
      </c>
      <c r="F165" s="30">
        <v>0.42599999999999999</v>
      </c>
      <c r="G165" s="30">
        <v>0.48699999999999999</v>
      </c>
      <c r="H165" s="26">
        <f t="shared" si="21"/>
        <v>6.0999999999999999E-2</v>
      </c>
      <c r="I165" s="29"/>
      <c r="J165" s="29"/>
      <c r="K165" s="29">
        <v>2.2175733661261798E-2</v>
      </c>
      <c r="L165" s="26">
        <f t="shared" si="20"/>
        <v>8.3175733661261797E-2</v>
      </c>
      <c r="M165" s="4" t="s">
        <v>702</v>
      </c>
    </row>
    <row r="166" spans="1:13" x14ac:dyDescent="0.25">
      <c r="A166" s="39">
        <v>153</v>
      </c>
      <c r="B166" s="17" t="s">
        <v>528</v>
      </c>
      <c r="C166" s="17" t="s">
        <v>814</v>
      </c>
      <c r="D166" s="11">
        <v>99.4</v>
      </c>
      <c r="E166" s="16" t="s">
        <v>328</v>
      </c>
      <c r="F166" s="30">
        <v>47.9</v>
      </c>
      <c r="G166" s="30">
        <v>49.8</v>
      </c>
      <c r="H166" s="26">
        <f t="shared" si="21"/>
        <v>1.8999999999999986</v>
      </c>
      <c r="I166" s="29"/>
      <c r="J166" s="29"/>
      <c r="K166" s="29">
        <v>3.2850490699395274E-2</v>
      </c>
      <c r="L166" s="26">
        <f t="shared" si="20"/>
        <v>1.9328504906993937</v>
      </c>
      <c r="M166" s="4" t="s">
        <v>702</v>
      </c>
    </row>
    <row r="167" spans="1:13" x14ac:dyDescent="0.25">
      <c r="A167" s="39">
        <v>154</v>
      </c>
      <c r="B167" s="17" t="s">
        <v>529</v>
      </c>
      <c r="C167" s="17"/>
      <c r="D167" s="11">
        <v>39.6</v>
      </c>
      <c r="E167" s="16" t="s">
        <v>328</v>
      </c>
      <c r="F167" s="30">
        <v>5.6</v>
      </c>
      <c r="G167" s="30">
        <v>6.2</v>
      </c>
      <c r="H167" s="26">
        <f>(G167-F167)*0</f>
        <v>0</v>
      </c>
      <c r="I167" s="29">
        <f t="shared" ref="I167:I169" si="26">0.015*D167*12/8</f>
        <v>0.89100000000000001</v>
      </c>
      <c r="J167" s="29"/>
      <c r="K167" s="29"/>
      <c r="L167" s="26">
        <f t="shared" si="20"/>
        <v>0.89100000000000001</v>
      </c>
      <c r="M167" s="4" t="s">
        <v>703</v>
      </c>
    </row>
    <row r="168" spans="1:13" x14ac:dyDescent="0.25">
      <c r="A168" s="39">
        <v>155</v>
      </c>
      <c r="B168" s="17" t="s">
        <v>530</v>
      </c>
      <c r="C168" s="17"/>
      <c r="D168" s="11">
        <v>67</v>
      </c>
      <c r="E168" s="16" t="s">
        <v>328</v>
      </c>
      <c r="F168" s="30">
        <v>26.1</v>
      </c>
      <c r="G168" s="30">
        <v>27.2</v>
      </c>
      <c r="H168" s="26">
        <f>(G168-F168)*0</f>
        <v>0</v>
      </c>
      <c r="I168" s="29">
        <f t="shared" si="26"/>
        <v>1.5074999999999998</v>
      </c>
      <c r="J168" s="29"/>
      <c r="K168" s="29"/>
      <c r="L168" s="26">
        <f t="shared" si="20"/>
        <v>1.5074999999999998</v>
      </c>
      <c r="M168" s="4" t="s">
        <v>703</v>
      </c>
    </row>
    <row r="169" spans="1:13" x14ac:dyDescent="0.25">
      <c r="A169" s="39">
        <v>156</v>
      </c>
      <c r="B169" s="17" t="s">
        <v>531</v>
      </c>
      <c r="C169" s="17"/>
      <c r="D169" s="11">
        <v>98.8</v>
      </c>
      <c r="E169" s="16" t="s">
        <v>328</v>
      </c>
      <c r="F169" s="30">
        <v>19.899999999999999</v>
      </c>
      <c r="G169" s="30">
        <v>20.6</v>
      </c>
      <c r="H169" s="26">
        <f>(G169-F169)*0</f>
        <v>0</v>
      </c>
      <c r="I169" s="29">
        <f t="shared" si="26"/>
        <v>2.2229999999999999</v>
      </c>
      <c r="J169" s="29"/>
      <c r="K169" s="29"/>
      <c r="L169" s="26">
        <f t="shared" si="20"/>
        <v>2.2229999999999999</v>
      </c>
      <c r="M169" s="4" t="s">
        <v>703</v>
      </c>
    </row>
    <row r="170" spans="1:13" x14ac:dyDescent="0.25">
      <c r="A170" s="39">
        <v>157</v>
      </c>
      <c r="B170" s="17" t="s">
        <v>532</v>
      </c>
      <c r="C170" s="17" t="s">
        <v>798</v>
      </c>
      <c r="D170" s="11">
        <v>39.4</v>
      </c>
      <c r="E170" s="16" t="s">
        <v>328</v>
      </c>
      <c r="F170" s="30">
        <v>10.9</v>
      </c>
      <c r="G170" s="30">
        <v>11.4</v>
      </c>
      <c r="H170" s="26">
        <f>G170-F170</f>
        <v>0.5</v>
      </c>
      <c r="I170" s="29"/>
      <c r="J170" s="29"/>
      <c r="K170" s="29">
        <v>1.3021220659518851E-2</v>
      </c>
      <c r="L170" s="26">
        <f t="shared" si="20"/>
        <v>0.51302122065951883</v>
      </c>
      <c r="M170" s="4" t="s">
        <v>702</v>
      </c>
    </row>
    <row r="171" spans="1:13" x14ac:dyDescent="0.25">
      <c r="A171" s="39">
        <v>158</v>
      </c>
      <c r="B171" s="17" t="s">
        <v>533</v>
      </c>
      <c r="C171" s="17" t="s">
        <v>798</v>
      </c>
      <c r="D171" s="11">
        <v>67.5</v>
      </c>
      <c r="E171" s="16" t="s">
        <v>328</v>
      </c>
      <c r="F171" s="30">
        <v>11.1</v>
      </c>
      <c r="G171" s="30">
        <v>11.5</v>
      </c>
      <c r="H171" s="26">
        <f>G171-F171</f>
        <v>0.40000000000000036</v>
      </c>
      <c r="I171" s="29"/>
      <c r="J171" s="29"/>
      <c r="K171" s="29">
        <v>2.2307928794860977E-2</v>
      </c>
      <c r="L171" s="26">
        <f t="shared" si="20"/>
        <v>0.42230792879486134</v>
      </c>
      <c r="M171" s="4" t="s">
        <v>702</v>
      </c>
    </row>
    <row r="172" spans="1:13" x14ac:dyDescent="0.25">
      <c r="A172" s="39">
        <v>159</v>
      </c>
      <c r="B172" s="17" t="s">
        <v>534</v>
      </c>
      <c r="C172" s="17" t="s">
        <v>798</v>
      </c>
      <c r="D172" s="11">
        <v>99.1</v>
      </c>
      <c r="E172" s="16" t="s">
        <v>328</v>
      </c>
      <c r="F172" s="30">
        <v>18.5</v>
      </c>
      <c r="G172" s="30">
        <v>18.899999999999999</v>
      </c>
      <c r="H172" s="26">
        <f>G172-F172</f>
        <v>0.39999999999999858</v>
      </c>
      <c r="I172" s="29"/>
      <c r="J172" s="29"/>
      <c r="K172" s="29">
        <v>3.2751344349195889E-2</v>
      </c>
      <c r="L172" s="26">
        <f t="shared" si="20"/>
        <v>0.43275134434919449</v>
      </c>
      <c r="M172" s="4" t="s">
        <v>702</v>
      </c>
    </row>
    <row r="173" spans="1:13" x14ac:dyDescent="0.25">
      <c r="A173" s="39">
        <v>160</v>
      </c>
      <c r="B173" s="17" t="s">
        <v>535</v>
      </c>
      <c r="C173" s="17"/>
      <c r="D173" s="11">
        <v>40.1</v>
      </c>
      <c r="E173" s="16" t="s">
        <v>328</v>
      </c>
      <c r="F173" s="30">
        <v>13.8</v>
      </c>
      <c r="G173" s="30">
        <v>14.3</v>
      </c>
      <c r="H173" s="26">
        <f>(G173-F173)*0</f>
        <v>0</v>
      </c>
      <c r="I173" s="29">
        <f t="shared" ref="I173:I176" si="27">0.015*D173*12/8</f>
        <v>0.90225</v>
      </c>
      <c r="J173" s="29"/>
      <c r="K173" s="29"/>
      <c r="L173" s="26">
        <f t="shared" si="20"/>
        <v>0.90225</v>
      </c>
      <c r="M173" s="4" t="s">
        <v>703</v>
      </c>
    </row>
    <row r="174" spans="1:13" x14ac:dyDescent="0.25">
      <c r="A174" s="39">
        <v>161</v>
      </c>
      <c r="B174" s="17" t="s">
        <v>536</v>
      </c>
      <c r="C174" s="17"/>
      <c r="D174" s="11">
        <v>67.099999999999994</v>
      </c>
      <c r="E174" s="16" t="s">
        <v>328</v>
      </c>
      <c r="F174" s="30">
        <v>17.100000000000001</v>
      </c>
      <c r="G174" s="30">
        <v>18.2</v>
      </c>
      <c r="H174" s="26">
        <f>(G174-F174)*0</f>
        <v>0</v>
      </c>
      <c r="I174" s="29">
        <f t="shared" si="27"/>
        <v>1.5097499999999999</v>
      </c>
      <c r="J174" s="29"/>
      <c r="K174" s="29"/>
      <c r="L174" s="26">
        <f t="shared" si="20"/>
        <v>1.5097499999999999</v>
      </c>
      <c r="M174" s="4" t="s">
        <v>703</v>
      </c>
    </row>
    <row r="175" spans="1:13" x14ac:dyDescent="0.25">
      <c r="A175" s="39">
        <v>162</v>
      </c>
      <c r="B175" s="17" t="s">
        <v>537</v>
      </c>
      <c r="C175" s="17"/>
      <c r="D175" s="11">
        <v>99.1</v>
      </c>
      <c r="E175" s="16" t="s">
        <v>328</v>
      </c>
      <c r="F175" s="30">
        <v>37.700000000000003</v>
      </c>
      <c r="G175" s="30">
        <v>39.5</v>
      </c>
      <c r="H175" s="26">
        <f>(G175-F175)*0</f>
        <v>0</v>
      </c>
      <c r="I175" s="29">
        <f t="shared" si="27"/>
        <v>2.2297500000000001</v>
      </c>
      <c r="J175" s="29"/>
      <c r="K175" s="29"/>
      <c r="L175" s="26">
        <f t="shared" si="20"/>
        <v>2.2297500000000001</v>
      </c>
      <c r="M175" s="4" t="s">
        <v>703</v>
      </c>
    </row>
    <row r="176" spans="1:13" x14ac:dyDescent="0.25">
      <c r="A176" s="39">
        <v>163</v>
      </c>
      <c r="B176" s="17" t="s">
        <v>538</v>
      </c>
      <c r="C176" s="17"/>
      <c r="D176" s="11">
        <v>39.4</v>
      </c>
      <c r="E176" s="16" t="s">
        <v>328</v>
      </c>
      <c r="F176" s="30">
        <v>13.4</v>
      </c>
      <c r="G176" s="30">
        <v>14.1</v>
      </c>
      <c r="H176" s="26">
        <f>(G176-F176)*0</f>
        <v>0</v>
      </c>
      <c r="I176" s="29">
        <f t="shared" si="27"/>
        <v>0.88649999999999995</v>
      </c>
      <c r="J176" s="29"/>
      <c r="K176" s="29"/>
      <c r="L176" s="26">
        <f t="shared" si="20"/>
        <v>0.88649999999999995</v>
      </c>
      <c r="M176" s="4" t="s">
        <v>703</v>
      </c>
    </row>
    <row r="177" spans="1:13" x14ac:dyDescent="0.25">
      <c r="A177" s="39">
        <v>164</v>
      </c>
      <c r="B177" s="17" t="s">
        <v>539</v>
      </c>
      <c r="C177" s="17" t="s">
        <v>821</v>
      </c>
      <c r="D177" s="11">
        <v>67.2</v>
      </c>
      <c r="E177" s="16" t="s">
        <v>328</v>
      </c>
      <c r="F177" s="30">
        <v>1.2</v>
      </c>
      <c r="G177" s="30">
        <v>1.2</v>
      </c>
      <c r="H177" s="26">
        <f t="shared" si="21"/>
        <v>0</v>
      </c>
      <c r="I177" s="29"/>
      <c r="J177" s="29"/>
      <c r="K177" s="29">
        <v>2.2208782444661596E-2</v>
      </c>
      <c r="L177" s="26">
        <f t="shared" si="20"/>
        <v>2.2208782444661596E-2</v>
      </c>
      <c r="M177" s="4" t="s">
        <v>702</v>
      </c>
    </row>
    <row r="178" spans="1:13" x14ac:dyDescent="0.25">
      <c r="A178" s="39">
        <v>165</v>
      </c>
      <c r="B178" s="17" t="s">
        <v>540</v>
      </c>
      <c r="C178" s="17"/>
      <c r="D178" s="11">
        <v>99.5</v>
      </c>
      <c r="E178" s="16" t="s">
        <v>328</v>
      </c>
      <c r="F178" s="30">
        <v>38.700000000000003</v>
      </c>
      <c r="G178" s="30">
        <v>38.700000000000003</v>
      </c>
      <c r="H178" s="26">
        <f>(G178-F178)*0</f>
        <v>0</v>
      </c>
      <c r="I178" s="29">
        <f>0.015*D178*12/8</f>
        <v>2.23875</v>
      </c>
      <c r="J178" s="29"/>
      <c r="K178" s="29"/>
      <c r="L178" s="26">
        <f t="shared" si="20"/>
        <v>2.23875</v>
      </c>
      <c r="M178" s="4" t="s">
        <v>703</v>
      </c>
    </row>
    <row r="179" spans="1:13" x14ac:dyDescent="0.25">
      <c r="A179" s="39">
        <v>166</v>
      </c>
      <c r="B179" s="17" t="s">
        <v>541</v>
      </c>
      <c r="C179" s="17" t="s">
        <v>783</v>
      </c>
      <c r="D179" s="11">
        <v>39.4</v>
      </c>
      <c r="E179" s="16" t="s">
        <v>328</v>
      </c>
      <c r="F179" s="30">
        <v>23.7</v>
      </c>
      <c r="G179" s="30">
        <v>23.7</v>
      </c>
      <c r="H179" s="26">
        <f t="shared" si="21"/>
        <v>0</v>
      </c>
      <c r="I179" s="29"/>
      <c r="J179" s="29"/>
      <c r="K179" s="29">
        <v>1.3021220659518851E-2</v>
      </c>
      <c r="L179" s="26">
        <f t="shared" si="20"/>
        <v>1.3021220659518851E-2</v>
      </c>
      <c r="M179" s="4" t="s">
        <v>702</v>
      </c>
    </row>
    <row r="180" spans="1:13" x14ac:dyDescent="0.25">
      <c r="A180" s="39">
        <v>167</v>
      </c>
      <c r="B180" s="17" t="s">
        <v>542</v>
      </c>
      <c r="C180" s="17"/>
      <c r="D180" s="11">
        <v>67.3</v>
      </c>
      <c r="E180" s="16" t="s">
        <v>328</v>
      </c>
      <c r="F180" s="30">
        <v>22.4</v>
      </c>
      <c r="G180" s="30">
        <v>23.5</v>
      </c>
      <c r="H180" s="26">
        <f>(G180-F180)*0</f>
        <v>0</v>
      </c>
      <c r="I180" s="29">
        <f>0.015*D180*12/8</f>
        <v>1.5142499999999997</v>
      </c>
      <c r="J180" s="29"/>
      <c r="K180" s="29"/>
      <c r="L180" s="26">
        <f t="shared" si="20"/>
        <v>1.5142499999999997</v>
      </c>
      <c r="M180" s="4" t="s">
        <v>703</v>
      </c>
    </row>
    <row r="181" spans="1:13" x14ac:dyDescent="0.25">
      <c r="A181" s="39">
        <v>168</v>
      </c>
      <c r="B181" s="17" t="s">
        <v>543</v>
      </c>
      <c r="C181" s="17" t="s">
        <v>799</v>
      </c>
      <c r="D181" s="11">
        <v>99.4</v>
      </c>
      <c r="E181" s="16" t="s">
        <v>328</v>
      </c>
      <c r="F181" s="30">
        <v>16.399999999999999</v>
      </c>
      <c r="G181" s="30">
        <v>16.399999999999999</v>
      </c>
      <c r="H181" s="26">
        <f t="shared" si="21"/>
        <v>0</v>
      </c>
      <c r="I181" s="29"/>
      <c r="J181" s="29"/>
      <c r="K181" s="29">
        <v>3.2850490699395274E-2</v>
      </c>
      <c r="L181" s="26">
        <f t="shared" si="20"/>
        <v>3.2850490699395274E-2</v>
      </c>
      <c r="M181" s="4" t="s">
        <v>702</v>
      </c>
    </row>
    <row r="182" spans="1:13" x14ac:dyDescent="0.25">
      <c r="A182" s="39">
        <v>169</v>
      </c>
      <c r="B182" s="17" t="s">
        <v>544</v>
      </c>
      <c r="C182" s="17"/>
      <c r="D182" s="11">
        <v>39.5</v>
      </c>
      <c r="E182" s="16" t="s">
        <v>328</v>
      </c>
      <c r="F182" s="30">
        <v>8.4</v>
      </c>
      <c r="G182" s="30">
        <v>9.4</v>
      </c>
      <c r="H182" s="26">
        <f>(G182-F182)*0</f>
        <v>0</v>
      </c>
      <c r="I182" s="29">
        <f>0.015*D182*12/8</f>
        <v>0.88875000000000004</v>
      </c>
      <c r="J182" s="29"/>
      <c r="K182" s="29"/>
      <c r="L182" s="26">
        <f t="shared" si="20"/>
        <v>0.88875000000000004</v>
      </c>
      <c r="M182" s="4" t="s">
        <v>703</v>
      </c>
    </row>
    <row r="183" spans="1:13" x14ac:dyDescent="0.25">
      <c r="A183" s="39">
        <v>170</v>
      </c>
      <c r="B183" s="17" t="s">
        <v>829</v>
      </c>
      <c r="C183" s="17" t="s">
        <v>758</v>
      </c>
      <c r="D183" s="11">
        <v>67.400000000000006</v>
      </c>
      <c r="E183" s="16" t="s">
        <v>328</v>
      </c>
      <c r="F183" s="30">
        <v>0.95399999999999996</v>
      </c>
      <c r="G183" s="30">
        <v>1.4650000000000001</v>
      </c>
      <c r="H183" s="26">
        <f>(G183-F183)</f>
        <v>0.51100000000000012</v>
      </c>
      <c r="I183" s="29"/>
      <c r="J183" s="29"/>
      <c r="K183" s="29">
        <v>2.2274880011461183E-2</v>
      </c>
      <c r="L183" s="26">
        <f t="shared" si="20"/>
        <v>0.53327488001146128</v>
      </c>
      <c r="M183" s="4" t="s">
        <v>702</v>
      </c>
    </row>
    <row r="184" spans="1:13" x14ac:dyDescent="0.25">
      <c r="A184" s="39">
        <v>171</v>
      </c>
      <c r="B184" s="17" t="s">
        <v>546</v>
      </c>
      <c r="C184" s="17" t="s">
        <v>800</v>
      </c>
      <c r="D184" s="11">
        <v>99.5</v>
      </c>
      <c r="E184" s="16" t="s">
        <v>328</v>
      </c>
      <c r="F184" s="30">
        <v>35.299999999999997</v>
      </c>
      <c r="G184" s="30">
        <v>36.200000000000003</v>
      </c>
      <c r="H184" s="26">
        <f t="shared" si="21"/>
        <v>0.90000000000000568</v>
      </c>
      <c r="I184" s="29"/>
      <c r="J184" s="29"/>
      <c r="K184" s="29">
        <v>3.2883539482795071E-2</v>
      </c>
      <c r="L184" s="26">
        <f t="shared" si="20"/>
        <v>0.93288353948280078</v>
      </c>
      <c r="M184" s="4" t="s">
        <v>702</v>
      </c>
    </row>
    <row r="185" spans="1:13" x14ac:dyDescent="0.25">
      <c r="A185" s="39">
        <v>172</v>
      </c>
      <c r="B185" s="17" t="s">
        <v>547</v>
      </c>
      <c r="C185" s="17"/>
      <c r="D185" s="11">
        <v>39.5</v>
      </c>
      <c r="E185" s="16" t="s">
        <v>328</v>
      </c>
      <c r="F185" s="30">
        <v>15.3</v>
      </c>
      <c r="G185" s="30">
        <v>15.7</v>
      </c>
      <c r="H185" s="26">
        <f>(G185-F185)*0</f>
        <v>0</v>
      </c>
      <c r="I185" s="29">
        <f>0.015*D185*12/8</f>
        <v>0.88875000000000004</v>
      </c>
      <c r="J185" s="29"/>
      <c r="K185" s="29"/>
      <c r="L185" s="26">
        <f t="shared" si="20"/>
        <v>0.88875000000000004</v>
      </c>
      <c r="M185" s="4" t="s">
        <v>703</v>
      </c>
    </row>
    <row r="186" spans="1:13" x14ac:dyDescent="0.25">
      <c r="A186" s="39">
        <v>173</v>
      </c>
      <c r="B186" s="17" t="s">
        <v>548</v>
      </c>
      <c r="C186" s="17" t="s">
        <v>753</v>
      </c>
      <c r="D186" s="11">
        <v>67.8</v>
      </c>
      <c r="E186" s="16" t="s">
        <v>328</v>
      </c>
      <c r="F186" s="30">
        <v>27.9</v>
      </c>
      <c r="G186" s="30">
        <v>29.2</v>
      </c>
      <c r="H186" s="26">
        <f t="shared" si="21"/>
        <v>1.3000000000000007</v>
      </c>
      <c r="I186" s="29"/>
      <c r="J186" s="29"/>
      <c r="K186" s="29">
        <v>2.2407075145060358E-2</v>
      </c>
      <c r="L186" s="26">
        <f t="shared" si="20"/>
        <v>1.3224070751450612</v>
      </c>
      <c r="M186" s="4" t="s">
        <v>702</v>
      </c>
    </row>
    <row r="187" spans="1:13" x14ac:dyDescent="0.25">
      <c r="A187" s="39">
        <v>174</v>
      </c>
      <c r="B187" s="17" t="s">
        <v>549</v>
      </c>
      <c r="C187" s="17" t="s">
        <v>783</v>
      </c>
      <c r="D187" s="11">
        <v>99.3</v>
      </c>
      <c r="E187" s="16" t="s">
        <v>328</v>
      </c>
      <c r="F187" s="30">
        <v>40.9</v>
      </c>
      <c r="G187" s="30">
        <v>42.6</v>
      </c>
      <c r="H187" s="26">
        <f t="shared" si="21"/>
        <v>1.7000000000000028</v>
      </c>
      <c r="I187" s="29"/>
      <c r="J187" s="29"/>
      <c r="K187" s="29">
        <v>3.2817441915995477E-2</v>
      </c>
      <c r="L187" s="26">
        <f t="shared" si="20"/>
        <v>1.7328174419159983</v>
      </c>
      <c r="M187" s="4" t="s">
        <v>702</v>
      </c>
    </row>
    <row r="188" spans="1:13" x14ac:dyDescent="0.25">
      <c r="A188" s="39">
        <v>175</v>
      </c>
      <c r="B188" s="17" t="s">
        <v>550</v>
      </c>
      <c r="C188" s="17"/>
      <c r="D188" s="11">
        <v>39.6</v>
      </c>
      <c r="E188" s="16" t="s">
        <v>328</v>
      </c>
      <c r="F188" s="30">
        <v>15.4</v>
      </c>
      <c r="G188" s="30">
        <v>15.4</v>
      </c>
      <c r="H188" s="26">
        <f>(G188-F188)*0</f>
        <v>0</v>
      </c>
      <c r="I188" s="29">
        <f t="shared" ref="I188:I189" si="28">0.015*D188*12/8</f>
        <v>0.89100000000000001</v>
      </c>
      <c r="J188" s="29"/>
      <c r="K188" s="29"/>
      <c r="L188" s="26">
        <f t="shared" si="20"/>
        <v>0.89100000000000001</v>
      </c>
      <c r="M188" s="4" t="s">
        <v>703</v>
      </c>
    </row>
    <row r="189" spans="1:13" x14ac:dyDescent="0.25">
      <c r="A189" s="39">
        <v>176</v>
      </c>
      <c r="B189" s="17" t="s">
        <v>615</v>
      </c>
      <c r="C189" s="17"/>
      <c r="D189" s="11">
        <v>68.099999999999994</v>
      </c>
      <c r="E189" s="16" t="s">
        <v>328</v>
      </c>
      <c r="F189" s="30">
        <v>17.8</v>
      </c>
      <c r="G189" s="30">
        <v>18.7</v>
      </c>
      <c r="H189" s="26">
        <f>(G189-F189)*0</f>
        <v>0</v>
      </c>
      <c r="I189" s="29">
        <f t="shared" si="28"/>
        <v>1.5322499999999999</v>
      </c>
      <c r="J189" s="29"/>
      <c r="K189" s="29"/>
      <c r="L189" s="26">
        <f t="shared" si="20"/>
        <v>1.5322499999999999</v>
      </c>
      <c r="M189" s="4" t="s">
        <v>703</v>
      </c>
    </row>
    <row r="190" spans="1:13" x14ac:dyDescent="0.25">
      <c r="A190" s="39">
        <v>177</v>
      </c>
      <c r="B190" s="17" t="s">
        <v>551</v>
      </c>
      <c r="C190" s="17" t="s">
        <v>755</v>
      </c>
      <c r="D190" s="11">
        <v>99.4</v>
      </c>
      <c r="E190" s="16" t="s">
        <v>328</v>
      </c>
      <c r="F190" s="30">
        <v>19.7</v>
      </c>
      <c r="G190" s="30">
        <v>21.1</v>
      </c>
      <c r="H190" s="26">
        <f t="shared" si="21"/>
        <v>1.4000000000000021</v>
      </c>
      <c r="I190" s="29"/>
      <c r="J190" s="29"/>
      <c r="K190" s="29">
        <v>3.2850490699395274E-2</v>
      </c>
      <c r="L190" s="26">
        <f t="shared" si="20"/>
        <v>1.4328504906993973</v>
      </c>
      <c r="M190" s="4" t="s">
        <v>702</v>
      </c>
    </row>
    <row r="191" spans="1:13" x14ac:dyDescent="0.25">
      <c r="A191" s="39">
        <v>178</v>
      </c>
      <c r="B191" s="17" t="s">
        <v>413</v>
      </c>
      <c r="C191" s="17" t="s">
        <v>848</v>
      </c>
      <c r="D191" s="11">
        <v>42.3</v>
      </c>
      <c r="E191" s="16" t="s">
        <v>328</v>
      </c>
      <c r="F191" s="30">
        <v>2.1</v>
      </c>
      <c r="G191" s="30">
        <v>2.2999999999999998</v>
      </c>
      <c r="H191" s="26">
        <f>(G191-F191)</f>
        <v>0.19999999999999973</v>
      </c>
      <c r="I191" s="29"/>
      <c r="J191" s="29"/>
      <c r="K191" s="29">
        <v>1.3979635378112878E-2</v>
      </c>
      <c r="L191" s="26">
        <f t="shared" si="20"/>
        <v>0.2139796353781126</v>
      </c>
      <c r="M191" s="4" t="s">
        <v>702</v>
      </c>
    </row>
    <row r="192" spans="1:13" x14ac:dyDescent="0.25">
      <c r="A192" s="39">
        <v>179</v>
      </c>
      <c r="B192" s="17" t="s">
        <v>414</v>
      </c>
      <c r="C192" s="17"/>
      <c r="D192" s="11">
        <v>68.900000000000006</v>
      </c>
      <c r="E192" s="16" t="s">
        <v>328</v>
      </c>
      <c r="F192" s="30">
        <v>9.6</v>
      </c>
      <c r="G192" s="30">
        <v>9.6</v>
      </c>
      <c r="H192" s="26">
        <f>(G192-F192)*0</f>
        <v>0</v>
      </c>
      <c r="I192" s="29">
        <f t="shared" ref="I192:I195" si="29">0.015*D192*12/8</f>
        <v>1.5502500000000001</v>
      </c>
      <c r="J192" s="29"/>
      <c r="K192" s="29"/>
      <c r="L192" s="26">
        <f t="shared" si="20"/>
        <v>1.5502500000000001</v>
      </c>
      <c r="M192" s="4" t="s">
        <v>703</v>
      </c>
    </row>
    <row r="193" spans="1:13" x14ac:dyDescent="0.25">
      <c r="A193" s="39">
        <v>180</v>
      </c>
      <c r="B193" s="17" t="s">
        <v>415</v>
      </c>
      <c r="C193" s="17"/>
      <c r="D193" s="11">
        <v>99.3</v>
      </c>
      <c r="E193" s="16" t="s">
        <v>328</v>
      </c>
      <c r="F193" s="30">
        <v>45</v>
      </c>
      <c r="G193" s="30">
        <v>46.9</v>
      </c>
      <c r="H193" s="26">
        <f>(G193-F193)*0</f>
        <v>0</v>
      </c>
      <c r="I193" s="29">
        <f t="shared" si="29"/>
        <v>2.2342499999999998</v>
      </c>
      <c r="J193" s="29"/>
      <c r="K193" s="29"/>
      <c r="L193" s="26">
        <f t="shared" si="20"/>
        <v>2.2342499999999998</v>
      </c>
      <c r="M193" s="57" t="s">
        <v>703</v>
      </c>
    </row>
    <row r="194" spans="1:13" x14ac:dyDescent="0.25">
      <c r="A194" s="39">
        <v>181</v>
      </c>
      <c r="B194" s="17" t="s">
        <v>416</v>
      </c>
      <c r="C194" s="17"/>
      <c r="D194" s="11">
        <v>42.4</v>
      </c>
      <c r="E194" s="16" t="s">
        <v>328</v>
      </c>
      <c r="F194" s="30">
        <v>18.2</v>
      </c>
      <c r="G194" s="30">
        <v>18.899999999999999</v>
      </c>
      <c r="H194" s="26">
        <f>(G194-F194)*0</f>
        <v>0</v>
      </c>
      <c r="I194" s="29">
        <f t="shared" si="29"/>
        <v>0.95399999999999996</v>
      </c>
      <c r="J194" s="29"/>
      <c r="K194" s="29"/>
      <c r="L194" s="26">
        <f t="shared" si="20"/>
        <v>0.95399999999999996</v>
      </c>
      <c r="M194" s="57" t="s">
        <v>703</v>
      </c>
    </row>
    <row r="195" spans="1:13" x14ac:dyDescent="0.25">
      <c r="A195" s="39">
        <v>182</v>
      </c>
      <c r="B195" s="17" t="s">
        <v>417</v>
      </c>
      <c r="C195" s="17"/>
      <c r="D195" s="11">
        <v>69.3</v>
      </c>
      <c r="E195" s="16" t="s">
        <v>328</v>
      </c>
      <c r="F195" s="30">
        <v>7.2</v>
      </c>
      <c r="G195" s="30">
        <v>7.2</v>
      </c>
      <c r="H195" s="26">
        <f>(G195-F195)*0</f>
        <v>0</v>
      </c>
      <c r="I195" s="29">
        <f t="shared" si="29"/>
        <v>1.5592499999999998</v>
      </c>
      <c r="J195" s="29"/>
      <c r="K195" s="29"/>
      <c r="L195" s="26">
        <f t="shared" si="20"/>
        <v>1.5592499999999998</v>
      </c>
      <c r="M195" s="57" t="s">
        <v>703</v>
      </c>
    </row>
    <row r="196" spans="1:13" x14ac:dyDescent="0.25">
      <c r="A196" s="39">
        <v>183</v>
      </c>
      <c r="B196" s="17" t="s">
        <v>418</v>
      </c>
      <c r="C196" s="17" t="s">
        <v>790</v>
      </c>
      <c r="D196" s="11">
        <v>99.3</v>
      </c>
      <c r="E196" s="16" t="s">
        <v>328</v>
      </c>
      <c r="F196" s="30">
        <v>28.2</v>
      </c>
      <c r="G196" s="30">
        <v>29.4</v>
      </c>
      <c r="H196" s="26">
        <f t="shared" si="21"/>
        <v>1.1999999999999993</v>
      </c>
      <c r="I196" s="29"/>
      <c r="J196" s="29"/>
      <c r="K196" s="29">
        <v>3.2817441915995477E-2</v>
      </c>
      <c r="L196" s="26">
        <f t="shared" si="20"/>
        <v>1.2328174419159947</v>
      </c>
      <c r="M196" s="57" t="s">
        <v>702</v>
      </c>
    </row>
    <row r="197" spans="1:13" x14ac:dyDescent="0.25">
      <c r="A197" s="39">
        <v>184</v>
      </c>
      <c r="B197" s="17" t="s">
        <v>419</v>
      </c>
      <c r="C197" s="17" t="s">
        <v>815</v>
      </c>
      <c r="D197" s="11">
        <v>42.3</v>
      </c>
      <c r="E197" s="16" t="s">
        <v>328</v>
      </c>
      <c r="F197" s="30">
        <v>7.3</v>
      </c>
      <c r="G197" s="30">
        <v>7.3</v>
      </c>
      <c r="H197" s="26">
        <f t="shared" si="21"/>
        <v>0</v>
      </c>
      <c r="I197" s="29"/>
      <c r="J197" s="29"/>
      <c r="K197" s="29">
        <v>1.3979635378112878E-2</v>
      </c>
      <c r="L197" s="26">
        <f t="shared" si="20"/>
        <v>1.3979635378112878E-2</v>
      </c>
      <c r="M197" s="57" t="s">
        <v>702</v>
      </c>
    </row>
    <row r="198" spans="1:13" x14ac:dyDescent="0.25">
      <c r="A198" s="39">
        <v>185</v>
      </c>
      <c r="B198" s="17" t="s">
        <v>420</v>
      </c>
      <c r="C198" s="17" t="s">
        <v>801</v>
      </c>
      <c r="D198" s="11">
        <v>68.599999999999994</v>
      </c>
      <c r="E198" s="16" t="s">
        <v>328</v>
      </c>
      <c r="F198" s="30">
        <v>10.7</v>
      </c>
      <c r="G198" s="30">
        <v>11.1</v>
      </c>
      <c r="H198" s="26">
        <f t="shared" si="21"/>
        <v>0.40000000000000036</v>
      </c>
      <c r="I198" s="29"/>
      <c r="J198" s="29"/>
      <c r="K198" s="29">
        <v>2.2671465412258708E-2</v>
      </c>
      <c r="L198" s="26">
        <f t="shared" si="20"/>
        <v>0.42267146541225908</v>
      </c>
      <c r="M198" s="57" t="s">
        <v>702</v>
      </c>
    </row>
    <row r="199" spans="1:13" x14ac:dyDescent="0.25">
      <c r="A199" s="39">
        <v>186</v>
      </c>
      <c r="B199" s="17" t="s">
        <v>421</v>
      </c>
      <c r="C199" s="17"/>
      <c r="D199" s="11">
        <v>99.4</v>
      </c>
      <c r="E199" s="16" t="s">
        <v>328</v>
      </c>
      <c r="F199" s="30">
        <v>39.6</v>
      </c>
      <c r="G199" s="30">
        <v>41.1</v>
      </c>
      <c r="H199" s="26">
        <f>(G199-F199)*0</f>
        <v>0</v>
      </c>
      <c r="I199" s="29">
        <f t="shared" ref="I199:I203" si="30">0.015*D199*12/8</f>
        <v>2.2365000000000004</v>
      </c>
      <c r="J199" s="29"/>
      <c r="K199" s="29"/>
      <c r="L199" s="26">
        <f t="shared" si="20"/>
        <v>2.2365000000000004</v>
      </c>
      <c r="M199" s="57" t="s">
        <v>703</v>
      </c>
    </row>
    <row r="200" spans="1:13" x14ac:dyDescent="0.25">
      <c r="A200" s="39">
        <v>187</v>
      </c>
      <c r="B200" s="17" t="s">
        <v>422</v>
      </c>
      <c r="C200" s="17"/>
      <c r="D200" s="11">
        <v>42.4</v>
      </c>
      <c r="E200" s="16" t="s">
        <v>328</v>
      </c>
      <c r="F200" s="30">
        <v>17.399999999999999</v>
      </c>
      <c r="G200" s="30">
        <v>18.3</v>
      </c>
      <c r="H200" s="26">
        <f>(G200-F200)*0</f>
        <v>0</v>
      </c>
      <c r="I200" s="29">
        <f t="shared" si="30"/>
        <v>0.95399999999999996</v>
      </c>
      <c r="J200" s="29"/>
      <c r="K200" s="29"/>
      <c r="L200" s="26">
        <f t="shared" si="20"/>
        <v>0.95399999999999996</v>
      </c>
      <c r="M200" s="57" t="s">
        <v>703</v>
      </c>
    </row>
    <row r="201" spans="1:13" x14ac:dyDescent="0.25">
      <c r="A201" s="39">
        <v>188</v>
      </c>
      <c r="B201" s="17" t="s">
        <v>423</v>
      </c>
      <c r="C201" s="17"/>
      <c r="D201" s="11">
        <v>69.3</v>
      </c>
      <c r="E201" s="16" t="s">
        <v>328</v>
      </c>
      <c r="F201" s="30">
        <v>18.7</v>
      </c>
      <c r="G201" s="30">
        <v>18.7</v>
      </c>
      <c r="H201" s="26">
        <f t="shared" si="21"/>
        <v>0</v>
      </c>
      <c r="I201" s="29">
        <f t="shared" si="30"/>
        <v>1.5592499999999998</v>
      </c>
      <c r="J201" s="29"/>
      <c r="K201" s="29"/>
      <c r="L201" s="26">
        <f t="shared" si="20"/>
        <v>1.5592499999999998</v>
      </c>
      <c r="M201" s="57" t="s">
        <v>703</v>
      </c>
    </row>
    <row r="202" spans="1:13" x14ac:dyDescent="0.25">
      <c r="A202" s="39">
        <v>189</v>
      </c>
      <c r="B202" s="17" t="s">
        <v>424</v>
      </c>
      <c r="C202" s="17"/>
      <c r="D202" s="11">
        <v>99.1</v>
      </c>
      <c r="E202" s="16" t="s">
        <v>328</v>
      </c>
      <c r="F202" s="30">
        <v>5.5</v>
      </c>
      <c r="G202" s="30">
        <v>5.5</v>
      </c>
      <c r="H202" s="26">
        <f t="shared" si="21"/>
        <v>0</v>
      </c>
      <c r="I202" s="29">
        <f t="shared" si="30"/>
        <v>2.2297500000000001</v>
      </c>
      <c r="J202" s="29"/>
      <c r="K202" s="29"/>
      <c r="L202" s="26">
        <f t="shared" si="20"/>
        <v>2.2297500000000001</v>
      </c>
      <c r="M202" s="4" t="s">
        <v>703</v>
      </c>
    </row>
    <row r="203" spans="1:13" x14ac:dyDescent="0.25">
      <c r="A203" s="39">
        <v>190</v>
      </c>
      <c r="B203" s="17" t="s">
        <v>425</v>
      </c>
      <c r="C203" s="17"/>
      <c r="D203" s="11">
        <v>42.6</v>
      </c>
      <c r="E203" s="16" t="s">
        <v>328</v>
      </c>
      <c r="F203" s="30">
        <v>10.5</v>
      </c>
      <c r="G203" s="30">
        <v>10.8</v>
      </c>
      <c r="H203" s="26">
        <f>(G203-F203)*0</f>
        <v>0</v>
      </c>
      <c r="I203" s="29">
        <f t="shared" si="30"/>
        <v>0.95850000000000002</v>
      </c>
      <c r="J203" s="29"/>
      <c r="K203" s="29"/>
      <c r="L203" s="26">
        <f t="shared" si="20"/>
        <v>0.95850000000000002</v>
      </c>
      <c r="M203" s="57" t="s">
        <v>703</v>
      </c>
    </row>
    <row r="204" spans="1:13" x14ac:dyDescent="0.25">
      <c r="A204" s="39">
        <v>191</v>
      </c>
      <c r="B204" s="17" t="s">
        <v>426</v>
      </c>
      <c r="C204" s="17" t="s">
        <v>790</v>
      </c>
      <c r="D204" s="11">
        <v>69.2</v>
      </c>
      <c r="E204" s="16" t="s">
        <v>328</v>
      </c>
      <c r="F204" s="30">
        <v>23.4</v>
      </c>
      <c r="G204" s="30">
        <v>23.9</v>
      </c>
      <c r="H204" s="26">
        <f t="shared" si="21"/>
        <v>0.5</v>
      </c>
      <c r="I204" s="29"/>
      <c r="J204" s="29"/>
      <c r="K204" s="29">
        <v>2.2869758112657478E-2</v>
      </c>
      <c r="L204" s="26">
        <f t="shared" si="20"/>
        <v>0.52286975811265746</v>
      </c>
      <c r="M204" s="57" t="s">
        <v>702</v>
      </c>
    </row>
    <row r="205" spans="1:13" x14ac:dyDescent="0.25">
      <c r="A205" s="39">
        <v>192</v>
      </c>
      <c r="B205" s="17" t="s">
        <v>427</v>
      </c>
      <c r="C205" s="17"/>
      <c r="D205" s="11">
        <v>99</v>
      </c>
      <c r="E205" s="16" t="s">
        <v>328</v>
      </c>
      <c r="F205" s="30">
        <v>9.3000000000000007</v>
      </c>
      <c r="G205" s="30">
        <v>9.6</v>
      </c>
      <c r="H205" s="26">
        <f>(G205-F205)*0</f>
        <v>0</v>
      </c>
      <c r="I205" s="29">
        <f t="shared" ref="I205:I208" si="31">0.015*D205*12/8</f>
        <v>2.2275</v>
      </c>
      <c r="J205" s="29"/>
      <c r="K205" s="29"/>
      <c r="L205" s="26">
        <f t="shared" si="20"/>
        <v>2.2275</v>
      </c>
      <c r="M205" s="57" t="s">
        <v>703</v>
      </c>
    </row>
    <row r="206" spans="1:13" x14ac:dyDescent="0.25">
      <c r="A206" s="39">
        <v>193</v>
      </c>
      <c r="B206" s="17" t="s">
        <v>592</v>
      </c>
      <c r="C206" s="17"/>
      <c r="D206" s="11">
        <v>42.4</v>
      </c>
      <c r="E206" s="16" t="s">
        <v>328</v>
      </c>
      <c r="F206" s="30">
        <v>2.2999999999999998</v>
      </c>
      <c r="G206" s="30">
        <v>2.4</v>
      </c>
      <c r="H206" s="26">
        <f>(G206-F206)*0</f>
        <v>0</v>
      </c>
      <c r="I206" s="29">
        <f t="shared" si="31"/>
        <v>0.95399999999999996</v>
      </c>
      <c r="J206" s="29"/>
      <c r="K206" s="29"/>
      <c r="L206" s="26">
        <f t="shared" si="20"/>
        <v>0.95399999999999996</v>
      </c>
      <c r="M206" s="4" t="s">
        <v>703</v>
      </c>
    </row>
    <row r="207" spans="1:13" x14ac:dyDescent="0.25">
      <c r="A207" s="39">
        <v>194</v>
      </c>
      <c r="B207" s="17" t="s">
        <v>593</v>
      </c>
      <c r="C207" s="17"/>
      <c r="D207" s="11">
        <v>68.8</v>
      </c>
      <c r="E207" s="16" t="s">
        <v>328</v>
      </c>
      <c r="F207" s="30">
        <v>14.7</v>
      </c>
      <c r="G207" s="30">
        <v>15.1</v>
      </c>
      <c r="H207" s="26">
        <f>(G207-F207)*0</f>
        <v>0</v>
      </c>
      <c r="I207" s="29">
        <f t="shared" si="31"/>
        <v>1.548</v>
      </c>
      <c r="J207" s="29"/>
      <c r="K207" s="29"/>
      <c r="L207" s="26">
        <f t="shared" ref="L207:L242" si="32">H207+K207+I207+J207</f>
        <v>1.548</v>
      </c>
      <c r="M207" s="4" t="s">
        <v>703</v>
      </c>
    </row>
    <row r="208" spans="1:13" x14ac:dyDescent="0.25">
      <c r="A208" s="39">
        <v>195</v>
      </c>
      <c r="B208" s="17" t="s">
        <v>594</v>
      </c>
      <c r="C208" s="17"/>
      <c r="D208" s="11">
        <v>100.7</v>
      </c>
      <c r="E208" s="16" t="s">
        <v>328</v>
      </c>
      <c r="F208" s="30">
        <v>35.200000000000003</v>
      </c>
      <c r="G208" s="30">
        <v>36.700000000000003</v>
      </c>
      <c r="H208" s="26">
        <f>(G208-F208)*0</f>
        <v>0</v>
      </c>
      <c r="I208" s="29">
        <f t="shared" si="31"/>
        <v>2.2657499999999997</v>
      </c>
      <c r="J208" s="29"/>
      <c r="K208" s="29"/>
      <c r="L208" s="26">
        <f t="shared" si="32"/>
        <v>2.2657499999999997</v>
      </c>
      <c r="M208" s="4" t="s">
        <v>703</v>
      </c>
    </row>
    <row r="209" spans="1:13" x14ac:dyDescent="0.25">
      <c r="A209" s="39">
        <v>196</v>
      </c>
      <c r="B209" s="17" t="s">
        <v>428</v>
      </c>
      <c r="C209" s="17" t="s">
        <v>821</v>
      </c>
      <c r="D209" s="11">
        <v>42.6</v>
      </c>
      <c r="E209" s="16" t="s">
        <v>328</v>
      </c>
      <c r="F209" s="30">
        <v>21</v>
      </c>
      <c r="G209" s="30">
        <v>21.4</v>
      </c>
      <c r="H209" s="26">
        <f>(G209-F209)</f>
        <v>0.39999999999999858</v>
      </c>
      <c r="I209" s="29"/>
      <c r="J209" s="29"/>
      <c r="K209" s="29">
        <v>1.4078781728312261E-2</v>
      </c>
      <c r="L209" s="26">
        <f t="shared" si="32"/>
        <v>0.41407878172831086</v>
      </c>
      <c r="M209" s="57" t="s">
        <v>702</v>
      </c>
    </row>
    <row r="210" spans="1:13" x14ac:dyDescent="0.25">
      <c r="A210" s="39">
        <v>197</v>
      </c>
      <c r="B210" s="17" t="s">
        <v>429</v>
      </c>
      <c r="C210" s="17"/>
      <c r="D210" s="11">
        <v>69.2</v>
      </c>
      <c r="E210" s="16" t="s">
        <v>328</v>
      </c>
      <c r="F210" s="30">
        <v>23.4</v>
      </c>
      <c r="G210" s="30">
        <v>24</v>
      </c>
      <c r="H210" s="26">
        <f>(G210-F210)*0</f>
        <v>0</v>
      </c>
      <c r="I210" s="29">
        <f>0.015*D210*12/8</f>
        <v>1.5569999999999999</v>
      </c>
      <c r="J210" s="29"/>
      <c r="K210" s="29"/>
      <c r="L210" s="26">
        <f t="shared" si="32"/>
        <v>1.5569999999999999</v>
      </c>
      <c r="M210" s="57" t="s">
        <v>703</v>
      </c>
    </row>
    <row r="211" spans="1:13" x14ac:dyDescent="0.25">
      <c r="A211" s="39">
        <v>198</v>
      </c>
      <c r="B211" s="17" t="s">
        <v>430</v>
      </c>
      <c r="C211" s="17" t="s">
        <v>783</v>
      </c>
      <c r="D211" s="11">
        <v>99.5</v>
      </c>
      <c r="E211" s="16" t="s">
        <v>328</v>
      </c>
      <c r="F211" s="30">
        <v>27.6</v>
      </c>
      <c r="G211" s="30">
        <v>28.4</v>
      </c>
      <c r="H211" s="26">
        <f t="shared" ref="H211:H240" si="33">G211-F211</f>
        <v>0.79999999999999716</v>
      </c>
      <c r="I211" s="29"/>
      <c r="J211" s="29"/>
      <c r="K211" s="29">
        <v>3.2883539482795071E-2</v>
      </c>
      <c r="L211" s="26">
        <f t="shared" si="32"/>
        <v>0.83288353948279226</v>
      </c>
      <c r="M211" s="57" t="s">
        <v>702</v>
      </c>
    </row>
    <row r="212" spans="1:13" x14ac:dyDescent="0.25">
      <c r="A212" s="39">
        <v>199</v>
      </c>
      <c r="B212" s="17" t="s">
        <v>802</v>
      </c>
      <c r="C212" s="17" t="s">
        <v>803</v>
      </c>
      <c r="D212" s="11">
        <v>42.6</v>
      </c>
      <c r="E212" s="16" t="s">
        <v>328</v>
      </c>
      <c r="F212" s="30">
        <v>2.403</v>
      </c>
      <c r="G212" s="30">
        <v>3.1749999999999998</v>
      </c>
      <c r="H212" s="26">
        <f>G212-F212</f>
        <v>0.7719999999999998</v>
      </c>
      <c r="I212" s="29"/>
      <c r="J212" s="29"/>
      <c r="K212" s="29">
        <v>1.4078781728312261E-2</v>
      </c>
      <c r="L212" s="26">
        <f t="shared" si="32"/>
        <v>0.78607878172831203</v>
      </c>
      <c r="M212" s="57" t="s">
        <v>702</v>
      </c>
    </row>
    <row r="213" spans="1:13" x14ac:dyDescent="0.25">
      <c r="A213" s="39">
        <v>200</v>
      </c>
      <c r="B213" s="17" t="s">
        <v>432</v>
      </c>
      <c r="C213" s="17"/>
      <c r="D213" s="11">
        <v>68.8</v>
      </c>
      <c r="E213" s="16" t="s">
        <v>328</v>
      </c>
      <c r="F213" s="30">
        <v>17</v>
      </c>
      <c r="G213" s="30">
        <v>17.600000000000001</v>
      </c>
      <c r="H213" s="26">
        <f>(G213-F213)*0</f>
        <v>0</v>
      </c>
      <c r="I213" s="29">
        <f t="shared" ref="I213:I216" si="34">0.015*D213*12/8</f>
        <v>1.548</v>
      </c>
      <c r="J213" s="29"/>
      <c r="K213" s="29"/>
      <c r="L213" s="26">
        <f t="shared" si="32"/>
        <v>1.548</v>
      </c>
      <c r="M213" s="57" t="s">
        <v>703</v>
      </c>
    </row>
    <row r="214" spans="1:13" x14ac:dyDescent="0.25">
      <c r="A214" s="39">
        <v>201</v>
      </c>
      <c r="B214" s="17" t="s">
        <v>433</v>
      </c>
      <c r="C214" s="17"/>
      <c r="D214" s="11">
        <v>99.3</v>
      </c>
      <c r="E214" s="16" t="s">
        <v>328</v>
      </c>
      <c r="F214" s="30">
        <v>30.3</v>
      </c>
      <c r="G214" s="30">
        <v>32.299999999999997</v>
      </c>
      <c r="H214" s="26">
        <f>(G214-F214)*0</f>
        <v>0</v>
      </c>
      <c r="I214" s="29">
        <f t="shared" si="34"/>
        <v>2.2342499999999998</v>
      </c>
      <c r="J214" s="29"/>
      <c r="K214" s="29"/>
      <c r="L214" s="26">
        <f t="shared" si="32"/>
        <v>2.2342499999999998</v>
      </c>
      <c r="M214" s="57" t="s">
        <v>703</v>
      </c>
    </row>
    <row r="215" spans="1:13" x14ac:dyDescent="0.25">
      <c r="A215" s="39">
        <v>202</v>
      </c>
      <c r="B215" s="17" t="s">
        <v>558</v>
      </c>
      <c r="C215" s="17"/>
      <c r="D215" s="11">
        <v>72.8</v>
      </c>
      <c r="E215" s="16" t="s">
        <v>328</v>
      </c>
      <c r="F215" s="30">
        <v>17.3</v>
      </c>
      <c r="G215" s="30">
        <v>17.899999999999999</v>
      </c>
      <c r="H215" s="26">
        <f>(G215-F215)*0</f>
        <v>0</v>
      </c>
      <c r="I215" s="29">
        <f t="shared" si="34"/>
        <v>1.6379999999999999</v>
      </c>
      <c r="J215" s="29"/>
      <c r="K215" s="29"/>
      <c r="L215" s="26">
        <f t="shared" si="32"/>
        <v>1.6379999999999999</v>
      </c>
      <c r="M215" s="57" t="s">
        <v>703</v>
      </c>
    </row>
    <row r="216" spans="1:13" x14ac:dyDescent="0.25">
      <c r="A216" s="39">
        <v>203</v>
      </c>
      <c r="B216" s="17" t="s">
        <v>559</v>
      </c>
      <c r="C216" s="17"/>
      <c r="D216" s="11">
        <v>72.2</v>
      </c>
      <c r="E216" s="16" t="s">
        <v>328</v>
      </c>
      <c r="F216" s="30">
        <v>10.3</v>
      </c>
      <c r="G216" s="30">
        <v>10.6</v>
      </c>
      <c r="H216" s="26">
        <f>(G216-F216)*0</f>
        <v>0</v>
      </c>
      <c r="I216" s="29">
        <f t="shared" si="34"/>
        <v>1.6244999999999998</v>
      </c>
      <c r="J216" s="29"/>
      <c r="K216" s="29"/>
      <c r="L216" s="26">
        <f t="shared" si="32"/>
        <v>1.6244999999999998</v>
      </c>
      <c r="M216" s="57" t="s">
        <v>703</v>
      </c>
    </row>
    <row r="217" spans="1:13" x14ac:dyDescent="0.25">
      <c r="A217" s="39">
        <v>204</v>
      </c>
      <c r="B217" s="17" t="s">
        <v>560</v>
      </c>
      <c r="C217" s="17" t="s">
        <v>784</v>
      </c>
      <c r="D217" s="11">
        <v>45.9</v>
      </c>
      <c r="E217" s="16" t="s">
        <v>328</v>
      </c>
      <c r="F217" s="30">
        <v>11.3</v>
      </c>
      <c r="G217" s="30">
        <v>12</v>
      </c>
      <c r="H217" s="26">
        <f t="shared" si="33"/>
        <v>0.69999999999999929</v>
      </c>
      <c r="I217" s="29"/>
      <c r="J217" s="29"/>
      <c r="K217" s="29">
        <v>1.5169391580505464E-2</v>
      </c>
      <c r="L217" s="26">
        <f t="shared" si="32"/>
        <v>0.71516939158050474</v>
      </c>
      <c r="M217" s="57" t="s">
        <v>702</v>
      </c>
    </row>
    <row r="218" spans="1:13" x14ac:dyDescent="0.25">
      <c r="A218" s="39">
        <v>205</v>
      </c>
      <c r="B218" s="17" t="s">
        <v>561</v>
      </c>
      <c r="C218" s="17" t="s">
        <v>774</v>
      </c>
      <c r="D218" s="11">
        <v>45.2</v>
      </c>
      <c r="E218" s="16" t="s">
        <v>328</v>
      </c>
      <c r="F218" s="30">
        <v>21.8</v>
      </c>
      <c r="G218" s="30">
        <v>22.8</v>
      </c>
      <c r="H218" s="26">
        <f t="shared" si="33"/>
        <v>1</v>
      </c>
      <c r="I218" s="29"/>
      <c r="J218" s="29"/>
      <c r="K218" s="29">
        <v>1.4938050096706906E-2</v>
      </c>
      <c r="L218" s="26">
        <f t="shared" si="32"/>
        <v>1.0149380500967069</v>
      </c>
      <c r="M218" s="57" t="s">
        <v>702</v>
      </c>
    </row>
    <row r="219" spans="1:13" x14ac:dyDescent="0.25">
      <c r="A219" s="39">
        <v>206</v>
      </c>
      <c r="B219" s="17" t="s">
        <v>562</v>
      </c>
      <c r="C219" s="17" t="s">
        <v>764</v>
      </c>
      <c r="D219" s="11">
        <v>72.400000000000006</v>
      </c>
      <c r="E219" s="16" t="s">
        <v>328</v>
      </c>
      <c r="F219" s="30">
        <v>3.9</v>
      </c>
      <c r="G219" s="30">
        <v>4.0999999999999996</v>
      </c>
      <c r="H219" s="26">
        <f t="shared" si="33"/>
        <v>0.19999999999999973</v>
      </c>
      <c r="I219" s="29"/>
      <c r="J219" s="29"/>
      <c r="K219" s="29">
        <v>2.3927319181450885E-2</v>
      </c>
      <c r="L219" s="26">
        <f t="shared" si="32"/>
        <v>0.22392731918145062</v>
      </c>
      <c r="M219" s="57" t="s">
        <v>702</v>
      </c>
    </row>
    <row r="220" spans="1:13" x14ac:dyDescent="0.25">
      <c r="A220" s="39">
        <v>207</v>
      </c>
      <c r="B220" s="17" t="s">
        <v>563</v>
      </c>
      <c r="C220" s="17"/>
      <c r="D220" s="11">
        <v>72.3</v>
      </c>
      <c r="E220" s="16" t="s">
        <v>328</v>
      </c>
      <c r="F220" s="30">
        <v>25.2</v>
      </c>
      <c r="G220" s="30">
        <v>25.2</v>
      </c>
      <c r="H220" s="26">
        <f t="shared" si="33"/>
        <v>0</v>
      </c>
      <c r="I220" s="29">
        <f t="shared" ref="I220:I224" si="35">0.015*D220*12/8</f>
        <v>1.6267499999999999</v>
      </c>
      <c r="J220" s="29"/>
      <c r="K220" s="29"/>
      <c r="L220" s="26">
        <f t="shared" si="32"/>
        <v>1.6267499999999999</v>
      </c>
      <c r="M220" s="57" t="s">
        <v>703</v>
      </c>
    </row>
    <row r="221" spans="1:13" x14ac:dyDescent="0.25">
      <c r="A221" s="39">
        <v>208</v>
      </c>
      <c r="B221" s="17" t="s">
        <v>564</v>
      </c>
      <c r="C221" s="17"/>
      <c r="D221" s="11">
        <v>45.5</v>
      </c>
      <c r="E221" s="16" t="s">
        <v>328</v>
      </c>
      <c r="F221" s="30">
        <v>15.1</v>
      </c>
      <c r="G221" s="30">
        <v>15.5</v>
      </c>
      <c r="H221" s="26">
        <f>(G221-F221)*0</f>
        <v>0</v>
      </c>
      <c r="I221" s="29">
        <f t="shared" si="35"/>
        <v>1.0237499999999999</v>
      </c>
      <c r="J221" s="29"/>
      <c r="K221" s="29"/>
      <c r="L221" s="26">
        <f t="shared" si="32"/>
        <v>1.0237499999999999</v>
      </c>
      <c r="M221" s="57" t="s">
        <v>703</v>
      </c>
    </row>
    <row r="222" spans="1:13" x14ac:dyDescent="0.25">
      <c r="A222" s="39">
        <v>209</v>
      </c>
      <c r="B222" s="17" t="s">
        <v>565</v>
      </c>
      <c r="C222" s="17"/>
      <c r="D222" s="11">
        <v>45.2</v>
      </c>
      <c r="E222" s="16" t="s">
        <v>328</v>
      </c>
      <c r="F222" s="30">
        <v>17.399999999999999</v>
      </c>
      <c r="G222" s="30">
        <v>18.399999999999999</v>
      </c>
      <c r="H222" s="26">
        <f>(G222-F222)*0</f>
        <v>0</v>
      </c>
      <c r="I222" s="29">
        <f t="shared" si="35"/>
        <v>1.0170000000000001</v>
      </c>
      <c r="J222" s="29"/>
      <c r="K222" s="29"/>
      <c r="L222" s="26">
        <f t="shared" si="32"/>
        <v>1.0170000000000001</v>
      </c>
      <c r="M222" s="57" t="s">
        <v>703</v>
      </c>
    </row>
    <row r="223" spans="1:13" x14ac:dyDescent="0.25">
      <c r="A223" s="39">
        <v>210</v>
      </c>
      <c r="B223" s="17" t="s">
        <v>566</v>
      </c>
      <c r="C223" s="17"/>
      <c r="D223" s="11">
        <v>72.5</v>
      </c>
      <c r="E223" s="16" t="s">
        <v>328</v>
      </c>
      <c r="F223" s="30">
        <v>11.5</v>
      </c>
      <c r="G223" s="30">
        <v>12.6</v>
      </c>
      <c r="H223" s="26">
        <f>(G223-F223)*0</f>
        <v>0</v>
      </c>
      <c r="I223" s="29">
        <f t="shared" si="35"/>
        <v>1.6312499999999999</v>
      </c>
      <c r="J223" s="29"/>
      <c r="K223" s="29"/>
      <c r="L223" s="26">
        <f t="shared" si="32"/>
        <v>1.6312499999999999</v>
      </c>
      <c r="M223" s="4" t="s">
        <v>703</v>
      </c>
    </row>
    <row r="224" spans="1:13" x14ac:dyDescent="0.25">
      <c r="A224" s="39">
        <v>211</v>
      </c>
      <c r="B224" s="17" t="s">
        <v>567</v>
      </c>
      <c r="C224" s="17"/>
      <c r="D224" s="11">
        <v>72.2</v>
      </c>
      <c r="E224" s="16" t="s">
        <v>328</v>
      </c>
      <c r="F224" s="30">
        <v>15.2</v>
      </c>
      <c r="G224" s="30">
        <v>15.8</v>
      </c>
      <c r="H224" s="26">
        <f>(G224-F224)*0</f>
        <v>0</v>
      </c>
      <c r="I224" s="29">
        <f t="shared" si="35"/>
        <v>1.6244999999999998</v>
      </c>
      <c r="J224" s="29"/>
      <c r="K224" s="29"/>
      <c r="L224" s="26">
        <f t="shared" si="32"/>
        <v>1.6244999999999998</v>
      </c>
      <c r="M224" s="4" t="s">
        <v>703</v>
      </c>
    </row>
    <row r="225" spans="1:13" x14ac:dyDescent="0.25">
      <c r="A225" s="39">
        <v>212</v>
      </c>
      <c r="B225" s="17" t="s">
        <v>830</v>
      </c>
      <c r="C225" s="17" t="s">
        <v>812</v>
      </c>
      <c r="D225" s="11">
        <v>46</v>
      </c>
      <c r="E225" s="16" t="s">
        <v>328</v>
      </c>
      <c r="F225" s="30">
        <v>0.31</v>
      </c>
      <c r="G225" s="30">
        <v>0.504</v>
      </c>
      <c r="H225" s="26">
        <f t="shared" si="33"/>
        <v>0.19400000000000001</v>
      </c>
      <c r="I225" s="29"/>
      <c r="J225" s="29"/>
      <c r="K225" s="29">
        <v>1.5202440363905258E-2</v>
      </c>
      <c r="L225" s="26">
        <f t="shared" si="32"/>
        <v>0.20920244036390526</v>
      </c>
      <c r="M225" s="4" t="s">
        <v>702</v>
      </c>
    </row>
    <row r="226" spans="1:13" x14ac:dyDescent="0.25">
      <c r="A226" s="39">
        <v>213</v>
      </c>
      <c r="B226" s="17" t="s">
        <v>569</v>
      </c>
      <c r="C226" s="17" t="s">
        <v>753</v>
      </c>
      <c r="D226" s="11">
        <v>44.8</v>
      </c>
      <c r="E226" s="16" t="s">
        <v>328</v>
      </c>
      <c r="F226" s="30">
        <v>9.3000000000000007</v>
      </c>
      <c r="G226" s="30">
        <v>9.5</v>
      </c>
      <c r="H226" s="26">
        <f t="shared" si="33"/>
        <v>0.19999999999999929</v>
      </c>
      <c r="I226" s="29"/>
      <c r="J226" s="29"/>
      <c r="K226" s="29">
        <v>1.4805854963107729E-2</v>
      </c>
      <c r="L226" s="26">
        <f t="shared" si="32"/>
        <v>0.21480585496310703</v>
      </c>
      <c r="M226" s="4" t="s">
        <v>702</v>
      </c>
    </row>
    <row r="227" spans="1:13" x14ac:dyDescent="0.25">
      <c r="A227" s="39">
        <v>214</v>
      </c>
      <c r="B227" s="17" t="s">
        <v>570</v>
      </c>
      <c r="C227" s="17"/>
      <c r="D227" s="11">
        <v>73.099999999999994</v>
      </c>
      <c r="E227" s="16" t="s">
        <v>328</v>
      </c>
      <c r="F227" s="30">
        <v>17.3</v>
      </c>
      <c r="G227" s="30">
        <v>17.3</v>
      </c>
      <c r="H227" s="26">
        <f t="shared" si="33"/>
        <v>0</v>
      </c>
      <c r="I227" s="29">
        <f>0.015*D227*12/8</f>
        <v>1.6447499999999997</v>
      </c>
      <c r="J227" s="29"/>
      <c r="K227" s="29"/>
      <c r="L227" s="26">
        <f t="shared" si="32"/>
        <v>1.6447499999999997</v>
      </c>
      <c r="M227" s="4" t="s">
        <v>703</v>
      </c>
    </row>
    <row r="228" spans="1:13" x14ac:dyDescent="0.25">
      <c r="A228" s="39">
        <v>215</v>
      </c>
      <c r="B228" s="17" t="s">
        <v>571</v>
      </c>
      <c r="C228" s="17" t="s">
        <v>787</v>
      </c>
      <c r="D228" s="11">
        <v>72.400000000000006</v>
      </c>
      <c r="E228" s="16" t="s">
        <v>328</v>
      </c>
      <c r="F228" s="30">
        <v>9.3000000000000007</v>
      </c>
      <c r="G228" s="30">
        <v>9.6</v>
      </c>
      <c r="H228" s="26">
        <f t="shared" si="33"/>
        <v>0.29999999999999893</v>
      </c>
      <c r="I228" s="29"/>
      <c r="J228" s="29"/>
      <c r="K228" s="29">
        <v>2.3927319181450885E-2</v>
      </c>
      <c r="L228" s="26">
        <f t="shared" si="32"/>
        <v>0.32392731918144979</v>
      </c>
      <c r="M228" s="4" t="s">
        <v>702</v>
      </c>
    </row>
    <row r="229" spans="1:13" x14ac:dyDescent="0.25">
      <c r="A229" s="39">
        <v>216</v>
      </c>
      <c r="B229" s="17" t="s">
        <v>572</v>
      </c>
      <c r="C229" s="17"/>
      <c r="D229" s="11">
        <v>46</v>
      </c>
      <c r="E229" s="16" t="s">
        <v>328</v>
      </c>
      <c r="F229" s="30">
        <v>20.6</v>
      </c>
      <c r="G229" s="30">
        <v>21.7</v>
      </c>
      <c r="H229" s="26">
        <f>(G229-F229)*0</f>
        <v>0</v>
      </c>
      <c r="I229" s="29">
        <f>0.015*D229*12/8</f>
        <v>1.0349999999999999</v>
      </c>
      <c r="J229" s="29"/>
      <c r="K229" s="29"/>
      <c r="L229" s="26">
        <f t="shared" si="32"/>
        <v>1.0349999999999999</v>
      </c>
      <c r="M229" s="4" t="s">
        <v>703</v>
      </c>
    </row>
    <row r="230" spans="1:13" x14ac:dyDescent="0.25">
      <c r="A230" s="39">
        <v>217</v>
      </c>
      <c r="B230" s="17" t="s">
        <v>822</v>
      </c>
      <c r="C230" s="17" t="s">
        <v>815</v>
      </c>
      <c r="D230" s="11">
        <v>45.4</v>
      </c>
      <c r="E230" s="16" t="s">
        <v>328</v>
      </c>
      <c r="F230" s="30">
        <v>0.85299999999999998</v>
      </c>
      <c r="G230" s="30">
        <v>1.1890000000000001</v>
      </c>
      <c r="H230" s="26">
        <f>(G230-F230)</f>
        <v>0.33600000000000008</v>
      </c>
      <c r="I230" s="29"/>
      <c r="J230" s="29"/>
      <c r="K230" s="29">
        <v>1.5004147663506493E-2</v>
      </c>
      <c r="L230" s="26">
        <f t="shared" si="32"/>
        <v>0.35100414766350657</v>
      </c>
      <c r="M230" s="4" t="s">
        <v>702</v>
      </c>
    </row>
    <row r="231" spans="1:13" x14ac:dyDescent="0.25">
      <c r="A231" s="39">
        <v>218</v>
      </c>
      <c r="B231" s="17" t="s">
        <v>574</v>
      </c>
      <c r="C231" s="17" t="s">
        <v>791</v>
      </c>
      <c r="D231" s="11">
        <v>73</v>
      </c>
      <c r="E231" s="16" t="s">
        <v>328</v>
      </c>
      <c r="F231" s="30">
        <v>9.1999999999999993</v>
      </c>
      <c r="G231" s="30">
        <v>9.5</v>
      </c>
      <c r="H231" s="26">
        <f t="shared" si="33"/>
        <v>0.30000000000000071</v>
      </c>
      <c r="I231" s="29"/>
      <c r="J231" s="29"/>
      <c r="K231" s="29">
        <v>2.4125611881849647E-2</v>
      </c>
      <c r="L231" s="26">
        <f t="shared" si="32"/>
        <v>0.32412561188185035</v>
      </c>
      <c r="M231" s="4" t="s">
        <v>702</v>
      </c>
    </row>
    <row r="232" spans="1:13" x14ac:dyDescent="0.25">
      <c r="A232" s="39">
        <v>219</v>
      </c>
      <c r="B232" s="17" t="s">
        <v>575</v>
      </c>
      <c r="C232" s="17"/>
      <c r="D232" s="11">
        <v>72.2</v>
      </c>
      <c r="E232" s="16" t="s">
        <v>328</v>
      </c>
      <c r="F232" s="30">
        <v>17.399999999999999</v>
      </c>
      <c r="G232" s="30">
        <v>17.399999999999999</v>
      </c>
      <c r="H232" s="26">
        <f>(G232-F232)*0</f>
        <v>0</v>
      </c>
      <c r="I232" s="29">
        <f t="shared" ref="I232:I233" si="36">0.015*D232*12/8</f>
        <v>1.6244999999999998</v>
      </c>
      <c r="J232" s="29"/>
      <c r="K232" s="29"/>
      <c r="L232" s="26">
        <f t="shared" si="32"/>
        <v>1.6244999999999998</v>
      </c>
      <c r="M232" s="4" t="s">
        <v>703</v>
      </c>
    </row>
    <row r="233" spans="1:13" x14ac:dyDescent="0.25">
      <c r="A233" s="39">
        <v>220</v>
      </c>
      <c r="B233" s="17" t="s">
        <v>576</v>
      </c>
      <c r="C233" s="17"/>
      <c r="D233" s="11">
        <v>46.2</v>
      </c>
      <c r="E233" s="16" t="s">
        <v>328</v>
      </c>
      <c r="F233" s="30">
        <v>1.9</v>
      </c>
      <c r="G233" s="30">
        <v>1.9</v>
      </c>
      <c r="H233" s="26">
        <f t="shared" si="33"/>
        <v>0</v>
      </c>
      <c r="I233" s="29">
        <f t="shared" si="36"/>
        <v>1.0395000000000001</v>
      </c>
      <c r="J233" s="29"/>
      <c r="K233" s="29"/>
      <c r="L233" s="26">
        <f t="shared" si="32"/>
        <v>1.0395000000000001</v>
      </c>
      <c r="M233" s="4" t="s">
        <v>703</v>
      </c>
    </row>
    <row r="234" spans="1:13" x14ac:dyDescent="0.25">
      <c r="A234" s="39">
        <v>221</v>
      </c>
      <c r="B234" s="17" t="s">
        <v>577</v>
      </c>
      <c r="C234" s="17" t="s">
        <v>809</v>
      </c>
      <c r="D234" s="11">
        <v>45.4</v>
      </c>
      <c r="E234" s="16" t="s">
        <v>328</v>
      </c>
      <c r="F234" s="30">
        <v>16.7</v>
      </c>
      <c r="G234" s="30">
        <v>17.600000000000001</v>
      </c>
      <c r="H234" s="26">
        <f t="shared" si="33"/>
        <v>0.90000000000000213</v>
      </c>
      <c r="I234" s="29"/>
      <c r="J234" s="29"/>
      <c r="K234" s="29">
        <v>1.5004147663506493E-2</v>
      </c>
      <c r="L234" s="26">
        <f t="shared" si="32"/>
        <v>0.91500414766350857</v>
      </c>
      <c r="M234" s="4" t="s">
        <v>702</v>
      </c>
    </row>
    <row r="235" spans="1:13" x14ac:dyDescent="0.25">
      <c r="A235" s="39">
        <v>222</v>
      </c>
      <c r="B235" s="17" t="s">
        <v>578</v>
      </c>
      <c r="C235" s="17" t="s">
        <v>787</v>
      </c>
      <c r="D235" s="11">
        <v>72.900000000000006</v>
      </c>
      <c r="E235" s="16" t="s">
        <v>328</v>
      </c>
      <c r="F235" s="30">
        <v>23.4</v>
      </c>
      <c r="G235" s="30">
        <v>24.8</v>
      </c>
      <c r="H235" s="26">
        <f t="shared" si="33"/>
        <v>1.4000000000000021</v>
      </c>
      <c r="I235" s="29"/>
      <c r="J235" s="29"/>
      <c r="K235" s="29">
        <v>2.4092563098449857E-2</v>
      </c>
      <c r="L235" s="26">
        <f t="shared" si="32"/>
        <v>1.424092563098452</v>
      </c>
      <c r="M235" s="4" t="s">
        <v>702</v>
      </c>
    </row>
    <row r="236" spans="1:13" x14ac:dyDescent="0.25">
      <c r="A236" s="39">
        <v>223</v>
      </c>
      <c r="B236" s="17" t="s">
        <v>579</v>
      </c>
      <c r="C236" s="17" t="s">
        <v>783</v>
      </c>
      <c r="D236" s="11">
        <v>72.400000000000006</v>
      </c>
      <c r="E236" s="16" t="s">
        <v>328</v>
      </c>
      <c r="F236" s="30">
        <v>33.5</v>
      </c>
      <c r="G236" s="30">
        <v>34.9</v>
      </c>
      <c r="H236" s="26">
        <f t="shared" si="33"/>
        <v>1.3999999999999986</v>
      </c>
      <c r="I236" s="29"/>
      <c r="J236" s="29"/>
      <c r="K236" s="29">
        <v>2.3927319181450885E-2</v>
      </c>
      <c r="L236" s="26">
        <f t="shared" si="32"/>
        <v>1.4239273191814494</v>
      </c>
      <c r="M236" s="4" t="s">
        <v>702</v>
      </c>
    </row>
    <row r="237" spans="1:13" x14ac:dyDescent="0.25">
      <c r="A237" s="39">
        <v>224</v>
      </c>
      <c r="B237" s="17" t="s">
        <v>580</v>
      </c>
      <c r="C237" s="17"/>
      <c r="D237" s="11">
        <v>46.1</v>
      </c>
      <c r="E237" s="16" t="s">
        <v>328</v>
      </c>
      <c r="F237" s="30">
        <v>8.9</v>
      </c>
      <c r="G237" s="30">
        <v>9</v>
      </c>
      <c r="H237" s="26">
        <f>(G237-F237)*0</f>
        <v>0</v>
      </c>
      <c r="I237" s="29">
        <f t="shared" ref="I237:I238" si="37">0.015*D237*12/8</f>
        <v>1.03725</v>
      </c>
      <c r="J237" s="29"/>
      <c r="K237" s="29"/>
      <c r="L237" s="26">
        <f t="shared" si="32"/>
        <v>1.03725</v>
      </c>
      <c r="M237" s="4" t="s">
        <v>703</v>
      </c>
    </row>
    <row r="238" spans="1:13" x14ac:dyDescent="0.25">
      <c r="A238" s="39">
        <v>225</v>
      </c>
      <c r="B238" s="17" t="s">
        <v>581</v>
      </c>
      <c r="C238" s="17"/>
      <c r="D238" s="11">
        <v>45.6</v>
      </c>
      <c r="E238" s="16" t="s">
        <v>328</v>
      </c>
      <c r="F238" s="30">
        <v>17</v>
      </c>
      <c r="G238" s="30">
        <v>17</v>
      </c>
      <c r="H238" s="26">
        <f>(G238-F238)*0</f>
        <v>0</v>
      </c>
      <c r="I238" s="29">
        <f t="shared" si="37"/>
        <v>1.0259999999999998</v>
      </c>
      <c r="J238" s="29"/>
      <c r="K238" s="29"/>
      <c r="L238" s="26">
        <f t="shared" si="32"/>
        <v>1.0259999999999998</v>
      </c>
      <c r="M238" s="4" t="s">
        <v>703</v>
      </c>
    </row>
    <row r="239" spans="1:13" x14ac:dyDescent="0.25">
      <c r="A239" s="39">
        <v>226</v>
      </c>
      <c r="B239" s="17" t="s">
        <v>582</v>
      </c>
      <c r="C239" s="17" t="s">
        <v>804</v>
      </c>
      <c r="D239" s="11">
        <v>73.2</v>
      </c>
      <c r="E239" s="16" t="s">
        <v>328</v>
      </c>
      <c r="F239" s="30">
        <v>28.4</v>
      </c>
      <c r="G239" s="30">
        <v>29.4</v>
      </c>
      <c r="H239" s="26">
        <f t="shared" si="33"/>
        <v>1</v>
      </c>
      <c r="I239" s="29"/>
      <c r="J239" s="29"/>
      <c r="K239" s="29">
        <v>2.4191709448649238E-2</v>
      </c>
      <c r="L239" s="26">
        <f t="shared" si="32"/>
        <v>1.0241917094486492</v>
      </c>
      <c r="M239" s="4" t="s">
        <v>702</v>
      </c>
    </row>
    <row r="240" spans="1:13" x14ac:dyDescent="0.25">
      <c r="A240" s="39">
        <v>227</v>
      </c>
      <c r="B240" s="17" t="s">
        <v>583</v>
      </c>
      <c r="C240" s="17" t="s">
        <v>805</v>
      </c>
      <c r="D240" s="11">
        <v>72.400000000000006</v>
      </c>
      <c r="E240" s="16" t="s">
        <v>328</v>
      </c>
      <c r="F240" s="30">
        <v>8</v>
      </c>
      <c r="G240" s="30">
        <v>8.1</v>
      </c>
      <c r="H240" s="26">
        <f t="shared" si="33"/>
        <v>9.9999999999999645E-2</v>
      </c>
      <c r="I240" s="29"/>
      <c r="J240" s="29"/>
      <c r="K240" s="29">
        <v>2.3927319181450885E-2</v>
      </c>
      <c r="L240" s="26">
        <f t="shared" si="32"/>
        <v>0.12392731918145053</v>
      </c>
      <c r="M240" s="4" t="s">
        <v>702</v>
      </c>
    </row>
    <row r="241" spans="1:13" x14ac:dyDescent="0.25">
      <c r="A241" s="39">
        <v>228</v>
      </c>
      <c r="B241" s="17" t="s">
        <v>584</v>
      </c>
      <c r="C241" s="17"/>
      <c r="D241" s="11">
        <v>46.4</v>
      </c>
      <c r="E241" s="16" t="s">
        <v>328</v>
      </c>
      <c r="F241" s="30">
        <v>8.1999999999999993</v>
      </c>
      <c r="G241" s="30">
        <v>8.4</v>
      </c>
      <c r="H241" s="26">
        <f>(G241-F241)*0</f>
        <v>0</v>
      </c>
      <c r="I241" s="29">
        <f t="shared" ref="I241:I242" si="38">0.015*D241*12/8</f>
        <v>1.044</v>
      </c>
      <c r="J241" s="29"/>
      <c r="K241" s="29"/>
      <c r="L241" s="26">
        <f t="shared" si="32"/>
        <v>1.044</v>
      </c>
      <c r="M241" s="4" t="s">
        <v>703</v>
      </c>
    </row>
    <row r="242" spans="1:13" x14ac:dyDescent="0.25">
      <c r="A242" s="39">
        <v>229</v>
      </c>
      <c r="B242" s="17" t="s">
        <v>585</v>
      </c>
      <c r="C242" s="17"/>
      <c r="D242" s="11">
        <v>45.5</v>
      </c>
      <c r="E242" s="16" t="s">
        <v>328</v>
      </c>
      <c r="F242" s="30">
        <v>20</v>
      </c>
      <c r="G242" s="30">
        <v>20</v>
      </c>
      <c r="H242" s="26">
        <f>(G242-F242)*0</f>
        <v>0</v>
      </c>
      <c r="I242" s="29">
        <f t="shared" si="38"/>
        <v>1.0237499999999999</v>
      </c>
      <c r="J242" s="29"/>
      <c r="K242" s="29"/>
      <c r="L242" s="26">
        <f t="shared" si="32"/>
        <v>1.0237499999999999</v>
      </c>
      <c r="M242" s="4" t="s">
        <v>703</v>
      </c>
    </row>
    <row r="243" spans="1:13" x14ac:dyDescent="0.25">
      <c r="A243" s="681" t="s">
        <v>3</v>
      </c>
      <c r="B243" s="682"/>
      <c r="C243" s="657"/>
      <c r="D243" s="60">
        <f>SUM(D14:D242)</f>
        <v>14343.799999999996</v>
      </c>
      <c r="E243" s="43"/>
      <c r="F243" s="500"/>
      <c r="G243" s="500"/>
      <c r="H243" s="500">
        <f>SUM(H14:H242)</f>
        <v>75.878400000000084</v>
      </c>
      <c r="I243" s="500">
        <f>SUM(I14:I242)</f>
        <v>164.56049999999996</v>
      </c>
      <c r="J243" s="500">
        <f>SUM(J14:J242)</f>
        <v>0</v>
      </c>
      <c r="K243" s="607">
        <f>SUM(K14:K242)</f>
        <v>2.3233294730055221</v>
      </c>
      <c r="L243" s="607">
        <f>SUM(L14:L242)</f>
        <v>242.76222947300559</v>
      </c>
      <c r="M243" s="4"/>
    </row>
    <row r="244" spans="1:13" x14ac:dyDescent="0.25">
      <c r="A244" s="655"/>
      <c r="B244" s="655"/>
      <c r="C244" s="655"/>
      <c r="D244" s="655"/>
      <c r="E244" s="655"/>
      <c r="F244" s="116"/>
      <c r="G244" s="116"/>
      <c r="H244" s="117"/>
      <c r="I244" s="117"/>
      <c r="J244" s="117"/>
      <c r="K244" s="118"/>
      <c r="L244" s="118"/>
      <c r="M244" s="113"/>
    </row>
    <row r="245" spans="1:13" ht="36.75" x14ac:dyDescent="0.25">
      <c r="A245" s="659" t="s">
        <v>15</v>
      </c>
      <c r="B245" s="108" t="s">
        <v>331</v>
      </c>
      <c r="C245" s="108"/>
      <c r="D245" s="256" t="str">
        <f>D13</f>
        <v>Общая площадь, м2</v>
      </c>
      <c r="E245" s="38" t="s">
        <v>308</v>
      </c>
      <c r="F245" s="255" t="str">
        <f>F13</f>
        <v>Показания  на 22.01.2023</v>
      </c>
      <c r="G245" s="3" t="str">
        <f>G13</f>
        <v>Показания  на 19.02.2023</v>
      </c>
      <c r="H245" s="3" t="str">
        <f>H13</f>
        <v>Разница, Гкал</v>
      </c>
      <c r="I245" s="3"/>
      <c r="J245" s="3"/>
      <c r="K245" s="3" t="str">
        <f>K13</f>
        <v>Отопление МОП, Гкал</v>
      </c>
      <c r="L245" s="3" t="str">
        <f>L13</f>
        <v>Всего, Гкал</v>
      </c>
      <c r="M245" s="366"/>
    </row>
    <row r="246" spans="1:13" x14ac:dyDescent="0.25">
      <c r="A246" s="39" t="s">
        <v>13</v>
      </c>
      <c r="B246" s="623" t="s">
        <v>434</v>
      </c>
      <c r="C246" s="623"/>
      <c r="D246" s="258">
        <v>95.8</v>
      </c>
      <c r="E246" s="624" t="s">
        <v>328</v>
      </c>
      <c r="F246" s="625"/>
      <c r="G246" s="625"/>
      <c r="H246" s="625"/>
      <c r="I246" s="625"/>
      <c r="J246" s="625"/>
      <c r="K246" s="22">
        <v>3.1660734497002692E-2</v>
      </c>
      <c r="L246" s="625">
        <f t="shared" ref="L246:L260" si="39">H246+K246</f>
        <v>3.1660734497002692E-2</v>
      </c>
      <c r="M246" s="366"/>
    </row>
    <row r="247" spans="1:13" x14ac:dyDescent="0.25">
      <c r="A247" s="39" t="s">
        <v>14</v>
      </c>
      <c r="B247" s="623" t="s">
        <v>435</v>
      </c>
      <c r="C247" s="623"/>
      <c r="D247" s="258">
        <v>81.400000000000006</v>
      </c>
      <c r="E247" s="624" t="s">
        <v>328</v>
      </c>
      <c r="F247" s="625"/>
      <c r="G247" s="625"/>
      <c r="H247" s="625"/>
      <c r="I247" s="625"/>
      <c r="J247" s="625"/>
      <c r="K247" s="22">
        <v>2.690170968743235E-2</v>
      </c>
      <c r="L247" s="625">
        <f t="shared" si="39"/>
        <v>2.690170968743235E-2</v>
      </c>
      <c r="M247" s="366"/>
    </row>
    <row r="248" spans="1:13" x14ac:dyDescent="0.25">
      <c r="A248" s="39" t="s">
        <v>447</v>
      </c>
      <c r="B248" s="623" t="s">
        <v>450</v>
      </c>
      <c r="C248" s="623"/>
      <c r="D248" s="258">
        <v>150.5</v>
      </c>
      <c r="E248" s="624" t="s">
        <v>328</v>
      </c>
      <c r="F248" s="625"/>
      <c r="G248" s="625"/>
      <c r="H248" s="625"/>
      <c r="I248" s="625"/>
      <c r="J248" s="625"/>
      <c r="K248" s="22">
        <v>4.973841901669003E-2</v>
      </c>
      <c r="L248" s="625">
        <f t="shared" si="39"/>
        <v>4.973841901669003E-2</v>
      </c>
      <c r="M248" s="366"/>
    </row>
    <row r="249" spans="1:13" x14ac:dyDescent="0.25">
      <c r="A249" s="39" t="s">
        <v>448</v>
      </c>
      <c r="B249" s="623" t="s">
        <v>451</v>
      </c>
      <c r="C249" s="623"/>
      <c r="D249" s="258">
        <v>95.2</v>
      </c>
      <c r="E249" s="624" t="s">
        <v>328</v>
      </c>
      <c r="F249" s="625"/>
      <c r="G249" s="625"/>
      <c r="H249" s="625"/>
      <c r="I249" s="625"/>
      <c r="J249" s="625"/>
      <c r="K249" s="22">
        <v>3.1462441796603929E-2</v>
      </c>
      <c r="L249" s="625">
        <f t="shared" si="39"/>
        <v>3.1462441796603929E-2</v>
      </c>
      <c r="M249" s="366"/>
    </row>
    <row r="250" spans="1:13" x14ac:dyDescent="0.25">
      <c r="A250" s="39" t="s">
        <v>449</v>
      </c>
      <c r="B250" s="623" t="s">
        <v>452</v>
      </c>
      <c r="C250" s="623"/>
      <c r="D250" s="258">
        <v>70.7</v>
      </c>
      <c r="E250" s="624" t="s">
        <v>328</v>
      </c>
      <c r="F250" s="625"/>
      <c r="G250" s="625"/>
      <c r="H250" s="625"/>
      <c r="I250" s="625"/>
      <c r="J250" s="625"/>
      <c r="K250" s="22">
        <v>2.3365489863654387E-2</v>
      </c>
      <c r="L250" s="625">
        <f t="shared" si="39"/>
        <v>2.3365489863654387E-2</v>
      </c>
      <c r="M250" s="366"/>
    </row>
    <row r="251" spans="1:13" x14ac:dyDescent="0.25">
      <c r="A251" s="39" t="s">
        <v>598</v>
      </c>
      <c r="B251" s="623"/>
      <c r="C251" s="623"/>
      <c r="D251" s="259">
        <v>20</v>
      </c>
      <c r="E251" s="624"/>
      <c r="F251" s="625"/>
      <c r="G251" s="625"/>
      <c r="H251" s="625"/>
      <c r="I251" s="625"/>
      <c r="J251" s="625"/>
      <c r="K251" s="22">
        <v>6.6097566799588076E-3</v>
      </c>
      <c r="L251" s="625">
        <f t="shared" si="39"/>
        <v>6.6097566799588076E-3</v>
      </c>
      <c r="M251" s="366"/>
    </row>
    <row r="252" spans="1:13" x14ac:dyDescent="0.25">
      <c r="A252" s="39" t="s">
        <v>307</v>
      </c>
      <c r="B252" s="623" t="s">
        <v>436</v>
      </c>
      <c r="C252" s="623"/>
      <c r="D252" s="258">
        <v>87.1</v>
      </c>
      <c r="E252" s="624" t="s">
        <v>328</v>
      </c>
      <c r="F252" s="625"/>
      <c r="G252" s="625"/>
      <c r="H252" s="625"/>
      <c r="I252" s="625"/>
      <c r="J252" s="625"/>
      <c r="K252" s="22">
        <v>2.8785490341220608E-2</v>
      </c>
      <c r="L252" s="625">
        <f t="shared" si="39"/>
        <v>2.8785490341220608E-2</v>
      </c>
      <c r="M252" s="366"/>
    </row>
    <row r="253" spans="1:13" x14ac:dyDescent="0.25">
      <c r="A253" s="39" t="s">
        <v>18</v>
      </c>
      <c r="B253" s="623" t="s">
        <v>437</v>
      </c>
      <c r="C253" s="623"/>
      <c r="D253" s="258">
        <v>89.3</v>
      </c>
      <c r="E253" s="624" t="s">
        <v>328</v>
      </c>
      <c r="F253" s="625"/>
      <c r="G253" s="625"/>
      <c r="H253" s="625"/>
      <c r="I253" s="625"/>
      <c r="J253" s="625"/>
      <c r="K253" s="22">
        <v>2.9512563576016077E-2</v>
      </c>
      <c r="L253" s="625">
        <f t="shared" si="39"/>
        <v>2.9512563576016077E-2</v>
      </c>
      <c r="M253" s="366"/>
    </row>
    <row r="254" spans="1:13" x14ac:dyDescent="0.25">
      <c r="A254" s="39" t="s">
        <v>19</v>
      </c>
      <c r="B254" s="623" t="s">
        <v>438</v>
      </c>
      <c r="C254" s="623"/>
      <c r="D254" s="258">
        <v>88.5</v>
      </c>
      <c r="E254" s="624" t="s">
        <v>328</v>
      </c>
      <c r="F254" s="625"/>
      <c r="G254" s="625"/>
      <c r="H254" s="625"/>
      <c r="I254" s="625"/>
      <c r="J254" s="625"/>
      <c r="K254" s="22">
        <v>2.9248173308817724E-2</v>
      </c>
      <c r="L254" s="625">
        <f t="shared" si="39"/>
        <v>2.9248173308817724E-2</v>
      </c>
      <c r="M254" s="366"/>
    </row>
    <row r="255" spans="1:13" x14ac:dyDescent="0.25">
      <c r="A255" s="39" t="s">
        <v>522</v>
      </c>
      <c r="B255" s="623" t="s">
        <v>523</v>
      </c>
      <c r="C255" s="623"/>
      <c r="D255" s="258">
        <v>91.6</v>
      </c>
      <c r="E255" s="624" t="s">
        <v>328</v>
      </c>
      <c r="F255" s="625"/>
      <c r="G255" s="625"/>
      <c r="H255" s="625"/>
      <c r="I255" s="625"/>
      <c r="J255" s="625"/>
      <c r="K255" s="22">
        <v>3.0272685594211337E-2</v>
      </c>
      <c r="L255" s="625">
        <f t="shared" si="39"/>
        <v>3.0272685594211337E-2</v>
      </c>
      <c r="M255" s="366"/>
    </row>
    <row r="256" spans="1:13" x14ac:dyDescent="0.25">
      <c r="A256" s="39" t="s">
        <v>597</v>
      </c>
      <c r="B256" s="623"/>
      <c r="C256" s="623"/>
      <c r="D256" s="258">
        <v>16.8</v>
      </c>
      <c r="E256" s="624"/>
      <c r="F256" s="625"/>
      <c r="G256" s="625"/>
      <c r="H256" s="625"/>
      <c r="I256" s="625"/>
      <c r="J256" s="625"/>
      <c r="K256" s="22">
        <v>5.5521956111653989E-3</v>
      </c>
      <c r="L256" s="625">
        <f t="shared" si="39"/>
        <v>5.5521956111653989E-3</v>
      </c>
      <c r="M256" s="366"/>
    </row>
    <row r="257" spans="1:13" x14ac:dyDescent="0.25">
      <c r="A257" s="39" t="s">
        <v>20</v>
      </c>
      <c r="B257" s="623" t="s">
        <v>439</v>
      </c>
      <c r="C257" s="623"/>
      <c r="D257" s="258">
        <v>102.2</v>
      </c>
      <c r="E257" s="624" t="s">
        <v>328</v>
      </c>
      <c r="F257" s="625"/>
      <c r="G257" s="625"/>
      <c r="H257" s="625"/>
      <c r="I257" s="625"/>
      <c r="J257" s="625"/>
      <c r="K257" s="22">
        <v>3.3775856634589506E-2</v>
      </c>
      <c r="L257" s="625">
        <f t="shared" si="39"/>
        <v>3.3775856634589506E-2</v>
      </c>
      <c r="M257" s="366"/>
    </row>
    <row r="258" spans="1:13" x14ac:dyDescent="0.25">
      <c r="A258" s="39" t="s">
        <v>21</v>
      </c>
      <c r="B258" s="623" t="s">
        <v>440</v>
      </c>
      <c r="C258" s="623"/>
      <c r="D258" s="258">
        <v>92.2</v>
      </c>
      <c r="E258" s="624" t="s">
        <v>328</v>
      </c>
      <c r="F258" s="625"/>
      <c r="G258" s="625"/>
      <c r="H258" s="625"/>
      <c r="I258" s="625"/>
      <c r="J258" s="625"/>
      <c r="K258" s="22">
        <v>3.0470978294610106E-2</v>
      </c>
      <c r="L258" s="625">
        <f t="shared" si="39"/>
        <v>3.0470978294610106E-2</v>
      </c>
      <c r="M258" s="366"/>
    </row>
    <row r="259" spans="1:13" x14ac:dyDescent="0.25">
      <c r="A259" s="39" t="s">
        <v>554</v>
      </c>
      <c r="B259" s="623" t="s">
        <v>556</v>
      </c>
      <c r="C259" s="623"/>
      <c r="D259" s="258">
        <v>135.30000000000001</v>
      </c>
      <c r="E259" s="624" t="s">
        <v>328</v>
      </c>
      <c r="F259" s="625"/>
      <c r="G259" s="625"/>
      <c r="H259" s="625"/>
      <c r="I259" s="625"/>
      <c r="J259" s="625"/>
      <c r="K259" s="22">
        <v>4.4715003939921338E-2</v>
      </c>
      <c r="L259" s="625">
        <f t="shared" si="39"/>
        <v>4.4715003939921338E-2</v>
      </c>
      <c r="M259" s="366"/>
    </row>
    <row r="260" spans="1:13" ht="15.75" thickBot="1" x14ac:dyDescent="0.3">
      <c r="A260" s="626" t="s">
        <v>555</v>
      </c>
      <c r="B260" s="627" t="s">
        <v>557</v>
      </c>
      <c r="C260" s="627"/>
      <c r="D260" s="42">
        <v>129.19999999999999</v>
      </c>
      <c r="E260" s="628" t="s">
        <v>328</v>
      </c>
      <c r="F260" s="629"/>
      <c r="G260" s="629"/>
      <c r="H260" s="629"/>
      <c r="I260" s="629"/>
      <c r="J260" s="629"/>
      <c r="K260" s="630">
        <v>4.2699028152533895E-2</v>
      </c>
      <c r="L260" s="629">
        <f t="shared" si="39"/>
        <v>4.2699028152533895E-2</v>
      </c>
      <c r="M260" s="366"/>
    </row>
    <row r="261" spans="1:13" ht="15.75" thickBot="1" x14ac:dyDescent="0.3">
      <c r="A261" s="656"/>
      <c r="B261" s="650" t="s">
        <v>823</v>
      </c>
      <c r="C261" s="650"/>
      <c r="D261" s="650">
        <f>SUM(D246:D260)</f>
        <v>1345.8</v>
      </c>
      <c r="E261" s="650"/>
      <c r="F261" s="650"/>
      <c r="G261" s="650"/>
      <c r="H261" s="651"/>
      <c r="I261" s="651"/>
      <c r="J261" s="651"/>
      <c r="K261" s="651">
        <f>SUM(K246:K260)</f>
        <v>0.44477052699442809</v>
      </c>
      <c r="L261" s="652">
        <f>SUM(L246:L260)</f>
        <v>0.44477052699442809</v>
      </c>
      <c r="M261" s="366"/>
    </row>
    <row r="262" spans="1:13" ht="15.75" thickBot="1" x14ac:dyDescent="0.3">
      <c r="A262" s="656"/>
      <c r="B262" s="650" t="s">
        <v>824</v>
      </c>
      <c r="C262" s="650"/>
      <c r="D262" s="650">
        <f>D261+D243</f>
        <v>15689.599999999995</v>
      </c>
      <c r="E262" s="650"/>
      <c r="F262" s="650"/>
      <c r="G262" s="650"/>
      <c r="H262" s="651"/>
      <c r="I262" s="651"/>
      <c r="J262" s="651"/>
      <c r="K262" s="653">
        <f>K261+K243</f>
        <v>2.7680999999999503</v>
      </c>
      <c r="L262" s="654">
        <f>L261+L243</f>
        <v>243.20700000000002</v>
      </c>
      <c r="M262" s="366"/>
    </row>
  </sheetData>
  <mergeCells count="18">
    <mergeCell ref="A243:B243"/>
    <mergeCell ref="A6:E6"/>
    <mergeCell ref="F6:G6"/>
    <mergeCell ref="F7:G7"/>
    <mergeCell ref="F8:G8"/>
    <mergeCell ref="F9:G9"/>
    <mergeCell ref="A10:B12"/>
    <mergeCell ref="D10:E10"/>
    <mergeCell ref="D11:E11"/>
    <mergeCell ref="D12:E12"/>
    <mergeCell ref="A1:M1"/>
    <mergeCell ref="A2:M2"/>
    <mergeCell ref="A3:H3"/>
    <mergeCell ref="L3:M5"/>
    <mergeCell ref="A4:E4"/>
    <mergeCell ref="F4:G4"/>
    <mergeCell ref="A5:E5"/>
    <mergeCell ref="F5:G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62"/>
  <sheetViews>
    <sheetView tabSelected="1" workbookViewId="0">
      <selection activeCell="I3" sqref="I3"/>
    </sheetView>
  </sheetViews>
  <sheetFormatPr defaultRowHeight="15" x14ac:dyDescent="0.25"/>
  <cols>
    <col min="1" max="1" width="7.42578125" style="508" customWidth="1"/>
    <col min="2" max="2" width="12.42578125" style="508" customWidth="1"/>
    <col min="3" max="3" width="11.5703125" style="508" customWidth="1"/>
    <col min="4" max="4" width="10.140625" style="508" customWidth="1"/>
    <col min="5" max="5" width="11.28515625" style="508" customWidth="1"/>
    <col min="6" max="6" width="12.140625" style="508" customWidth="1"/>
    <col min="7" max="7" width="11.85546875" style="508" customWidth="1"/>
    <col min="8" max="8" width="11.7109375" style="508" customWidth="1"/>
    <col min="9" max="9" width="11.5703125" style="508" customWidth="1"/>
    <col min="10" max="10" width="12.28515625" style="508" customWidth="1"/>
    <col min="11" max="11" width="11" style="508" customWidth="1"/>
    <col min="12" max="12" width="10.5703125" style="508" customWidth="1"/>
    <col min="13" max="13" width="23.28515625" style="508" customWidth="1"/>
    <col min="14" max="16384" width="9.140625" style="508"/>
  </cols>
  <sheetData>
    <row r="1" spans="1:13" ht="20.25" x14ac:dyDescent="0.3">
      <c r="A1" s="744" t="s">
        <v>9</v>
      </c>
      <c r="B1" s="744"/>
      <c r="C1" s="744"/>
      <c r="D1" s="744"/>
      <c r="E1" s="744"/>
      <c r="F1" s="744"/>
      <c r="G1" s="744"/>
      <c r="H1" s="744"/>
      <c r="I1" s="744"/>
      <c r="J1" s="744"/>
      <c r="K1" s="744"/>
      <c r="L1" s="744"/>
      <c r="M1" s="744"/>
    </row>
    <row r="2" spans="1:13" ht="32.25" customHeight="1" x14ac:dyDescent="0.25">
      <c r="A2" s="685" t="s">
        <v>849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</row>
    <row r="3" spans="1:13" x14ac:dyDescent="0.25">
      <c r="A3" s="742" t="s">
        <v>10</v>
      </c>
      <c r="B3" s="745"/>
      <c r="C3" s="745"/>
      <c r="D3" s="745"/>
      <c r="E3" s="745"/>
      <c r="F3" s="745"/>
      <c r="G3" s="745"/>
      <c r="H3" s="745"/>
      <c r="I3" s="476"/>
      <c r="J3" s="669"/>
      <c r="K3" s="669"/>
      <c r="L3" s="746" t="s">
        <v>12</v>
      </c>
      <c r="M3" s="747"/>
    </row>
    <row r="4" spans="1:13" ht="47.25" customHeight="1" thickBot="1" x14ac:dyDescent="0.3">
      <c r="A4" s="741" t="s">
        <v>4</v>
      </c>
      <c r="B4" s="741"/>
      <c r="C4" s="741"/>
      <c r="D4" s="741"/>
      <c r="E4" s="741"/>
      <c r="F4" s="741" t="s">
        <v>5</v>
      </c>
      <c r="G4" s="741"/>
      <c r="H4" s="535" t="s">
        <v>850</v>
      </c>
      <c r="I4" s="536"/>
      <c r="J4" s="592"/>
      <c r="K4" s="537"/>
      <c r="L4" s="748"/>
      <c r="M4" s="749"/>
    </row>
    <row r="5" spans="1:13" x14ac:dyDescent="0.25">
      <c r="A5" s="836" t="s">
        <v>631</v>
      </c>
      <c r="B5" s="837"/>
      <c r="C5" s="837"/>
      <c r="D5" s="837"/>
      <c r="E5" s="838"/>
      <c r="F5" s="839" t="s">
        <v>611</v>
      </c>
      <c r="G5" s="792"/>
      <c r="H5" s="622">
        <f>87.98+82.282</f>
        <v>170.262</v>
      </c>
      <c r="I5" s="539"/>
      <c r="J5" s="593"/>
      <c r="K5" s="540"/>
      <c r="L5" s="750"/>
      <c r="M5" s="751"/>
    </row>
    <row r="6" spans="1:13" x14ac:dyDescent="0.25">
      <c r="A6" s="754" t="s">
        <v>833</v>
      </c>
      <c r="B6" s="754"/>
      <c r="C6" s="754"/>
      <c r="D6" s="754"/>
      <c r="E6" s="755"/>
      <c r="F6" s="729" t="s">
        <v>691</v>
      </c>
      <c r="G6" s="730"/>
      <c r="H6" s="542">
        <f>H243</f>
        <v>65.91040000000001</v>
      </c>
      <c r="I6" s="543"/>
      <c r="J6" s="594"/>
      <c r="K6" s="540"/>
      <c r="L6" s="4"/>
      <c r="M6" s="366"/>
    </row>
    <row r="7" spans="1:13" ht="19.5" customHeight="1" x14ac:dyDescent="0.25">
      <c r="A7" s="660"/>
      <c r="B7" s="660"/>
      <c r="C7" s="660"/>
      <c r="D7" s="660"/>
      <c r="E7" s="661"/>
      <c r="F7" s="729" t="s">
        <v>724</v>
      </c>
      <c r="G7" s="730"/>
      <c r="H7" s="544">
        <f>J243</f>
        <v>0.67</v>
      </c>
      <c r="I7" s="543"/>
      <c r="J7" s="594"/>
      <c r="K7" s="540"/>
      <c r="L7" s="365" t="s">
        <v>599</v>
      </c>
      <c r="M7" s="511"/>
    </row>
    <row r="8" spans="1:13" ht="33" customHeight="1" x14ac:dyDescent="0.25">
      <c r="A8" s="660"/>
      <c r="B8" s="660"/>
      <c r="C8" s="660"/>
      <c r="D8" s="660"/>
      <c r="E8" s="661"/>
      <c r="F8" s="729" t="s">
        <v>818</v>
      </c>
      <c r="G8" s="730"/>
      <c r="H8" s="544">
        <f>I243</f>
        <v>103.572</v>
      </c>
      <c r="I8" s="543"/>
      <c r="J8" s="594"/>
      <c r="K8" s="540"/>
      <c r="L8" s="365" t="s">
        <v>600</v>
      </c>
      <c r="M8" s="511"/>
    </row>
    <row r="9" spans="1:13" ht="20.25" customHeight="1" thickBot="1" x14ac:dyDescent="0.3">
      <c r="A9" s="662"/>
      <c r="B9" s="662"/>
      <c r="C9" s="662"/>
      <c r="D9" s="662"/>
      <c r="E9" s="663"/>
      <c r="F9" s="833" t="s">
        <v>612</v>
      </c>
      <c r="G9" s="797"/>
      <c r="H9" s="545">
        <f>H5-H6-H8-H7</f>
        <v>0.10959999999998782</v>
      </c>
      <c r="I9" s="546"/>
      <c r="J9" s="589"/>
      <c r="K9" s="540"/>
      <c r="L9" s="365" t="s">
        <v>831</v>
      </c>
      <c r="M9" s="365"/>
    </row>
    <row r="10" spans="1:13" ht="21.75" customHeight="1" x14ac:dyDescent="0.25">
      <c r="A10" s="789" t="s">
        <v>693</v>
      </c>
      <c r="B10" s="789"/>
      <c r="C10" s="669"/>
      <c r="D10" s="834" t="s">
        <v>694</v>
      </c>
      <c r="E10" s="835"/>
      <c r="F10" s="571">
        <f>D243</f>
        <v>14343.799999999996</v>
      </c>
      <c r="G10" s="572"/>
      <c r="H10" s="573"/>
      <c r="I10" s="573"/>
      <c r="J10" s="573"/>
      <c r="K10" s="540"/>
      <c r="L10" s="365"/>
      <c r="M10" s="365"/>
    </row>
    <row r="11" spans="1:13" x14ac:dyDescent="0.25">
      <c r="A11" s="789"/>
      <c r="B11" s="789"/>
      <c r="C11" s="669"/>
      <c r="D11" s="793" t="s">
        <v>695</v>
      </c>
      <c r="E11" s="741"/>
      <c r="F11" s="575">
        <v>4897</v>
      </c>
      <c r="G11" s="572"/>
      <c r="H11" s="573"/>
      <c r="I11" s="573"/>
      <c r="J11" s="573"/>
      <c r="K11" s="540"/>
      <c r="L11" s="365"/>
      <c r="M11" s="365"/>
    </row>
    <row r="12" spans="1:13" ht="24.75" customHeight="1" thickBot="1" x14ac:dyDescent="0.3">
      <c r="A12" s="790"/>
      <c r="B12" s="790"/>
      <c r="C12" s="669"/>
      <c r="D12" s="794" t="s">
        <v>741</v>
      </c>
      <c r="E12" s="795"/>
      <c r="F12" s="576">
        <f>D27+D29+D30+D68+D117+D133+D216+D233+D141+D109+D32+D33+D34+D15+D38+D42+D44+D45+D46+D47+D50+D51+D52+D54+D56+D57+D58+D59+D60+D62+D67+D69+D72+D73+D75+D80+D81+D82+D84+D85+D88+D91+D92+D93+D95+D100+D101+D102+D103+D106+D108+D110+D112+D113+D116+D119+D136+D137+D138+D143+D147+D148+D151+D152+D154+D156+D157+D158+D159+D160+D162+D163+D164+D167+D168+D169+D173+D174+D175+D176+D178+D180+D182+D185+D188+D189+D193+D194+D195+D200+D201+D203+D205+D206+D207+D208+D210+D213+D214+D215+D220+D221+D222+D223+D224+D227+D229+D232+D237+D238+D241+D242</f>
        <v>6819.9000000000015</v>
      </c>
      <c r="G12" s="605"/>
      <c r="H12" s="606"/>
      <c r="I12" s="80"/>
      <c r="J12" s="606"/>
      <c r="K12" s="4"/>
      <c r="L12" s="4"/>
      <c r="M12" s="664"/>
    </row>
    <row r="13" spans="1:13" ht="36" x14ac:dyDescent="0.25">
      <c r="A13" s="37" t="s">
        <v>0</v>
      </c>
      <c r="B13" s="38" t="s">
        <v>861</v>
      </c>
      <c r="C13" s="38" t="s">
        <v>717</v>
      </c>
      <c r="D13" s="577" t="s">
        <v>2</v>
      </c>
      <c r="E13" s="577" t="s">
        <v>308</v>
      </c>
      <c r="F13" s="555" t="s">
        <v>844</v>
      </c>
      <c r="G13" s="3" t="s">
        <v>851</v>
      </c>
      <c r="H13" s="20" t="s">
        <v>16</v>
      </c>
      <c r="I13" s="556" t="s">
        <v>727</v>
      </c>
      <c r="J13" s="556" t="s">
        <v>726</v>
      </c>
      <c r="K13" s="84" t="s">
        <v>8</v>
      </c>
      <c r="L13" s="85" t="s">
        <v>17</v>
      </c>
      <c r="M13" s="4"/>
    </row>
    <row r="14" spans="1:13" x14ac:dyDescent="0.25">
      <c r="A14" s="39">
        <v>1</v>
      </c>
      <c r="B14" s="17" t="s">
        <v>332</v>
      </c>
      <c r="C14" s="17" t="s">
        <v>753</v>
      </c>
      <c r="D14" s="11">
        <v>94</v>
      </c>
      <c r="E14" s="16" t="s">
        <v>328</v>
      </c>
      <c r="F14" s="30">
        <v>47.6</v>
      </c>
      <c r="G14" s="30">
        <v>49.9</v>
      </c>
      <c r="H14" s="26">
        <v>2.2999999999999972</v>
      </c>
      <c r="I14" s="29"/>
      <c r="J14" s="29"/>
      <c r="K14" s="29">
        <v>1.1615274473768969E-3</v>
      </c>
      <c r="L14" s="26">
        <f>H14+K14+I14+J14</f>
        <v>2.3011615274473742</v>
      </c>
      <c r="M14" s="4" t="s">
        <v>702</v>
      </c>
    </row>
    <row r="15" spans="1:13" x14ac:dyDescent="0.25">
      <c r="A15" s="39">
        <v>2</v>
      </c>
      <c r="B15" s="17" t="s">
        <v>333</v>
      </c>
      <c r="C15" s="17"/>
      <c r="D15" s="13">
        <v>52.6</v>
      </c>
      <c r="E15" s="16" t="s">
        <v>328</v>
      </c>
      <c r="F15" s="30">
        <v>15.5</v>
      </c>
      <c r="G15" s="30">
        <v>16.2</v>
      </c>
      <c r="H15" s="26">
        <v>0</v>
      </c>
      <c r="I15" s="29">
        <v>0.78900000000000003</v>
      </c>
      <c r="J15" s="29"/>
      <c r="K15" s="29"/>
      <c r="L15" s="26">
        <f t="shared" ref="L15:L78" si="0">H15+K15+I15+J15</f>
        <v>0.78900000000000003</v>
      </c>
      <c r="M15" s="4" t="s">
        <v>703</v>
      </c>
    </row>
    <row r="16" spans="1:13" x14ac:dyDescent="0.25">
      <c r="A16" s="39">
        <v>3</v>
      </c>
      <c r="B16" s="17" t="s">
        <v>334</v>
      </c>
      <c r="C16" s="17" t="s">
        <v>754</v>
      </c>
      <c r="D16" s="13">
        <v>64.8</v>
      </c>
      <c r="E16" s="16" t="s">
        <v>328</v>
      </c>
      <c r="F16" s="30">
        <v>31.5</v>
      </c>
      <c r="G16" s="30">
        <v>32.4</v>
      </c>
      <c r="H16" s="26">
        <v>0.89999999999999858</v>
      </c>
      <c r="I16" s="29"/>
      <c r="J16" s="29"/>
      <c r="K16" s="29">
        <v>8.0071253819173323E-4</v>
      </c>
      <c r="L16" s="26">
        <f t="shared" si="0"/>
        <v>0.90080071253819027</v>
      </c>
      <c r="M16" s="4" t="s">
        <v>702</v>
      </c>
    </row>
    <row r="17" spans="1:13" x14ac:dyDescent="0.25">
      <c r="A17" s="39">
        <v>4</v>
      </c>
      <c r="B17" s="17" t="s">
        <v>335</v>
      </c>
      <c r="C17" s="17" t="s">
        <v>755</v>
      </c>
      <c r="D17" s="13">
        <v>94.3</v>
      </c>
      <c r="E17" s="16" t="s">
        <v>328</v>
      </c>
      <c r="F17" s="30">
        <v>36.4</v>
      </c>
      <c r="G17" s="30">
        <v>38</v>
      </c>
      <c r="H17" s="26">
        <v>1.6000000000000014</v>
      </c>
      <c r="I17" s="29"/>
      <c r="J17" s="29"/>
      <c r="K17" s="29">
        <v>1.1652344498685253E-3</v>
      </c>
      <c r="L17" s="26">
        <f t="shared" si="0"/>
        <v>1.6011652344498699</v>
      </c>
      <c r="M17" s="4" t="s">
        <v>702</v>
      </c>
    </row>
    <row r="18" spans="1:13" x14ac:dyDescent="0.25">
      <c r="A18" s="39">
        <v>5</v>
      </c>
      <c r="B18" s="17" t="s">
        <v>336</v>
      </c>
      <c r="C18" s="17" t="s">
        <v>852</v>
      </c>
      <c r="D18" s="11">
        <v>52.8</v>
      </c>
      <c r="E18" s="16" t="s">
        <v>328</v>
      </c>
      <c r="F18" s="30">
        <v>1.5</v>
      </c>
      <c r="G18" s="30">
        <v>2.2999999999999998</v>
      </c>
      <c r="H18" s="26">
        <v>0.79999999999999982</v>
      </c>
      <c r="I18" s="29"/>
      <c r="J18" s="29"/>
      <c r="K18" s="29">
        <v>6.524324385265974E-4</v>
      </c>
      <c r="L18" s="26">
        <f t="shared" si="0"/>
        <v>0.80065243243852646</v>
      </c>
      <c r="M18" s="4" t="s">
        <v>702</v>
      </c>
    </row>
    <row r="19" spans="1:13" x14ac:dyDescent="0.25">
      <c r="A19" s="39">
        <v>6</v>
      </c>
      <c r="B19" s="17" t="s">
        <v>337</v>
      </c>
      <c r="C19" s="17" t="s">
        <v>756</v>
      </c>
      <c r="D19" s="11">
        <v>64.8</v>
      </c>
      <c r="E19" s="16" t="s">
        <v>328</v>
      </c>
      <c r="F19" s="30">
        <v>17</v>
      </c>
      <c r="G19" s="30">
        <v>17.5</v>
      </c>
      <c r="H19" s="26">
        <v>0.5</v>
      </c>
      <c r="I19" s="29"/>
      <c r="J19" s="29"/>
      <c r="K19" s="29">
        <v>8.0071253819173323E-4</v>
      </c>
      <c r="L19" s="26">
        <f t="shared" si="0"/>
        <v>0.50080071253819169</v>
      </c>
      <c r="M19" s="4" t="s">
        <v>702</v>
      </c>
    </row>
    <row r="20" spans="1:13" x14ac:dyDescent="0.25">
      <c r="A20" s="39">
        <v>7</v>
      </c>
      <c r="B20" s="17" t="s">
        <v>757</v>
      </c>
      <c r="C20" s="17" t="s">
        <v>758</v>
      </c>
      <c r="D20" s="11">
        <v>94.1</v>
      </c>
      <c r="E20" s="16" t="s">
        <v>328</v>
      </c>
      <c r="F20" s="30">
        <v>3.5419999999999998</v>
      </c>
      <c r="G20" s="30">
        <v>3.9649999999999999</v>
      </c>
      <c r="H20" s="26">
        <v>0.42300000000000004</v>
      </c>
      <c r="I20" s="29"/>
      <c r="J20" s="29"/>
      <c r="K20" s="29">
        <v>1.1627631148741064E-3</v>
      </c>
      <c r="L20" s="26">
        <f t="shared" si="0"/>
        <v>0.42416276311487416</v>
      </c>
      <c r="M20" s="4" t="s">
        <v>702</v>
      </c>
    </row>
    <row r="21" spans="1:13" x14ac:dyDescent="0.25">
      <c r="A21" s="39">
        <v>8</v>
      </c>
      <c r="B21" s="17" t="s">
        <v>339</v>
      </c>
      <c r="C21" s="17" t="s">
        <v>759</v>
      </c>
      <c r="D21" s="11">
        <v>52.9</v>
      </c>
      <c r="E21" s="16" t="s">
        <v>328</v>
      </c>
      <c r="F21" s="30">
        <v>12.7</v>
      </c>
      <c r="G21" s="30">
        <v>12.9</v>
      </c>
      <c r="H21" s="26">
        <v>0.20000000000000107</v>
      </c>
      <c r="I21" s="29"/>
      <c r="J21" s="29"/>
      <c r="K21" s="29">
        <v>6.5366810602380686E-4</v>
      </c>
      <c r="L21" s="26">
        <f t="shared" si="0"/>
        <v>0.20065366810602486</v>
      </c>
      <c r="M21" s="4" t="s">
        <v>702</v>
      </c>
    </row>
    <row r="22" spans="1:13" x14ac:dyDescent="0.25">
      <c r="A22" s="39">
        <v>9</v>
      </c>
      <c r="B22" s="17" t="s">
        <v>340</v>
      </c>
      <c r="C22" s="17" t="s">
        <v>760</v>
      </c>
      <c r="D22" s="11">
        <v>65.2</v>
      </c>
      <c r="E22" s="16" t="s">
        <v>328</v>
      </c>
      <c r="F22" s="30">
        <v>18.5</v>
      </c>
      <c r="G22" s="30">
        <v>18.5</v>
      </c>
      <c r="H22" s="26">
        <v>0</v>
      </c>
      <c r="I22" s="29"/>
      <c r="J22" s="29"/>
      <c r="K22" s="29">
        <v>8.0565520818057115E-4</v>
      </c>
      <c r="L22" s="26">
        <f t="shared" si="0"/>
        <v>8.0565520818057115E-4</v>
      </c>
      <c r="M22" s="4" t="s">
        <v>702</v>
      </c>
    </row>
    <row r="23" spans="1:13" x14ac:dyDescent="0.25">
      <c r="A23" s="39">
        <v>10</v>
      </c>
      <c r="B23" s="17" t="s">
        <v>761</v>
      </c>
      <c r="C23" s="17" t="s">
        <v>762</v>
      </c>
      <c r="D23" s="11">
        <v>94</v>
      </c>
      <c r="E23" s="16" t="s">
        <v>328</v>
      </c>
      <c r="F23" s="30">
        <v>5.6020000000000003</v>
      </c>
      <c r="G23" s="30">
        <v>6.7619999999999996</v>
      </c>
      <c r="H23" s="26">
        <v>1.1599999999999993</v>
      </c>
      <c r="I23" s="29"/>
      <c r="J23" s="29"/>
      <c r="K23" s="29">
        <v>1.1615274473768969E-3</v>
      </c>
      <c r="L23" s="26">
        <f t="shared" si="0"/>
        <v>1.1611615274473761</v>
      </c>
      <c r="M23" s="4" t="s">
        <v>702</v>
      </c>
    </row>
    <row r="24" spans="1:13" x14ac:dyDescent="0.25">
      <c r="A24" s="39">
        <v>11</v>
      </c>
      <c r="B24" s="17" t="s">
        <v>763</v>
      </c>
      <c r="C24" s="17" t="s">
        <v>762</v>
      </c>
      <c r="D24" s="11">
        <v>52.8</v>
      </c>
      <c r="E24" s="16" t="s">
        <v>328</v>
      </c>
      <c r="F24" s="30">
        <v>0.45300000000000001</v>
      </c>
      <c r="G24" s="30">
        <v>0.45300000000000001</v>
      </c>
      <c r="H24" s="26">
        <v>0</v>
      </c>
      <c r="I24" s="29"/>
      <c r="J24" s="29"/>
      <c r="K24" s="29">
        <v>6.524324385265974E-4</v>
      </c>
      <c r="L24" s="26">
        <f t="shared" si="0"/>
        <v>6.524324385265974E-4</v>
      </c>
      <c r="M24" s="4" t="s">
        <v>702</v>
      </c>
    </row>
    <row r="25" spans="1:13" x14ac:dyDescent="0.25">
      <c r="A25" s="39">
        <v>12</v>
      </c>
      <c r="B25" s="17" t="s">
        <v>343</v>
      </c>
      <c r="C25" s="17" t="s">
        <v>764</v>
      </c>
      <c r="D25" s="11">
        <v>65.3</v>
      </c>
      <c r="E25" s="16" t="s">
        <v>328</v>
      </c>
      <c r="F25" s="30">
        <v>20.3</v>
      </c>
      <c r="G25" s="30">
        <v>21.2</v>
      </c>
      <c r="H25" s="26">
        <v>0.89999999999999858</v>
      </c>
      <c r="I25" s="29"/>
      <c r="J25" s="29"/>
      <c r="K25" s="29">
        <v>8.068908756777805E-4</v>
      </c>
      <c r="L25" s="26">
        <f t="shared" si="0"/>
        <v>0.90080689087567634</v>
      </c>
      <c r="M25" s="4" t="s">
        <v>702</v>
      </c>
    </row>
    <row r="26" spans="1:13" x14ac:dyDescent="0.25">
      <c r="A26" s="39">
        <v>13</v>
      </c>
      <c r="B26" s="17" t="s">
        <v>344</v>
      </c>
      <c r="C26" s="17" t="s">
        <v>754</v>
      </c>
      <c r="D26" s="11">
        <v>94.2</v>
      </c>
      <c r="E26" s="16" t="s">
        <v>328</v>
      </c>
      <c r="F26" s="30">
        <v>30.2</v>
      </c>
      <c r="G26" s="30">
        <v>31.2</v>
      </c>
      <c r="H26" s="26">
        <v>1</v>
      </c>
      <c r="I26" s="29"/>
      <c r="J26" s="29"/>
      <c r="K26" s="29">
        <v>1.1639987823713158E-3</v>
      </c>
      <c r="L26" s="26">
        <f t="shared" si="0"/>
        <v>1.0011639987823713</v>
      </c>
      <c r="M26" s="4" t="s">
        <v>702</v>
      </c>
    </row>
    <row r="27" spans="1:13" x14ac:dyDescent="0.25">
      <c r="A27" s="39">
        <v>14</v>
      </c>
      <c r="B27" s="17" t="s">
        <v>345</v>
      </c>
      <c r="C27" s="17"/>
      <c r="D27" s="11">
        <v>52.9</v>
      </c>
      <c r="E27" s="16" t="s">
        <v>328</v>
      </c>
      <c r="F27" s="30">
        <v>4.2</v>
      </c>
      <c r="G27" s="30">
        <v>4.2</v>
      </c>
      <c r="H27" s="26">
        <v>0</v>
      </c>
      <c r="I27" s="29">
        <v>0.79349999999999998</v>
      </c>
      <c r="J27" s="29"/>
      <c r="K27" s="29"/>
      <c r="L27" s="26">
        <f t="shared" si="0"/>
        <v>0.79349999999999998</v>
      </c>
      <c r="M27" s="4" t="s">
        <v>703</v>
      </c>
    </row>
    <row r="28" spans="1:13" x14ac:dyDescent="0.25">
      <c r="A28" s="39">
        <v>15</v>
      </c>
      <c r="B28" s="17" t="s">
        <v>346</v>
      </c>
      <c r="C28" s="17" t="s">
        <v>809</v>
      </c>
      <c r="D28" s="11">
        <v>64.900000000000006</v>
      </c>
      <c r="E28" s="16" t="s">
        <v>328</v>
      </c>
      <c r="F28" s="30">
        <v>31.3</v>
      </c>
      <c r="G28" s="30">
        <v>32.4</v>
      </c>
      <c r="H28" s="26">
        <v>1.0999999999999979</v>
      </c>
      <c r="I28" s="29"/>
      <c r="J28" s="29"/>
      <c r="K28" s="29">
        <v>8.0194820568894279E-4</v>
      </c>
      <c r="L28" s="26">
        <f t="shared" si="0"/>
        <v>1.1008019482056868</v>
      </c>
      <c r="M28" s="4" t="s">
        <v>702</v>
      </c>
    </row>
    <row r="29" spans="1:13" x14ac:dyDescent="0.25">
      <c r="A29" s="39">
        <v>16</v>
      </c>
      <c r="B29" s="17" t="s">
        <v>347</v>
      </c>
      <c r="C29" s="17"/>
      <c r="D29" s="11">
        <v>93.9</v>
      </c>
      <c r="E29" s="16" t="s">
        <v>328</v>
      </c>
      <c r="F29" s="30">
        <v>24.8</v>
      </c>
      <c r="G29" s="30">
        <v>24.8</v>
      </c>
      <c r="H29" s="26">
        <v>0</v>
      </c>
      <c r="I29" s="29">
        <v>1.4085000000000001</v>
      </c>
      <c r="J29" s="29"/>
      <c r="K29" s="29"/>
      <c r="L29" s="26">
        <f t="shared" si="0"/>
        <v>1.4085000000000001</v>
      </c>
      <c r="M29" s="4" t="s">
        <v>703</v>
      </c>
    </row>
    <row r="30" spans="1:13" x14ac:dyDescent="0.25">
      <c r="A30" s="39">
        <v>17</v>
      </c>
      <c r="B30" s="17" t="s">
        <v>348</v>
      </c>
      <c r="C30" s="17"/>
      <c r="D30" s="11">
        <v>53</v>
      </c>
      <c r="E30" s="16" t="s">
        <v>328</v>
      </c>
      <c r="F30" s="30">
        <v>14.1</v>
      </c>
      <c r="G30" s="30">
        <v>14.1</v>
      </c>
      <c r="H30" s="26">
        <v>0</v>
      </c>
      <c r="I30" s="29">
        <v>0.79499999999999993</v>
      </c>
      <c r="J30" s="29"/>
      <c r="K30" s="29"/>
      <c r="L30" s="26">
        <f t="shared" si="0"/>
        <v>0.79499999999999993</v>
      </c>
      <c r="M30" s="4" t="s">
        <v>703</v>
      </c>
    </row>
    <row r="31" spans="1:13" x14ac:dyDescent="0.25">
      <c r="A31" s="39">
        <v>18</v>
      </c>
      <c r="B31" s="17" t="s">
        <v>595</v>
      </c>
      <c r="C31" s="17" t="s">
        <v>845</v>
      </c>
      <c r="D31" s="11">
        <v>64.8</v>
      </c>
      <c r="E31" s="16" t="s">
        <v>328</v>
      </c>
      <c r="F31" s="30">
        <v>24.3</v>
      </c>
      <c r="G31" s="30">
        <v>24.3</v>
      </c>
      <c r="H31" s="26">
        <v>0</v>
      </c>
      <c r="I31" s="29"/>
      <c r="J31" s="29"/>
      <c r="K31" s="29">
        <v>8.0071253819173323E-4</v>
      </c>
      <c r="L31" s="26">
        <f t="shared" si="0"/>
        <v>8.0071253819173323E-4</v>
      </c>
      <c r="M31" s="4" t="s">
        <v>702</v>
      </c>
    </row>
    <row r="32" spans="1:13" x14ac:dyDescent="0.25">
      <c r="A32" s="39">
        <v>19</v>
      </c>
      <c r="B32" s="17" t="s">
        <v>349</v>
      </c>
      <c r="C32" s="17"/>
      <c r="D32" s="11">
        <v>93.9</v>
      </c>
      <c r="E32" s="16" t="s">
        <v>328</v>
      </c>
      <c r="F32" s="30">
        <v>31.3</v>
      </c>
      <c r="G32" s="30">
        <v>31.3</v>
      </c>
      <c r="H32" s="26">
        <v>0</v>
      </c>
      <c r="I32" s="29">
        <v>1.4085000000000001</v>
      </c>
      <c r="J32" s="29"/>
      <c r="K32" s="29"/>
      <c r="L32" s="26">
        <f t="shared" si="0"/>
        <v>1.4085000000000001</v>
      </c>
      <c r="M32" s="4" t="s">
        <v>703</v>
      </c>
    </row>
    <row r="33" spans="1:13" x14ac:dyDescent="0.25">
      <c r="A33" s="39">
        <v>20</v>
      </c>
      <c r="B33" s="17" t="s">
        <v>350</v>
      </c>
      <c r="C33" s="17"/>
      <c r="D33" s="11">
        <v>52.8</v>
      </c>
      <c r="E33" s="16" t="s">
        <v>328</v>
      </c>
      <c r="F33" s="30">
        <v>15.9</v>
      </c>
      <c r="G33" s="30">
        <v>16.7</v>
      </c>
      <c r="H33" s="26">
        <v>0</v>
      </c>
      <c r="I33" s="29">
        <v>0.79199999999999993</v>
      </c>
      <c r="J33" s="29"/>
      <c r="K33" s="29"/>
      <c r="L33" s="26">
        <f t="shared" si="0"/>
        <v>0.79199999999999993</v>
      </c>
      <c r="M33" s="4" t="s">
        <v>703</v>
      </c>
    </row>
    <row r="34" spans="1:13" x14ac:dyDescent="0.25">
      <c r="A34" s="39">
        <v>21</v>
      </c>
      <c r="B34" s="17" t="s">
        <v>351</v>
      </c>
      <c r="C34" s="17"/>
      <c r="D34" s="11">
        <v>65</v>
      </c>
      <c r="E34" s="16" t="s">
        <v>328</v>
      </c>
      <c r="F34" s="30">
        <v>9.9</v>
      </c>
      <c r="G34" s="30">
        <v>10</v>
      </c>
      <c r="H34" s="26">
        <v>0</v>
      </c>
      <c r="I34" s="29">
        <v>0.97499999999999998</v>
      </c>
      <c r="J34" s="29"/>
      <c r="K34" s="29"/>
      <c r="L34" s="26">
        <f t="shared" si="0"/>
        <v>0.97499999999999998</v>
      </c>
      <c r="M34" s="4" t="s">
        <v>703</v>
      </c>
    </row>
    <row r="35" spans="1:13" x14ac:dyDescent="0.25">
      <c r="A35" s="39">
        <v>22</v>
      </c>
      <c r="B35" s="17" t="s">
        <v>352</v>
      </c>
      <c r="C35" s="17" t="s">
        <v>796</v>
      </c>
      <c r="D35" s="11">
        <v>94.3</v>
      </c>
      <c r="E35" s="16" t="s">
        <v>328</v>
      </c>
      <c r="F35" s="30">
        <v>46.1</v>
      </c>
      <c r="G35" s="30">
        <v>47.9</v>
      </c>
      <c r="H35" s="26">
        <v>0.98329999999999718</v>
      </c>
      <c r="I35" s="29"/>
      <c r="J35" s="29"/>
      <c r="K35" s="29">
        <v>1.1652344498685253E-3</v>
      </c>
      <c r="L35" s="26">
        <f t="shared" si="0"/>
        <v>0.98446523444986567</v>
      </c>
      <c r="M35" s="4" t="s">
        <v>702</v>
      </c>
    </row>
    <row r="36" spans="1:13" x14ac:dyDescent="0.25">
      <c r="A36" s="39">
        <v>23</v>
      </c>
      <c r="B36" s="17" t="s">
        <v>353</v>
      </c>
      <c r="C36" s="17" t="s">
        <v>765</v>
      </c>
      <c r="D36" s="11">
        <v>52.9</v>
      </c>
      <c r="E36" s="16" t="s">
        <v>328</v>
      </c>
      <c r="F36" s="30">
        <v>5.9</v>
      </c>
      <c r="G36" s="30">
        <v>6</v>
      </c>
      <c r="H36" s="26">
        <v>9.9999999999999645E-2</v>
      </c>
      <c r="I36" s="29"/>
      <c r="J36" s="29"/>
      <c r="K36" s="29">
        <v>6.5366810602380686E-4</v>
      </c>
      <c r="L36" s="26">
        <f t="shared" si="0"/>
        <v>0.10065366810602346</v>
      </c>
      <c r="M36" s="4" t="s">
        <v>702</v>
      </c>
    </row>
    <row r="37" spans="1:13" x14ac:dyDescent="0.25">
      <c r="A37" s="39">
        <v>24</v>
      </c>
      <c r="B37" s="17" t="s">
        <v>354</v>
      </c>
      <c r="C37" s="17" t="s">
        <v>759</v>
      </c>
      <c r="D37" s="11">
        <v>65.3</v>
      </c>
      <c r="E37" s="16" t="s">
        <v>328</v>
      </c>
      <c r="F37" s="30">
        <v>8.1</v>
      </c>
      <c r="G37" s="30">
        <v>8.1</v>
      </c>
      <c r="H37" s="26">
        <v>0</v>
      </c>
      <c r="I37" s="29"/>
      <c r="J37" s="29"/>
      <c r="K37" s="29">
        <v>8.068908756777805E-4</v>
      </c>
      <c r="L37" s="26">
        <f t="shared" si="0"/>
        <v>8.068908756777805E-4</v>
      </c>
      <c r="M37" s="4" t="s">
        <v>702</v>
      </c>
    </row>
    <row r="38" spans="1:13" x14ac:dyDescent="0.25">
      <c r="A38" s="39">
        <v>25</v>
      </c>
      <c r="B38" s="17" t="s">
        <v>355</v>
      </c>
      <c r="C38" s="17"/>
      <c r="D38" s="11">
        <v>94.1</v>
      </c>
      <c r="E38" s="16" t="s">
        <v>328</v>
      </c>
      <c r="F38" s="30">
        <v>8.5</v>
      </c>
      <c r="G38" s="30">
        <v>8.6</v>
      </c>
      <c r="H38" s="26">
        <v>0</v>
      </c>
      <c r="I38" s="29">
        <v>1.4114999999999998</v>
      </c>
      <c r="J38" s="29"/>
      <c r="K38" s="29"/>
      <c r="L38" s="26">
        <f t="shared" si="0"/>
        <v>1.4114999999999998</v>
      </c>
      <c r="M38" s="4" t="s">
        <v>703</v>
      </c>
    </row>
    <row r="39" spans="1:13" x14ac:dyDescent="0.25">
      <c r="A39" s="39">
        <v>26</v>
      </c>
      <c r="B39" s="17" t="s">
        <v>766</v>
      </c>
      <c r="C39" s="17" t="s">
        <v>767</v>
      </c>
      <c r="D39" s="11">
        <v>53</v>
      </c>
      <c r="E39" s="16" t="s">
        <v>328</v>
      </c>
      <c r="F39" s="30">
        <v>0.72</v>
      </c>
      <c r="G39" s="30">
        <v>1.2430000000000001</v>
      </c>
      <c r="H39" s="26">
        <v>0.52300000000000013</v>
      </c>
      <c r="I39" s="29"/>
      <c r="J39" s="29"/>
      <c r="K39" s="29">
        <v>6.5490377352101631E-4</v>
      </c>
      <c r="L39" s="26">
        <f t="shared" si="0"/>
        <v>0.5236549037735212</v>
      </c>
      <c r="M39" s="4" t="s">
        <v>702</v>
      </c>
    </row>
    <row r="40" spans="1:13" x14ac:dyDescent="0.25">
      <c r="A40" s="39">
        <v>27</v>
      </c>
      <c r="B40" s="17" t="s">
        <v>768</v>
      </c>
      <c r="C40" s="17" t="s">
        <v>769</v>
      </c>
      <c r="D40" s="11">
        <v>65.3</v>
      </c>
      <c r="E40" s="16" t="s">
        <v>328</v>
      </c>
      <c r="F40" s="30">
        <v>4.6189999999999998</v>
      </c>
      <c r="G40" s="30">
        <v>5.782</v>
      </c>
      <c r="H40" s="26">
        <v>1.1630000000000003</v>
      </c>
      <c r="I40" s="29"/>
      <c r="J40" s="29"/>
      <c r="K40" s="29">
        <v>8.068908756777805E-4</v>
      </c>
      <c r="L40" s="26">
        <f t="shared" si="0"/>
        <v>1.163806890875678</v>
      </c>
      <c r="M40" s="4" t="s">
        <v>702</v>
      </c>
    </row>
    <row r="41" spans="1:13" x14ac:dyDescent="0.25">
      <c r="A41" s="39">
        <v>28</v>
      </c>
      <c r="B41" s="17" t="s">
        <v>358</v>
      </c>
      <c r="C41" s="17" t="s">
        <v>759</v>
      </c>
      <c r="D41" s="11">
        <v>93.5</v>
      </c>
      <c r="E41" s="16" t="s">
        <v>328</v>
      </c>
      <c r="F41" s="30">
        <v>37.299999999999997</v>
      </c>
      <c r="G41" s="30">
        <v>38.9</v>
      </c>
      <c r="H41" s="26">
        <v>1.6000000000000014</v>
      </c>
      <c r="I41" s="29"/>
      <c r="J41" s="29"/>
      <c r="K41" s="29">
        <v>1.1553491098908496E-3</v>
      </c>
      <c r="L41" s="26">
        <f t="shared" si="0"/>
        <v>1.6011553491098922</v>
      </c>
      <c r="M41" s="4" t="s">
        <v>702</v>
      </c>
    </row>
    <row r="42" spans="1:13" x14ac:dyDescent="0.25">
      <c r="A42" s="39">
        <v>29</v>
      </c>
      <c r="B42" s="17" t="s">
        <v>359</v>
      </c>
      <c r="C42" s="17"/>
      <c r="D42" s="11">
        <v>52.8</v>
      </c>
      <c r="E42" s="16" t="s">
        <v>328</v>
      </c>
      <c r="F42" s="30">
        <v>18.100000000000001</v>
      </c>
      <c r="G42" s="30">
        <v>18.600000000000001</v>
      </c>
      <c r="H42" s="26">
        <v>0</v>
      </c>
      <c r="I42" s="29">
        <v>0.79199999999999993</v>
      </c>
      <c r="J42" s="29"/>
      <c r="K42" s="29"/>
      <c r="L42" s="26">
        <f t="shared" si="0"/>
        <v>0.79199999999999993</v>
      </c>
      <c r="M42" s="4" t="s">
        <v>703</v>
      </c>
    </row>
    <row r="43" spans="1:13" x14ac:dyDescent="0.25">
      <c r="A43" s="39">
        <v>30</v>
      </c>
      <c r="B43" s="17" t="s">
        <v>360</v>
      </c>
      <c r="C43" s="17" t="s">
        <v>755</v>
      </c>
      <c r="D43" s="11">
        <v>65.400000000000006</v>
      </c>
      <c r="E43" s="16" t="s">
        <v>328</v>
      </c>
      <c r="F43" s="30">
        <v>9.6</v>
      </c>
      <c r="G43" s="30">
        <v>10.5</v>
      </c>
      <c r="H43" s="26">
        <v>0.90000000000000036</v>
      </c>
      <c r="I43" s="29"/>
      <c r="J43" s="29"/>
      <c r="K43" s="29">
        <v>8.0812654317499006E-4</v>
      </c>
      <c r="L43" s="26">
        <f t="shared" si="0"/>
        <v>0.90080812654317532</v>
      </c>
      <c r="M43" s="4" t="s">
        <v>702</v>
      </c>
    </row>
    <row r="44" spans="1:13" x14ac:dyDescent="0.25">
      <c r="A44" s="39">
        <v>31</v>
      </c>
      <c r="B44" s="17" t="s">
        <v>361</v>
      </c>
      <c r="C44" s="17"/>
      <c r="D44" s="11">
        <v>93.9</v>
      </c>
      <c r="E44" s="16" t="s">
        <v>328</v>
      </c>
      <c r="F44" s="30">
        <v>9.4</v>
      </c>
      <c r="G44" s="30">
        <v>9.4</v>
      </c>
      <c r="H44" s="26">
        <v>0</v>
      </c>
      <c r="I44" s="29">
        <v>1.4085000000000001</v>
      </c>
      <c r="J44" s="29"/>
      <c r="K44" s="29"/>
      <c r="L44" s="26">
        <f t="shared" si="0"/>
        <v>1.4085000000000001</v>
      </c>
      <c r="M44" s="4" t="s">
        <v>703</v>
      </c>
    </row>
    <row r="45" spans="1:13" x14ac:dyDescent="0.25">
      <c r="A45" s="39">
        <v>32</v>
      </c>
      <c r="B45" s="17" t="s">
        <v>363</v>
      </c>
      <c r="C45" s="17"/>
      <c r="D45" s="11">
        <v>53</v>
      </c>
      <c r="E45" s="16" t="s">
        <v>328</v>
      </c>
      <c r="F45" s="30">
        <v>20.7</v>
      </c>
      <c r="G45" s="30">
        <v>21.6</v>
      </c>
      <c r="H45" s="26">
        <v>0</v>
      </c>
      <c r="I45" s="29">
        <v>0.79499999999999993</v>
      </c>
      <c r="J45" s="29"/>
      <c r="K45" s="29"/>
      <c r="L45" s="26">
        <f t="shared" si="0"/>
        <v>0.79499999999999993</v>
      </c>
      <c r="M45" s="4" t="s">
        <v>703</v>
      </c>
    </row>
    <row r="46" spans="1:13" x14ac:dyDescent="0.25">
      <c r="A46" s="39">
        <v>33</v>
      </c>
      <c r="B46" s="17" t="s">
        <v>364</v>
      </c>
      <c r="C46" s="17"/>
      <c r="D46" s="11">
        <v>65.3</v>
      </c>
      <c r="E46" s="16" t="s">
        <v>328</v>
      </c>
      <c r="F46" s="30">
        <v>27</v>
      </c>
      <c r="G46" s="30">
        <v>27.5</v>
      </c>
      <c r="H46" s="26">
        <v>0</v>
      </c>
      <c r="I46" s="29">
        <v>0.97949999999999993</v>
      </c>
      <c r="J46" s="29"/>
      <c r="K46" s="29"/>
      <c r="L46" s="26">
        <f t="shared" si="0"/>
        <v>0.97949999999999993</v>
      </c>
      <c r="M46" s="4" t="s">
        <v>703</v>
      </c>
    </row>
    <row r="47" spans="1:13" x14ac:dyDescent="0.25">
      <c r="A47" s="39">
        <v>34</v>
      </c>
      <c r="B47" s="17" t="s">
        <v>362</v>
      </c>
      <c r="C47" s="17"/>
      <c r="D47" s="11">
        <v>94</v>
      </c>
      <c r="E47" s="16" t="s">
        <v>328</v>
      </c>
      <c r="F47" s="30">
        <v>37</v>
      </c>
      <c r="G47" s="30">
        <v>38.6</v>
      </c>
      <c r="H47" s="26">
        <v>0</v>
      </c>
      <c r="I47" s="29">
        <v>1.41</v>
      </c>
      <c r="J47" s="29"/>
      <c r="K47" s="29"/>
      <c r="L47" s="26">
        <f t="shared" si="0"/>
        <v>1.41</v>
      </c>
      <c r="M47" s="4" t="s">
        <v>703</v>
      </c>
    </row>
    <row r="48" spans="1:13" x14ac:dyDescent="0.25">
      <c r="A48" s="39">
        <v>35</v>
      </c>
      <c r="B48" s="17" t="s">
        <v>365</v>
      </c>
      <c r="C48" s="17" t="s">
        <v>770</v>
      </c>
      <c r="D48" s="11">
        <v>52.8</v>
      </c>
      <c r="E48" s="16" t="s">
        <v>328</v>
      </c>
      <c r="F48" s="30">
        <v>15.4</v>
      </c>
      <c r="G48" s="30">
        <v>15.9</v>
      </c>
      <c r="H48" s="26">
        <v>0.5</v>
      </c>
      <c r="I48" s="29"/>
      <c r="J48" s="29"/>
      <c r="K48" s="29">
        <v>6.524324385265974E-4</v>
      </c>
      <c r="L48" s="26">
        <f t="shared" si="0"/>
        <v>0.50065243243852664</v>
      </c>
      <c r="M48" s="4" t="s">
        <v>702</v>
      </c>
    </row>
    <row r="49" spans="1:13" x14ac:dyDescent="0.25">
      <c r="A49" s="39">
        <v>36</v>
      </c>
      <c r="B49" s="17" t="s">
        <v>836</v>
      </c>
      <c r="C49" s="17" t="s">
        <v>837</v>
      </c>
      <c r="D49" s="11">
        <v>64.900000000000006</v>
      </c>
      <c r="E49" s="16" t="s">
        <v>328</v>
      </c>
      <c r="F49" s="26">
        <v>0.50339999999999996</v>
      </c>
      <c r="G49" s="26">
        <v>1.3149999999999999</v>
      </c>
      <c r="H49" s="26">
        <v>0.81159999999999999</v>
      </c>
      <c r="I49" s="29"/>
      <c r="J49" s="29"/>
      <c r="K49" s="29">
        <v>8.0194820568894279E-4</v>
      </c>
      <c r="L49" s="26">
        <f t="shared" si="0"/>
        <v>0.8124019482056889</v>
      </c>
      <c r="M49" s="4" t="s">
        <v>702</v>
      </c>
    </row>
    <row r="50" spans="1:13" x14ac:dyDescent="0.25">
      <c r="A50" s="39">
        <v>37</v>
      </c>
      <c r="B50" s="17" t="s">
        <v>367</v>
      </c>
      <c r="C50" s="17"/>
      <c r="D50" s="11">
        <v>94.1</v>
      </c>
      <c r="E50" s="16" t="s">
        <v>328</v>
      </c>
      <c r="F50" s="30">
        <v>25.7</v>
      </c>
      <c r="G50" s="30">
        <v>22.3</v>
      </c>
      <c r="H50" s="26">
        <v>0</v>
      </c>
      <c r="I50" s="29">
        <v>1.4814999999999998</v>
      </c>
      <c r="J50" s="29"/>
      <c r="K50" s="29"/>
      <c r="L50" s="26">
        <f t="shared" si="0"/>
        <v>1.4814999999999998</v>
      </c>
      <c r="M50" s="4" t="s">
        <v>703</v>
      </c>
    </row>
    <row r="51" spans="1:13" x14ac:dyDescent="0.25">
      <c r="A51" s="39">
        <v>38</v>
      </c>
      <c r="B51" s="17" t="s">
        <v>368</v>
      </c>
      <c r="C51" s="17"/>
      <c r="D51" s="11">
        <v>52.7</v>
      </c>
      <c r="E51" s="16" t="s">
        <v>328</v>
      </c>
      <c r="F51" s="30">
        <v>12.6</v>
      </c>
      <c r="G51" s="30">
        <v>12.8</v>
      </c>
      <c r="H51" s="26">
        <v>0</v>
      </c>
      <c r="I51" s="29">
        <v>0.79049999999999998</v>
      </c>
      <c r="J51" s="29"/>
      <c r="K51" s="29"/>
      <c r="L51" s="26">
        <f t="shared" si="0"/>
        <v>0.79049999999999998</v>
      </c>
      <c r="M51" s="4" t="s">
        <v>703</v>
      </c>
    </row>
    <row r="52" spans="1:13" x14ac:dyDescent="0.25">
      <c r="A52" s="39">
        <v>39</v>
      </c>
      <c r="B52" s="17" t="s">
        <v>369</v>
      </c>
      <c r="C52" s="17"/>
      <c r="D52" s="11">
        <v>65.2</v>
      </c>
      <c r="E52" s="16" t="s">
        <v>328</v>
      </c>
      <c r="F52" s="30">
        <v>14.5</v>
      </c>
      <c r="G52" s="30">
        <v>14.9</v>
      </c>
      <c r="H52" s="26">
        <v>0</v>
      </c>
      <c r="I52" s="29">
        <v>0.97799999999999998</v>
      </c>
      <c r="J52" s="29"/>
      <c r="K52" s="29"/>
      <c r="L52" s="26">
        <f t="shared" si="0"/>
        <v>0.97799999999999998</v>
      </c>
      <c r="M52" s="4" t="s">
        <v>703</v>
      </c>
    </row>
    <row r="53" spans="1:13" x14ac:dyDescent="0.25">
      <c r="A53" s="39">
        <v>40</v>
      </c>
      <c r="B53" s="17" t="s">
        <v>370</v>
      </c>
      <c r="C53" s="17" t="s">
        <v>771</v>
      </c>
      <c r="D53" s="11">
        <v>94</v>
      </c>
      <c r="E53" s="16" t="s">
        <v>328</v>
      </c>
      <c r="F53" s="30">
        <v>28.2</v>
      </c>
      <c r="G53" s="30">
        <v>29.1</v>
      </c>
      <c r="H53" s="26">
        <v>0.90000000000000213</v>
      </c>
      <c r="I53" s="29"/>
      <c r="J53" s="29"/>
      <c r="K53" s="29">
        <v>1.1615274473768969E-3</v>
      </c>
      <c r="L53" s="26">
        <f t="shared" si="0"/>
        <v>0.90116152744737898</v>
      </c>
      <c r="M53" s="4" t="s">
        <v>702</v>
      </c>
    </row>
    <row r="54" spans="1:13" x14ac:dyDescent="0.25">
      <c r="A54" s="39">
        <v>41</v>
      </c>
      <c r="B54" s="17" t="s">
        <v>371</v>
      </c>
      <c r="C54" s="17"/>
      <c r="D54" s="11">
        <v>52.8</v>
      </c>
      <c r="E54" s="16" t="s">
        <v>328</v>
      </c>
      <c r="F54" s="30">
        <v>6.1</v>
      </c>
      <c r="G54" s="30">
        <v>6.2</v>
      </c>
      <c r="H54" s="26">
        <v>0</v>
      </c>
      <c r="I54" s="29">
        <v>0.79199999999999993</v>
      </c>
      <c r="J54" s="29"/>
      <c r="K54" s="29"/>
      <c r="L54" s="26">
        <f t="shared" si="0"/>
        <v>0.79199999999999993</v>
      </c>
      <c r="M54" s="4" t="s">
        <v>703</v>
      </c>
    </row>
    <row r="55" spans="1:13" x14ac:dyDescent="0.25">
      <c r="A55" s="39">
        <v>42</v>
      </c>
      <c r="B55" s="17" t="s">
        <v>372</v>
      </c>
      <c r="C55" s="17" t="s">
        <v>772</v>
      </c>
      <c r="D55" s="11">
        <v>65.3</v>
      </c>
      <c r="E55" s="16" t="s">
        <v>328</v>
      </c>
      <c r="F55" s="30">
        <v>20.8</v>
      </c>
      <c r="G55" s="30">
        <v>21.6</v>
      </c>
      <c r="H55" s="26">
        <v>0.80000000000000071</v>
      </c>
      <c r="I55" s="29"/>
      <c r="J55" s="29"/>
      <c r="K55" s="29">
        <v>8.068908756777805E-4</v>
      </c>
      <c r="L55" s="26">
        <f t="shared" si="0"/>
        <v>0.80080689087567847</v>
      </c>
      <c r="M55" s="4" t="s">
        <v>702</v>
      </c>
    </row>
    <row r="56" spans="1:13" x14ac:dyDescent="0.25">
      <c r="A56" s="39">
        <v>43</v>
      </c>
      <c r="B56" s="17" t="s">
        <v>455</v>
      </c>
      <c r="C56" s="17"/>
      <c r="D56" s="11">
        <v>69.099999999999994</v>
      </c>
      <c r="E56" s="16" t="s">
        <v>328</v>
      </c>
      <c r="F56" s="30">
        <v>30.9</v>
      </c>
      <c r="G56" s="30">
        <v>32.4</v>
      </c>
      <c r="H56" s="26">
        <v>0</v>
      </c>
      <c r="I56" s="29">
        <v>1.0365</v>
      </c>
      <c r="J56" s="29"/>
      <c r="K56" s="29"/>
      <c r="L56" s="26">
        <f t="shared" si="0"/>
        <v>1.0365</v>
      </c>
      <c r="M56" s="4" t="s">
        <v>703</v>
      </c>
    </row>
    <row r="57" spans="1:13" x14ac:dyDescent="0.25">
      <c r="A57" s="39">
        <v>44</v>
      </c>
      <c r="B57" s="17" t="s">
        <v>456</v>
      </c>
      <c r="C57" s="17"/>
      <c r="D57" s="11">
        <v>42.6</v>
      </c>
      <c r="E57" s="16" t="s">
        <v>328</v>
      </c>
      <c r="F57" s="30">
        <v>24.4</v>
      </c>
      <c r="G57" s="30">
        <v>25.4</v>
      </c>
      <c r="H57" s="26">
        <v>0</v>
      </c>
      <c r="I57" s="29">
        <v>0.63900000000000001</v>
      </c>
      <c r="J57" s="29"/>
      <c r="K57" s="29"/>
      <c r="L57" s="26">
        <f t="shared" si="0"/>
        <v>0.63900000000000001</v>
      </c>
      <c r="M57" s="4" t="s">
        <v>703</v>
      </c>
    </row>
    <row r="58" spans="1:13" x14ac:dyDescent="0.25">
      <c r="A58" s="39">
        <v>45</v>
      </c>
      <c r="B58" s="17" t="s">
        <v>457</v>
      </c>
      <c r="C58" s="17"/>
      <c r="D58" s="11">
        <v>55.5</v>
      </c>
      <c r="E58" s="16" t="s">
        <v>328</v>
      </c>
      <c r="F58" s="30">
        <v>24.5</v>
      </c>
      <c r="G58" s="30">
        <v>25.6</v>
      </c>
      <c r="H58" s="26">
        <v>0</v>
      </c>
      <c r="I58" s="29">
        <v>0.83250000000000002</v>
      </c>
      <c r="J58" s="29"/>
      <c r="K58" s="29"/>
      <c r="L58" s="26">
        <f t="shared" si="0"/>
        <v>0.83250000000000002</v>
      </c>
      <c r="M58" s="4" t="s">
        <v>703</v>
      </c>
    </row>
    <row r="59" spans="1:13" x14ac:dyDescent="0.25">
      <c r="A59" s="39">
        <v>46</v>
      </c>
      <c r="B59" s="17" t="s">
        <v>458</v>
      </c>
      <c r="C59" s="17"/>
      <c r="D59" s="11">
        <v>58.9</v>
      </c>
      <c r="E59" s="16" t="s">
        <v>328</v>
      </c>
      <c r="F59" s="30">
        <v>31.1</v>
      </c>
      <c r="G59" s="30">
        <v>32</v>
      </c>
      <c r="H59" s="26">
        <v>0</v>
      </c>
      <c r="I59" s="29">
        <v>0.88349999999999995</v>
      </c>
      <c r="J59" s="29"/>
      <c r="K59" s="29"/>
      <c r="L59" s="26">
        <f t="shared" si="0"/>
        <v>0.88349999999999995</v>
      </c>
      <c r="M59" s="4" t="s">
        <v>703</v>
      </c>
    </row>
    <row r="60" spans="1:13" x14ac:dyDescent="0.25">
      <c r="A60" s="39">
        <v>47</v>
      </c>
      <c r="B60" s="17" t="s">
        <v>459</v>
      </c>
      <c r="C60" s="17"/>
      <c r="D60" s="11">
        <v>62.3</v>
      </c>
      <c r="E60" s="16" t="s">
        <v>328</v>
      </c>
      <c r="F60" s="30">
        <v>30.9</v>
      </c>
      <c r="G60" s="30">
        <v>32</v>
      </c>
      <c r="H60" s="26">
        <v>0</v>
      </c>
      <c r="I60" s="29">
        <v>0.93449999999999989</v>
      </c>
      <c r="J60" s="29"/>
      <c r="K60" s="29"/>
      <c r="L60" s="26">
        <f t="shared" si="0"/>
        <v>0.93449999999999989</v>
      </c>
      <c r="M60" s="4" t="s">
        <v>703</v>
      </c>
    </row>
    <row r="61" spans="1:13" x14ac:dyDescent="0.25">
      <c r="A61" s="39">
        <v>48</v>
      </c>
      <c r="B61" s="17" t="s">
        <v>460</v>
      </c>
      <c r="C61" s="17" t="s">
        <v>754</v>
      </c>
      <c r="D61" s="11">
        <v>68.7</v>
      </c>
      <c r="E61" s="16" t="s">
        <v>328</v>
      </c>
      <c r="F61" s="30">
        <v>21.8</v>
      </c>
      <c r="G61" s="30">
        <v>22.2</v>
      </c>
      <c r="H61" s="26">
        <v>0.39999999999999858</v>
      </c>
      <c r="I61" s="29"/>
      <c r="J61" s="29"/>
      <c r="K61" s="29">
        <v>8.4890357058290235E-4</v>
      </c>
      <c r="L61" s="26">
        <f t="shared" si="0"/>
        <v>0.40084890357058151</v>
      </c>
      <c r="M61" s="4" t="s">
        <v>702</v>
      </c>
    </row>
    <row r="62" spans="1:13" x14ac:dyDescent="0.25">
      <c r="A62" s="39">
        <v>49</v>
      </c>
      <c r="B62" s="17" t="s">
        <v>461</v>
      </c>
      <c r="C62" s="17"/>
      <c r="D62" s="11">
        <v>42.7</v>
      </c>
      <c r="E62" s="16" t="s">
        <v>328</v>
      </c>
      <c r="F62" s="30">
        <v>10.1</v>
      </c>
      <c r="G62" s="30">
        <v>10.9</v>
      </c>
      <c r="H62" s="26">
        <v>0</v>
      </c>
      <c r="I62" s="29">
        <v>0.64050000000000007</v>
      </c>
      <c r="J62" s="29"/>
      <c r="K62" s="29"/>
      <c r="L62" s="26">
        <f t="shared" si="0"/>
        <v>0.64050000000000007</v>
      </c>
      <c r="M62" s="4" t="s">
        <v>703</v>
      </c>
    </row>
    <row r="63" spans="1:13" x14ac:dyDescent="0.25">
      <c r="A63" s="39">
        <v>50</v>
      </c>
      <c r="B63" s="17" t="s">
        <v>462</v>
      </c>
      <c r="C63" s="17" t="s">
        <v>783</v>
      </c>
      <c r="D63" s="11">
        <v>55</v>
      </c>
      <c r="E63" s="16" t="s">
        <v>328</v>
      </c>
      <c r="F63" s="30">
        <v>24.2</v>
      </c>
      <c r="G63" s="30">
        <v>25.1</v>
      </c>
      <c r="H63" s="26">
        <v>0.90000000000000213</v>
      </c>
      <c r="I63" s="29"/>
      <c r="J63" s="29"/>
      <c r="K63" s="29">
        <v>6.7961712346520571E-4</v>
      </c>
      <c r="L63" s="26">
        <f t="shared" si="0"/>
        <v>0.90067961712346734</v>
      </c>
      <c r="M63" s="4" t="s">
        <v>702</v>
      </c>
    </row>
    <row r="64" spans="1:13" x14ac:dyDescent="0.25">
      <c r="A64" s="39">
        <v>51</v>
      </c>
      <c r="B64" s="17" t="s">
        <v>463</v>
      </c>
      <c r="C64" s="17" t="s">
        <v>773</v>
      </c>
      <c r="D64" s="11">
        <v>59</v>
      </c>
      <c r="E64" s="16" t="s">
        <v>328</v>
      </c>
      <c r="F64" s="30">
        <v>14.6</v>
      </c>
      <c r="G64" s="30">
        <v>15</v>
      </c>
      <c r="H64" s="26">
        <v>0.40000000000000036</v>
      </c>
      <c r="I64" s="29"/>
      <c r="J64" s="29"/>
      <c r="K64" s="29">
        <v>7.2904382335358428E-4</v>
      </c>
      <c r="L64" s="26">
        <f t="shared" si="0"/>
        <v>0.40072904382335395</v>
      </c>
      <c r="M64" s="4" t="s">
        <v>702</v>
      </c>
    </row>
    <row r="65" spans="1:13" x14ac:dyDescent="0.25">
      <c r="A65" s="39">
        <v>52</v>
      </c>
      <c r="B65" s="17" t="s">
        <v>464</v>
      </c>
      <c r="C65" s="17" t="s">
        <v>774</v>
      </c>
      <c r="D65" s="11">
        <v>62</v>
      </c>
      <c r="E65" s="16" t="s">
        <v>328</v>
      </c>
      <c r="F65" s="30">
        <v>28.2</v>
      </c>
      <c r="G65" s="30">
        <v>28.9</v>
      </c>
      <c r="H65" s="26">
        <v>0.69999999999999929</v>
      </c>
      <c r="I65" s="29"/>
      <c r="J65" s="29"/>
      <c r="K65" s="29">
        <v>7.6611384826986821E-4</v>
      </c>
      <c r="L65" s="26">
        <f t="shared" si="0"/>
        <v>0.70076611384826915</v>
      </c>
      <c r="M65" s="4" t="s">
        <v>702</v>
      </c>
    </row>
    <row r="66" spans="1:13" x14ac:dyDescent="0.25">
      <c r="A66" s="39">
        <v>53</v>
      </c>
      <c r="B66" s="17" t="s">
        <v>775</v>
      </c>
      <c r="C66" s="17" t="s">
        <v>776</v>
      </c>
      <c r="D66" s="11">
        <v>68.900000000000006</v>
      </c>
      <c r="E66" s="16" t="s">
        <v>328</v>
      </c>
      <c r="F66" s="30">
        <v>0.83699999999999997</v>
      </c>
      <c r="G66" s="30">
        <v>0.90700000000000003</v>
      </c>
      <c r="H66" s="26">
        <v>7.0000000000000062E-2</v>
      </c>
      <c r="I66" s="29"/>
      <c r="J66" s="29"/>
      <c r="K66" s="29">
        <v>8.5137490557732137E-4</v>
      </c>
      <c r="L66" s="26">
        <f t="shared" si="0"/>
        <v>7.0851374905577386E-2</v>
      </c>
      <c r="M66" s="4" t="s">
        <v>702</v>
      </c>
    </row>
    <row r="67" spans="1:13" x14ac:dyDescent="0.25">
      <c r="A67" s="39">
        <v>54</v>
      </c>
      <c r="B67" s="17" t="s">
        <v>466</v>
      </c>
      <c r="C67" s="17"/>
      <c r="D67" s="11">
        <v>42.8</v>
      </c>
      <c r="E67" s="16" t="s">
        <v>328</v>
      </c>
      <c r="F67" s="30">
        <v>18.7</v>
      </c>
      <c r="G67" s="30">
        <v>19</v>
      </c>
      <c r="H67" s="26">
        <v>0</v>
      </c>
      <c r="I67" s="29">
        <v>0.6419999999999999</v>
      </c>
      <c r="J67" s="29"/>
      <c r="K67" s="29"/>
      <c r="L67" s="26">
        <f t="shared" si="0"/>
        <v>0.6419999999999999</v>
      </c>
      <c r="M67" s="4" t="s">
        <v>703</v>
      </c>
    </row>
    <row r="68" spans="1:13" x14ac:dyDescent="0.25">
      <c r="A68" s="39">
        <v>55</v>
      </c>
      <c r="B68" s="17" t="s">
        <v>467</v>
      </c>
      <c r="C68" s="17"/>
      <c r="D68" s="11">
        <v>55.2</v>
      </c>
      <c r="E68" s="16" t="s">
        <v>328</v>
      </c>
      <c r="F68" s="30">
        <v>5.3</v>
      </c>
      <c r="G68" s="30">
        <v>5.7</v>
      </c>
      <c r="H68" s="26">
        <v>0</v>
      </c>
      <c r="I68" s="29">
        <v>0.82799999999999996</v>
      </c>
      <c r="J68" s="29"/>
      <c r="K68" s="29"/>
      <c r="L68" s="26">
        <f t="shared" si="0"/>
        <v>0.82799999999999996</v>
      </c>
      <c r="M68" s="4" t="s">
        <v>703</v>
      </c>
    </row>
    <row r="69" spans="1:13" x14ac:dyDescent="0.25">
      <c r="A69" s="39">
        <v>56</v>
      </c>
      <c r="B69" s="17" t="s">
        <v>468</v>
      </c>
      <c r="C69" s="17"/>
      <c r="D69" s="11">
        <v>59.3</v>
      </c>
      <c r="E69" s="16" t="s">
        <v>328</v>
      </c>
      <c r="F69" s="30">
        <v>15.6</v>
      </c>
      <c r="G69" s="30">
        <v>15.6</v>
      </c>
      <c r="H69" s="26">
        <v>0</v>
      </c>
      <c r="I69" s="29">
        <v>0.88949999999999996</v>
      </c>
      <c r="J69" s="29"/>
      <c r="K69" s="29"/>
      <c r="L69" s="26">
        <f t="shared" si="0"/>
        <v>0.88949999999999996</v>
      </c>
      <c r="M69" s="4" t="s">
        <v>703</v>
      </c>
    </row>
    <row r="70" spans="1:13" x14ac:dyDescent="0.25">
      <c r="A70" s="39">
        <v>57</v>
      </c>
      <c r="B70" s="17" t="s">
        <v>777</v>
      </c>
      <c r="C70" s="17" t="s">
        <v>778</v>
      </c>
      <c r="D70" s="11">
        <v>62.2</v>
      </c>
      <c r="E70" s="16" t="s">
        <v>328</v>
      </c>
      <c r="F70" s="30">
        <v>4.7009999999999996</v>
      </c>
      <c r="G70" s="30">
        <v>5.7309999999999999</v>
      </c>
      <c r="H70" s="26">
        <v>1.0300000000000002</v>
      </c>
      <c r="I70" s="29"/>
      <c r="J70" s="29"/>
      <c r="K70" s="29">
        <v>7.6858518326428712E-4</v>
      </c>
      <c r="L70" s="26">
        <f t="shared" si="0"/>
        <v>1.0307685851832646</v>
      </c>
      <c r="M70" s="4" t="s">
        <v>702</v>
      </c>
    </row>
    <row r="71" spans="1:13" x14ac:dyDescent="0.25">
      <c r="A71" s="39">
        <v>58</v>
      </c>
      <c r="B71" s="17" t="s">
        <v>470</v>
      </c>
      <c r="C71" s="17" t="s">
        <v>754</v>
      </c>
      <c r="D71" s="11">
        <v>69.099999999999994</v>
      </c>
      <c r="E71" s="16" t="s">
        <v>328</v>
      </c>
      <c r="F71" s="30">
        <v>14.4</v>
      </c>
      <c r="G71" s="30">
        <v>15.4</v>
      </c>
      <c r="H71" s="26">
        <v>1</v>
      </c>
      <c r="I71" s="29"/>
      <c r="J71" s="29"/>
      <c r="K71" s="29">
        <v>8.5384624057174017E-4</v>
      </c>
      <c r="L71" s="26">
        <f t="shared" si="0"/>
        <v>1.0008538462405718</v>
      </c>
      <c r="M71" s="4" t="s">
        <v>702</v>
      </c>
    </row>
    <row r="72" spans="1:13" x14ac:dyDescent="0.25">
      <c r="A72" s="39">
        <v>59</v>
      </c>
      <c r="B72" s="17" t="s">
        <v>471</v>
      </c>
      <c r="C72" s="17"/>
      <c r="D72" s="11">
        <v>42.5</v>
      </c>
      <c r="E72" s="16" t="s">
        <v>328</v>
      </c>
      <c r="F72" s="30">
        <v>22.4</v>
      </c>
      <c r="G72" s="30">
        <v>23</v>
      </c>
      <c r="H72" s="26">
        <v>0</v>
      </c>
      <c r="I72" s="29">
        <v>0.63749999999999996</v>
      </c>
      <c r="J72" s="29"/>
      <c r="K72" s="29"/>
      <c r="L72" s="26">
        <f t="shared" si="0"/>
        <v>0.63749999999999996</v>
      </c>
      <c r="M72" s="4" t="s">
        <v>703</v>
      </c>
    </row>
    <row r="73" spans="1:13" x14ac:dyDescent="0.25">
      <c r="A73" s="39">
        <v>60</v>
      </c>
      <c r="B73" s="17" t="s">
        <v>472</v>
      </c>
      <c r="C73" s="17"/>
      <c r="D73" s="11">
        <v>55.4</v>
      </c>
      <c r="E73" s="16" t="s">
        <v>328</v>
      </c>
      <c r="F73" s="30">
        <v>19.2</v>
      </c>
      <c r="G73" s="30">
        <v>19.899999999999999</v>
      </c>
      <c r="H73" s="26">
        <v>0</v>
      </c>
      <c r="I73" s="29">
        <v>0.83099999999999996</v>
      </c>
      <c r="J73" s="29"/>
      <c r="K73" s="29"/>
      <c r="L73" s="26">
        <f t="shared" si="0"/>
        <v>0.83099999999999996</v>
      </c>
      <c r="M73" s="4" t="s">
        <v>703</v>
      </c>
    </row>
    <row r="74" spans="1:13" x14ac:dyDescent="0.25">
      <c r="A74" s="39">
        <v>61</v>
      </c>
      <c r="B74" s="17" t="s">
        <v>473</v>
      </c>
      <c r="C74" s="17" t="s">
        <v>779</v>
      </c>
      <c r="D74" s="11">
        <v>58.8</v>
      </c>
      <c r="E74" s="16" t="s">
        <v>328</v>
      </c>
      <c r="F74" s="30">
        <v>6.9</v>
      </c>
      <c r="G74" s="30">
        <v>7</v>
      </c>
      <c r="H74" s="26">
        <v>9.9999999999999645E-2</v>
      </c>
      <c r="I74" s="29"/>
      <c r="J74" s="29"/>
      <c r="K74" s="29">
        <v>7.2657248835916526E-4</v>
      </c>
      <c r="L74" s="26">
        <f t="shared" si="0"/>
        <v>0.10072657248835881</v>
      </c>
      <c r="M74" s="4" t="s">
        <v>702</v>
      </c>
    </row>
    <row r="75" spans="1:13" x14ac:dyDescent="0.25">
      <c r="A75" s="39">
        <v>62</v>
      </c>
      <c r="B75" s="17" t="s">
        <v>474</v>
      </c>
      <c r="C75" s="17"/>
      <c r="D75" s="11">
        <v>62.1</v>
      </c>
      <c r="E75" s="16" t="s">
        <v>328</v>
      </c>
      <c r="F75" s="30">
        <v>8.3000000000000007</v>
      </c>
      <c r="G75" s="30">
        <v>8.3000000000000007</v>
      </c>
      <c r="H75" s="26">
        <v>0</v>
      </c>
      <c r="I75" s="29">
        <v>0.93149999999999999</v>
      </c>
      <c r="J75" s="29"/>
      <c r="K75" s="29"/>
      <c r="L75" s="26">
        <f t="shared" si="0"/>
        <v>0.93149999999999999</v>
      </c>
      <c r="M75" s="4" t="s">
        <v>703</v>
      </c>
    </row>
    <row r="76" spans="1:13" x14ac:dyDescent="0.25">
      <c r="A76" s="39">
        <v>63</v>
      </c>
      <c r="B76" s="17" t="s">
        <v>475</v>
      </c>
      <c r="C76" s="17" t="s">
        <v>754</v>
      </c>
      <c r="D76" s="11">
        <v>69</v>
      </c>
      <c r="E76" s="16" t="s">
        <v>328</v>
      </c>
      <c r="F76" s="30">
        <v>30.7</v>
      </c>
      <c r="G76" s="30">
        <v>31.6</v>
      </c>
      <c r="H76" s="26">
        <v>0.90000000000000213</v>
      </c>
      <c r="I76" s="29"/>
      <c r="J76" s="29"/>
      <c r="K76" s="29">
        <v>8.5261057307453071E-4</v>
      </c>
      <c r="L76" s="26">
        <f t="shared" si="0"/>
        <v>0.90085261057307664</v>
      </c>
      <c r="M76" s="4" t="s">
        <v>702</v>
      </c>
    </row>
    <row r="77" spans="1:13" x14ac:dyDescent="0.25">
      <c r="A77" s="39">
        <v>64</v>
      </c>
      <c r="B77" s="17" t="s">
        <v>476</v>
      </c>
      <c r="C77" s="17" t="s">
        <v>754</v>
      </c>
      <c r="D77" s="11">
        <v>42.2</v>
      </c>
      <c r="E77" s="16" t="s">
        <v>328</v>
      </c>
      <c r="F77" s="30">
        <v>13</v>
      </c>
      <c r="G77" s="30">
        <v>13.5</v>
      </c>
      <c r="H77" s="26">
        <v>0.5</v>
      </c>
      <c r="I77" s="29"/>
      <c r="J77" s="29"/>
      <c r="K77" s="29">
        <v>5.2145168382239425E-4</v>
      </c>
      <c r="L77" s="26">
        <f t="shared" si="0"/>
        <v>0.50052145168382245</v>
      </c>
      <c r="M77" s="4" t="s">
        <v>702</v>
      </c>
    </row>
    <row r="78" spans="1:13" x14ac:dyDescent="0.25">
      <c r="A78" s="39">
        <v>65</v>
      </c>
      <c r="B78" s="17" t="s">
        <v>477</v>
      </c>
      <c r="C78" s="17" t="s">
        <v>754</v>
      </c>
      <c r="D78" s="11">
        <v>55.5</v>
      </c>
      <c r="E78" s="16" t="s">
        <v>328</v>
      </c>
      <c r="F78" s="30">
        <v>17.100000000000001</v>
      </c>
      <c r="G78" s="30">
        <v>17.399999999999999</v>
      </c>
      <c r="H78" s="26">
        <v>0.29999999999999716</v>
      </c>
      <c r="I78" s="29"/>
      <c r="J78" s="29"/>
      <c r="K78" s="29">
        <v>6.8579546095125297E-4</v>
      </c>
      <c r="L78" s="26">
        <f t="shared" si="0"/>
        <v>0.30068579546094842</v>
      </c>
      <c r="M78" s="4" t="s">
        <v>702</v>
      </c>
    </row>
    <row r="79" spans="1:13" x14ac:dyDescent="0.25">
      <c r="A79" s="39">
        <v>66</v>
      </c>
      <c r="B79" s="17" t="s">
        <v>478</v>
      </c>
      <c r="C79" s="17" t="s">
        <v>755</v>
      </c>
      <c r="D79" s="11">
        <v>59.3</v>
      </c>
      <c r="E79" s="16" t="s">
        <v>328</v>
      </c>
      <c r="F79" s="30">
        <v>23.8</v>
      </c>
      <c r="G79" s="30">
        <v>24.5</v>
      </c>
      <c r="H79" s="26">
        <v>0.69999999999999929</v>
      </c>
      <c r="I79" s="29"/>
      <c r="J79" s="29"/>
      <c r="K79" s="29">
        <v>7.3275082584521264E-4</v>
      </c>
      <c r="L79" s="26">
        <f t="shared" ref="L79:L142" si="1">H79+K79+I79+J79</f>
        <v>0.70073275082584452</v>
      </c>
      <c r="M79" s="4" t="s">
        <v>702</v>
      </c>
    </row>
    <row r="80" spans="1:13" x14ac:dyDescent="0.25">
      <c r="A80" s="39">
        <v>67</v>
      </c>
      <c r="B80" s="17" t="s">
        <v>479</v>
      </c>
      <c r="C80" s="17"/>
      <c r="D80" s="11">
        <v>62.6</v>
      </c>
      <c r="E80" s="16" t="s">
        <v>328</v>
      </c>
      <c r="F80" s="30">
        <v>41.6</v>
      </c>
      <c r="G80" s="30">
        <v>43.4</v>
      </c>
      <c r="H80" s="26">
        <v>0</v>
      </c>
      <c r="I80" s="29">
        <v>0.93899999999999995</v>
      </c>
      <c r="J80" s="29"/>
      <c r="K80" s="29"/>
      <c r="L80" s="26">
        <f t="shared" si="1"/>
        <v>0.93899999999999995</v>
      </c>
      <c r="M80" s="4" t="s">
        <v>703</v>
      </c>
    </row>
    <row r="81" spans="1:13" x14ac:dyDescent="0.25">
      <c r="A81" s="39">
        <v>68</v>
      </c>
      <c r="B81" s="17" t="s">
        <v>480</v>
      </c>
      <c r="C81" s="17"/>
      <c r="D81" s="11">
        <v>69.2</v>
      </c>
      <c r="E81" s="16" t="s">
        <v>328</v>
      </c>
      <c r="F81" s="30">
        <v>26.6</v>
      </c>
      <c r="G81" s="30">
        <v>28</v>
      </c>
      <c r="H81" s="26">
        <v>0</v>
      </c>
      <c r="I81" s="29">
        <v>1.038</v>
      </c>
      <c r="J81" s="29"/>
      <c r="K81" s="29"/>
      <c r="L81" s="26">
        <f t="shared" si="1"/>
        <v>1.038</v>
      </c>
      <c r="M81" s="4" t="s">
        <v>703</v>
      </c>
    </row>
    <row r="82" spans="1:13" x14ac:dyDescent="0.25">
      <c r="A82" s="39">
        <v>69</v>
      </c>
      <c r="B82" s="17" t="s">
        <v>481</v>
      </c>
      <c r="C82" s="17"/>
      <c r="D82" s="11">
        <v>42.3</v>
      </c>
      <c r="E82" s="16" t="s">
        <v>328</v>
      </c>
      <c r="F82" s="30">
        <v>15.4</v>
      </c>
      <c r="G82" s="30">
        <v>15.4</v>
      </c>
      <c r="H82" s="26">
        <v>0</v>
      </c>
      <c r="I82" s="29">
        <v>0.63449999999999995</v>
      </c>
      <c r="J82" s="29"/>
      <c r="K82" s="29"/>
      <c r="L82" s="26">
        <f t="shared" si="1"/>
        <v>0.63449999999999995</v>
      </c>
      <c r="M82" s="4" t="s">
        <v>703</v>
      </c>
    </row>
    <row r="83" spans="1:13" x14ac:dyDescent="0.25">
      <c r="A83" s="39">
        <v>70</v>
      </c>
      <c r="B83" s="17" t="s">
        <v>780</v>
      </c>
      <c r="C83" s="17" t="s">
        <v>778</v>
      </c>
      <c r="D83" s="11">
        <v>54.9</v>
      </c>
      <c r="E83" s="16" t="s">
        <v>328</v>
      </c>
      <c r="F83" s="30">
        <v>4.8730000000000002</v>
      </c>
      <c r="G83" s="30">
        <v>6.03</v>
      </c>
      <c r="H83" s="26">
        <v>1.157</v>
      </c>
      <c r="I83" s="29"/>
      <c r="J83" s="29"/>
      <c r="K83" s="29">
        <v>6.7838145596799614E-4</v>
      </c>
      <c r="L83" s="26">
        <f t="shared" si="1"/>
        <v>1.1576783814559681</v>
      </c>
      <c r="M83" s="4" t="s">
        <v>702</v>
      </c>
    </row>
    <row r="84" spans="1:13" x14ac:dyDescent="0.25">
      <c r="A84" s="39">
        <v>71</v>
      </c>
      <c r="B84" s="17" t="s">
        <v>483</v>
      </c>
      <c r="C84" s="17"/>
      <c r="D84" s="11">
        <v>58.9</v>
      </c>
      <c r="E84" s="16" t="s">
        <v>328</v>
      </c>
      <c r="F84" s="30">
        <v>7</v>
      </c>
      <c r="G84" s="30">
        <v>7</v>
      </c>
      <c r="H84" s="26">
        <v>0</v>
      </c>
      <c r="I84" s="29">
        <v>0.88349999999999995</v>
      </c>
      <c r="J84" s="29"/>
      <c r="K84" s="29"/>
      <c r="L84" s="26">
        <f t="shared" si="1"/>
        <v>0.88349999999999995</v>
      </c>
      <c r="M84" s="4" t="s">
        <v>703</v>
      </c>
    </row>
    <row r="85" spans="1:13" x14ac:dyDescent="0.25">
      <c r="A85" s="39">
        <v>72</v>
      </c>
      <c r="B85" s="17" t="s">
        <v>484</v>
      </c>
      <c r="C85" s="17"/>
      <c r="D85" s="11">
        <v>62.2</v>
      </c>
      <c r="E85" s="16" t="s">
        <v>328</v>
      </c>
      <c r="F85" s="30">
        <v>13.8</v>
      </c>
      <c r="G85" s="30">
        <v>14.1</v>
      </c>
      <c r="H85" s="26">
        <v>0</v>
      </c>
      <c r="I85" s="29">
        <v>0.93300000000000005</v>
      </c>
      <c r="J85" s="29"/>
      <c r="K85" s="29"/>
      <c r="L85" s="26">
        <f t="shared" si="1"/>
        <v>0.93300000000000005</v>
      </c>
      <c r="M85" s="4" t="s">
        <v>703</v>
      </c>
    </row>
    <row r="86" spans="1:13" x14ac:dyDescent="0.25">
      <c r="A86" s="39">
        <v>73</v>
      </c>
      <c r="B86" s="17" t="s">
        <v>485</v>
      </c>
      <c r="C86" s="17" t="s">
        <v>774</v>
      </c>
      <c r="D86" s="11">
        <v>68.8</v>
      </c>
      <c r="E86" s="16" t="s">
        <v>328</v>
      </c>
      <c r="F86" s="30">
        <v>29.3</v>
      </c>
      <c r="G86" s="30">
        <v>30.6</v>
      </c>
      <c r="H86" s="26">
        <v>1.3000000000000007</v>
      </c>
      <c r="I86" s="29"/>
      <c r="J86" s="29"/>
      <c r="K86" s="29">
        <v>8.501392380801118E-4</v>
      </c>
      <c r="L86" s="26">
        <f t="shared" si="1"/>
        <v>1.3008501392380809</v>
      </c>
      <c r="M86" s="4" t="s">
        <v>702</v>
      </c>
    </row>
    <row r="87" spans="1:13" x14ac:dyDescent="0.25">
      <c r="A87" s="39">
        <v>74</v>
      </c>
      <c r="B87" s="17" t="s">
        <v>486</v>
      </c>
      <c r="C87" s="17" t="s">
        <v>774</v>
      </c>
      <c r="D87" s="11">
        <v>42.7</v>
      </c>
      <c r="E87" s="16" t="s">
        <v>328</v>
      </c>
      <c r="F87" s="30">
        <v>17.100000000000001</v>
      </c>
      <c r="G87" s="30">
        <v>17.8</v>
      </c>
      <c r="H87" s="26">
        <v>0.69999999999999929</v>
      </c>
      <c r="I87" s="29"/>
      <c r="J87" s="29"/>
      <c r="K87" s="29">
        <v>5.2763002130844152E-4</v>
      </c>
      <c r="L87" s="26">
        <f t="shared" si="1"/>
        <v>0.70052763002130769</v>
      </c>
      <c r="M87" s="4" t="s">
        <v>702</v>
      </c>
    </row>
    <row r="88" spans="1:13" x14ac:dyDescent="0.25">
      <c r="A88" s="39">
        <v>75</v>
      </c>
      <c r="B88" s="17" t="s">
        <v>487</v>
      </c>
      <c r="C88" s="17"/>
      <c r="D88" s="11">
        <v>54.7</v>
      </c>
      <c r="E88" s="16" t="s">
        <v>328</v>
      </c>
      <c r="F88" s="30">
        <v>16.3</v>
      </c>
      <c r="G88" s="30">
        <v>16.3</v>
      </c>
      <c r="H88" s="26">
        <v>0</v>
      </c>
      <c r="I88" s="29">
        <v>0.82050000000000001</v>
      </c>
      <c r="J88" s="29"/>
      <c r="K88" s="29"/>
      <c r="L88" s="26">
        <f t="shared" si="1"/>
        <v>0.82050000000000001</v>
      </c>
      <c r="M88" s="4" t="s">
        <v>703</v>
      </c>
    </row>
    <row r="89" spans="1:13" x14ac:dyDescent="0.25">
      <c r="A89" s="39">
        <v>76</v>
      </c>
      <c r="B89" s="17" t="s">
        <v>488</v>
      </c>
      <c r="C89" s="17" t="s">
        <v>781</v>
      </c>
      <c r="D89" s="11">
        <v>59.4</v>
      </c>
      <c r="E89" s="16" t="s">
        <v>328</v>
      </c>
      <c r="F89" s="30">
        <v>17.7</v>
      </c>
      <c r="G89" s="30">
        <v>18.600000000000001</v>
      </c>
      <c r="H89" s="26">
        <v>0.90000000000000213</v>
      </c>
      <c r="I89" s="29"/>
      <c r="J89" s="29"/>
      <c r="K89" s="29">
        <v>7.3398649334242209E-4</v>
      </c>
      <c r="L89" s="26">
        <f t="shared" si="1"/>
        <v>0.90073398649334457</v>
      </c>
      <c r="M89" s="4" t="s">
        <v>702</v>
      </c>
    </row>
    <row r="90" spans="1:13" x14ac:dyDescent="0.25">
      <c r="A90" s="39">
        <v>77</v>
      </c>
      <c r="B90" s="17" t="s">
        <v>489</v>
      </c>
      <c r="C90" s="17" t="s">
        <v>774</v>
      </c>
      <c r="D90" s="11">
        <v>62.1</v>
      </c>
      <c r="E90" s="16" t="s">
        <v>328</v>
      </c>
      <c r="F90" s="30">
        <v>29</v>
      </c>
      <c r="G90" s="30">
        <v>29.8</v>
      </c>
      <c r="H90" s="26">
        <v>0.80000000000000071</v>
      </c>
      <c r="I90" s="29"/>
      <c r="J90" s="29"/>
      <c r="K90" s="29">
        <v>7.6734951576707766E-4</v>
      </c>
      <c r="L90" s="26">
        <f t="shared" si="1"/>
        <v>0.80076734951576778</v>
      </c>
      <c r="M90" s="4" t="s">
        <v>702</v>
      </c>
    </row>
    <row r="91" spans="1:13" x14ac:dyDescent="0.25">
      <c r="A91" s="39">
        <v>78</v>
      </c>
      <c r="B91" s="17" t="s">
        <v>490</v>
      </c>
      <c r="C91" s="17"/>
      <c r="D91" s="11">
        <v>69.099999999999994</v>
      </c>
      <c r="E91" s="16" t="s">
        <v>328</v>
      </c>
      <c r="F91" s="30">
        <v>13</v>
      </c>
      <c r="G91" s="30">
        <v>13.5</v>
      </c>
      <c r="H91" s="26">
        <v>0</v>
      </c>
      <c r="I91" s="29">
        <v>1.0365</v>
      </c>
      <c r="J91" s="29"/>
      <c r="K91" s="29"/>
      <c r="L91" s="26">
        <f t="shared" si="1"/>
        <v>1.0365</v>
      </c>
      <c r="M91" s="4" t="s">
        <v>703</v>
      </c>
    </row>
    <row r="92" spans="1:13" x14ac:dyDescent="0.25">
      <c r="A92" s="39">
        <v>79</v>
      </c>
      <c r="B92" s="17" t="s">
        <v>491</v>
      </c>
      <c r="C92" s="17"/>
      <c r="D92" s="11">
        <v>42.1</v>
      </c>
      <c r="E92" s="16" t="s">
        <v>328</v>
      </c>
      <c r="F92" s="30">
        <v>6.1</v>
      </c>
      <c r="G92" s="30">
        <v>6.5</v>
      </c>
      <c r="H92" s="26">
        <v>0</v>
      </c>
      <c r="I92" s="29">
        <v>0.63149999999999995</v>
      </c>
      <c r="J92" s="29"/>
      <c r="K92" s="29"/>
      <c r="L92" s="26">
        <f t="shared" si="1"/>
        <v>0.63149999999999995</v>
      </c>
      <c r="M92" s="4" t="s">
        <v>703</v>
      </c>
    </row>
    <row r="93" spans="1:13" x14ac:dyDescent="0.25">
      <c r="A93" s="39">
        <v>80</v>
      </c>
      <c r="B93" s="17" t="s">
        <v>492</v>
      </c>
      <c r="C93" s="17"/>
      <c r="D93" s="11">
        <v>55</v>
      </c>
      <c r="E93" s="16" t="s">
        <v>328</v>
      </c>
      <c r="F93" s="30">
        <v>15.8</v>
      </c>
      <c r="G93" s="30">
        <v>16.399999999999999</v>
      </c>
      <c r="H93" s="26">
        <v>0</v>
      </c>
      <c r="I93" s="29">
        <v>0.82499999999999996</v>
      </c>
      <c r="J93" s="29"/>
      <c r="K93" s="29"/>
      <c r="L93" s="26">
        <f t="shared" si="1"/>
        <v>0.82499999999999996</v>
      </c>
      <c r="M93" s="4" t="s">
        <v>703</v>
      </c>
    </row>
    <row r="94" spans="1:13" x14ac:dyDescent="0.25">
      <c r="A94" s="39">
        <v>81</v>
      </c>
      <c r="B94" s="17" t="s">
        <v>782</v>
      </c>
      <c r="C94" s="17" t="s">
        <v>769</v>
      </c>
      <c r="D94" s="11">
        <v>59.3</v>
      </c>
      <c r="E94" s="16" t="s">
        <v>328</v>
      </c>
      <c r="F94" s="30">
        <v>0.60199999999999998</v>
      </c>
      <c r="G94" s="30">
        <v>0.66900000000000004</v>
      </c>
      <c r="H94" s="26">
        <v>6.700000000000006E-2</v>
      </c>
      <c r="I94" s="29"/>
      <c r="J94" s="29"/>
      <c r="K94" s="29">
        <v>7.3275082584521264E-4</v>
      </c>
      <c r="L94" s="26">
        <f t="shared" si="1"/>
        <v>6.7732750825845275E-2</v>
      </c>
      <c r="M94" s="4" t="s">
        <v>702</v>
      </c>
    </row>
    <row r="95" spans="1:13" x14ac:dyDescent="0.25">
      <c r="A95" s="39">
        <v>82</v>
      </c>
      <c r="B95" s="17" t="s">
        <v>494</v>
      </c>
      <c r="C95" s="17"/>
      <c r="D95" s="11">
        <v>62.6</v>
      </c>
      <c r="E95" s="16" t="s">
        <v>328</v>
      </c>
      <c r="F95" s="30">
        <v>23.9</v>
      </c>
      <c r="G95" s="30">
        <v>24.6</v>
      </c>
      <c r="H95" s="26">
        <v>0</v>
      </c>
      <c r="I95" s="29">
        <v>0.93899999999999995</v>
      </c>
      <c r="J95" s="29"/>
      <c r="K95" s="29"/>
      <c r="L95" s="26">
        <f t="shared" si="1"/>
        <v>0.93899999999999995</v>
      </c>
      <c r="M95" s="4" t="s">
        <v>703</v>
      </c>
    </row>
    <row r="96" spans="1:13" x14ac:dyDescent="0.25">
      <c r="A96" s="39">
        <v>83</v>
      </c>
      <c r="B96" s="17" t="s">
        <v>495</v>
      </c>
      <c r="C96" s="17" t="s">
        <v>783</v>
      </c>
      <c r="D96" s="11">
        <v>68.5</v>
      </c>
      <c r="E96" s="16" t="s">
        <v>328</v>
      </c>
      <c r="F96" s="30">
        <v>8.6999999999999993</v>
      </c>
      <c r="G96" s="30">
        <v>9.1</v>
      </c>
      <c r="H96" s="26">
        <v>0.40000000000000036</v>
      </c>
      <c r="I96" s="29"/>
      <c r="J96" s="29"/>
      <c r="K96" s="29">
        <v>8.4643223558848344E-4</v>
      </c>
      <c r="L96" s="26">
        <f t="shared" si="1"/>
        <v>0.40084643223558886</v>
      </c>
      <c r="M96" s="4" t="s">
        <v>702</v>
      </c>
    </row>
    <row r="97" spans="1:13" x14ac:dyDescent="0.25">
      <c r="A97" s="39">
        <v>84</v>
      </c>
      <c r="B97" s="17" t="s">
        <v>496</v>
      </c>
      <c r="C97" s="17" t="s">
        <v>784</v>
      </c>
      <c r="D97" s="11">
        <v>42.2</v>
      </c>
      <c r="E97" s="16" t="s">
        <v>328</v>
      </c>
      <c r="F97" s="30">
        <v>10.7</v>
      </c>
      <c r="G97" s="30">
        <v>10.7</v>
      </c>
      <c r="H97" s="26">
        <v>0</v>
      </c>
      <c r="I97" s="29"/>
      <c r="J97" s="29"/>
      <c r="K97" s="29">
        <v>5.2145168382239425E-4</v>
      </c>
      <c r="L97" s="26">
        <f t="shared" si="1"/>
        <v>5.2145168382239425E-4</v>
      </c>
      <c r="M97" s="4" t="s">
        <v>702</v>
      </c>
    </row>
    <row r="98" spans="1:13" x14ac:dyDescent="0.25">
      <c r="A98" s="39">
        <v>85</v>
      </c>
      <c r="B98" s="109" t="s">
        <v>497</v>
      </c>
      <c r="C98" s="109" t="s">
        <v>820</v>
      </c>
      <c r="D98" s="11">
        <v>54.9</v>
      </c>
      <c r="E98" s="16" t="s">
        <v>328</v>
      </c>
      <c r="F98" s="30">
        <v>18.600000000000001</v>
      </c>
      <c r="G98" s="30">
        <v>19.3</v>
      </c>
      <c r="H98" s="26">
        <v>0.69999999999999929</v>
      </c>
      <c r="I98" s="29"/>
      <c r="J98" s="29"/>
      <c r="K98" s="29">
        <v>6.7838145596799614E-4</v>
      </c>
      <c r="L98" s="26">
        <f t="shared" si="1"/>
        <v>0.70067838145596728</v>
      </c>
      <c r="M98" s="4" t="s">
        <v>702</v>
      </c>
    </row>
    <row r="99" spans="1:13" x14ac:dyDescent="0.25">
      <c r="A99" s="39">
        <v>86</v>
      </c>
      <c r="B99" s="17" t="s">
        <v>498</v>
      </c>
      <c r="C99" s="17" t="s">
        <v>783</v>
      </c>
      <c r="D99" s="11">
        <v>59.2</v>
      </c>
      <c r="E99" s="16" t="s">
        <v>328</v>
      </c>
      <c r="F99" s="30">
        <v>7.9</v>
      </c>
      <c r="G99" s="30">
        <v>8.4</v>
      </c>
      <c r="H99" s="26">
        <v>0.5</v>
      </c>
      <c r="I99" s="29"/>
      <c r="J99" s="29"/>
      <c r="K99" s="29">
        <v>7.3151515834800319E-4</v>
      </c>
      <c r="L99" s="26">
        <f t="shared" si="1"/>
        <v>0.50073151515834802</v>
      </c>
      <c r="M99" s="4" t="s">
        <v>702</v>
      </c>
    </row>
    <row r="100" spans="1:13" x14ac:dyDescent="0.25">
      <c r="A100" s="39">
        <v>87</v>
      </c>
      <c r="B100" s="17" t="s">
        <v>499</v>
      </c>
      <c r="C100" s="17"/>
      <c r="D100" s="11">
        <v>62.9</v>
      </c>
      <c r="E100" s="16" t="s">
        <v>328</v>
      </c>
      <c r="F100" s="30">
        <v>32.299999999999997</v>
      </c>
      <c r="G100" s="30">
        <v>33.700000000000003</v>
      </c>
      <c r="H100" s="26">
        <v>0</v>
      </c>
      <c r="I100" s="29">
        <v>0.94349999999999989</v>
      </c>
      <c r="J100" s="29"/>
      <c r="K100" s="29"/>
      <c r="L100" s="26">
        <f t="shared" si="1"/>
        <v>0.94349999999999989</v>
      </c>
      <c r="M100" s="4" t="s">
        <v>703</v>
      </c>
    </row>
    <row r="101" spans="1:13" x14ac:dyDescent="0.25">
      <c r="A101" s="39">
        <v>88</v>
      </c>
      <c r="B101" s="17" t="s">
        <v>500</v>
      </c>
      <c r="C101" s="17"/>
      <c r="D101" s="11">
        <v>68.900000000000006</v>
      </c>
      <c r="E101" s="16" t="s">
        <v>328</v>
      </c>
      <c r="F101" s="30">
        <v>23.6</v>
      </c>
      <c r="G101" s="30">
        <v>23.6</v>
      </c>
      <c r="H101" s="26">
        <v>0</v>
      </c>
      <c r="I101" s="29">
        <v>1.0335000000000001</v>
      </c>
      <c r="J101" s="29"/>
      <c r="K101" s="29"/>
      <c r="L101" s="26">
        <f t="shared" si="1"/>
        <v>1.0335000000000001</v>
      </c>
      <c r="M101" s="4" t="s">
        <v>703</v>
      </c>
    </row>
    <row r="102" spans="1:13" x14ac:dyDescent="0.25">
      <c r="A102" s="39">
        <v>89</v>
      </c>
      <c r="B102" s="17" t="s">
        <v>501</v>
      </c>
      <c r="C102" s="17"/>
      <c r="D102" s="11">
        <v>42.3</v>
      </c>
      <c r="E102" s="16" t="s">
        <v>328</v>
      </c>
      <c r="F102" s="30">
        <v>18.2</v>
      </c>
      <c r="G102" s="30">
        <v>18.899999999999999</v>
      </c>
      <c r="H102" s="26">
        <v>0</v>
      </c>
      <c r="I102" s="29">
        <v>0.63449999999999995</v>
      </c>
      <c r="J102" s="29"/>
      <c r="K102" s="29"/>
      <c r="L102" s="26">
        <f t="shared" si="1"/>
        <v>0.63449999999999995</v>
      </c>
      <c r="M102" s="4" t="s">
        <v>703</v>
      </c>
    </row>
    <row r="103" spans="1:13" x14ac:dyDescent="0.25">
      <c r="A103" s="39">
        <v>90</v>
      </c>
      <c r="B103" s="17" t="s">
        <v>502</v>
      </c>
      <c r="C103" s="17"/>
      <c r="D103" s="11">
        <v>55.4</v>
      </c>
      <c r="E103" s="16" t="s">
        <v>328</v>
      </c>
      <c r="F103" s="30">
        <v>17.100000000000001</v>
      </c>
      <c r="G103" s="30">
        <v>17.100000000000001</v>
      </c>
      <c r="H103" s="26">
        <v>0</v>
      </c>
      <c r="I103" s="29">
        <v>0.83099999999999996</v>
      </c>
      <c r="J103" s="29"/>
      <c r="K103" s="29"/>
      <c r="L103" s="26">
        <f t="shared" si="1"/>
        <v>0.83099999999999996</v>
      </c>
      <c r="M103" s="4" t="s">
        <v>703</v>
      </c>
    </row>
    <row r="104" spans="1:13" x14ac:dyDescent="0.25">
      <c r="A104" s="39">
        <v>91</v>
      </c>
      <c r="B104" s="17" t="s">
        <v>503</v>
      </c>
      <c r="C104" s="17" t="s">
        <v>770</v>
      </c>
      <c r="D104" s="11">
        <v>59.2</v>
      </c>
      <c r="E104" s="16" t="s">
        <v>328</v>
      </c>
      <c r="F104" s="30">
        <v>10.8</v>
      </c>
      <c r="G104" s="30">
        <v>10.8</v>
      </c>
      <c r="H104" s="26">
        <v>-1.3320000000000001</v>
      </c>
      <c r="I104" s="29"/>
      <c r="J104" s="29"/>
      <c r="K104" s="29">
        <v>7.3151515834800319E-4</v>
      </c>
      <c r="L104" s="26">
        <f t="shared" si="1"/>
        <v>-1.3312684848416521</v>
      </c>
      <c r="M104" s="4" t="s">
        <v>702</v>
      </c>
    </row>
    <row r="105" spans="1:13" x14ac:dyDescent="0.25">
      <c r="A105" s="39">
        <v>92</v>
      </c>
      <c r="B105" s="17" t="s">
        <v>810</v>
      </c>
      <c r="C105" s="17" t="s">
        <v>811</v>
      </c>
      <c r="D105" s="11">
        <v>62.6</v>
      </c>
      <c r="E105" s="16" t="s">
        <v>328</v>
      </c>
      <c r="F105" s="30">
        <v>0.48199999999999998</v>
      </c>
      <c r="G105" s="30">
        <v>0.48199999999999998</v>
      </c>
      <c r="H105" s="26">
        <v>0</v>
      </c>
      <c r="I105" s="29"/>
      <c r="J105" s="29"/>
      <c r="K105" s="29">
        <v>7.7352785325312504E-4</v>
      </c>
      <c r="L105" s="26">
        <f t="shared" si="1"/>
        <v>7.7352785325312504E-4</v>
      </c>
      <c r="M105" s="4" t="s">
        <v>702</v>
      </c>
    </row>
    <row r="106" spans="1:13" x14ac:dyDescent="0.25">
      <c r="A106" s="39">
        <v>93</v>
      </c>
      <c r="B106" s="17" t="s">
        <v>505</v>
      </c>
      <c r="C106" s="17"/>
      <c r="D106" s="11">
        <v>69.099999999999994</v>
      </c>
      <c r="E106" s="16" t="s">
        <v>328</v>
      </c>
      <c r="F106" s="30">
        <v>11.5</v>
      </c>
      <c r="G106" s="30">
        <v>11.6</v>
      </c>
      <c r="H106" s="26">
        <v>0</v>
      </c>
      <c r="I106" s="29">
        <v>1.0365</v>
      </c>
      <c r="J106" s="29"/>
      <c r="K106" s="29"/>
      <c r="L106" s="26">
        <f t="shared" si="1"/>
        <v>1.0365</v>
      </c>
      <c r="M106" s="4" t="s">
        <v>703</v>
      </c>
    </row>
    <row r="107" spans="1:13" x14ac:dyDescent="0.25">
      <c r="A107" s="39">
        <v>94</v>
      </c>
      <c r="B107" s="17" t="s">
        <v>506</v>
      </c>
      <c r="C107" s="17" t="s">
        <v>853</v>
      </c>
      <c r="D107" s="11">
        <v>42.4</v>
      </c>
      <c r="E107" s="16" t="s">
        <v>328</v>
      </c>
      <c r="F107" s="30">
        <v>3.4</v>
      </c>
      <c r="G107" s="30">
        <v>3.4</v>
      </c>
      <c r="H107" s="26">
        <v>0</v>
      </c>
      <c r="I107" s="29"/>
      <c r="J107" s="29"/>
      <c r="K107" s="29">
        <v>5.2392301881681305E-4</v>
      </c>
      <c r="L107" s="26">
        <f t="shared" si="1"/>
        <v>5.2392301881681305E-4</v>
      </c>
      <c r="M107" s="4" t="s">
        <v>702</v>
      </c>
    </row>
    <row r="108" spans="1:13" x14ac:dyDescent="0.25">
      <c r="A108" s="39">
        <v>95</v>
      </c>
      <c r="B108" s="17" t="s">
        <v>854</v>
      </c>
      <c r="C108" s="17" t="s">
        <v>855</v>
      </c>
      <c r="D108" s="11">
        <v>55.1</v>
      </c>
      <c r="E108" s="16" t="s">
        <v>328</v>
      </c>
      <c r="F108" s="30">
        <v>0</v>
      </c>
      <c r="G108" s="30">
        <v>0.19</v>
      </c>
      <c r="H108" s="26">
        <v>0.19</v>
      </c>
      <c r="I108" s="29"/>
      <c r="J108" s="29"/>
      <c r="K108" s="29"/>
      <c r="L108" s="26">
        <f t="shared" si="1"/>
        <v>0.19</v>
      </c>
      <c r="M108" s="4" t="s">
        <v>702</v>
      </c>
    </row>
    <row r="109" spans="1:13" x14ac:dyDescent="0.25">
      <c r="A109" s="39">
        <v>96</v>
      </c>
      <c r="B109" s="17" t="s">
        <v>508</v>
      </c>
      <c r="C109" s="17"/>
      <c r="D109" s="11">
        <v>59.5</v>
      </c>
      <c r="E109" s="16" t="s">
        <v>328</v>
      </c>
      <c r="F109" s="30">
        <v>2.7</v>
      </c>
      <c r="G109" s="30">
        <v>2.7</v>
      </c>
      <c r="H109" s="26">
        <v>0</v>
      </c>
      <c r="I109" s="29">
        <v>0.89249999999999996</v>
      </c>
      <c r="J109" s="29"/>
      <c r="K109" s="29"/>
      <c r="L109" s="26">
        <f t="shared" si="1"/>
        <v>0.89249999999999996</v>
      </c>
      <c r="M109" s="4" t="s">
        <v>703</v>
      </c>
    </row>
    <row r="110" spans="1:13" x14ac:dyDescent="0.25">
      <c r="A110" s="39">
        <v>97</v>
      </c>
      <c r="B110" s="17" t="s">
        <v>509</v>
      </c>
      <c r="C110" s="17"/>
      <c r="D110" s="11">
        <v>62.8</v>
      </c>
      <c r="E110" s="16" t="s">
        <v>328</v>
      </c>
      <c r="F110" s="30">
        <v>27.1</v>
      </c>
      <c r="G110" s="30">
        <v>27.1</v>
      </c>
      <c r="H110" s="26">
        <v>0</v>
      </c>
      <c r="I110" s="29">
        <v>0.94199999999999995</v>
      </c>
      <c r="J110" s="29"/>
      <c r="K110" s="29"/>
      <c r="L110" s="26">
        <f t="shared" si="1"/>
        <v>0.94199999999999995</v>
      </c>
      <c r="M110" s="4" t="s">
        <v>703</v>
      </c>
    </row>
    <row r="111" spans="1:13" x14ac:dyDescent="0.25">
      <c r="A111" s="39">
        <v>98</v>
      </c>
      <c r="B111" s="17" t="s">
        <v>510</v>
      </c>
      <c r="C111" s="17" t="s">
        <v>783</v>
      </c>
      <c r="D111" s="11">
        <v>68.8</v>
      </c>
      <c r="E111" s="16" t="s">
        <v>328</v>
      </c>
      <c r="F111" s="30">
        <v>17.7</v>
      </c>
      <c r="G111" s="30">
        <v>18.5</v>
      </c>
      <c r="H111" s="26">
        <v>0.80000000000000071</v>
      </c>
      <c r="I111" s="29"/>
      <c r="J111" s="29"/>
      <c r="K111" s="29">
        <v>8.501392380801118E-4</v>
      </c>
      <c r="L111" s="26">
        <f t="shared" si="1"/>
        <v>0.80085013923808079</v>
      </c>
      <c r="M111" s="4" t="s">
        <v>702</v>
      </c>
    </row>
    <row r="112" spans="1:13" x14ac:dyDescent="0.25">
      <c r="A112" s="39">
        <v>99</v>
      </c>
      <c r="B112" s="17" t="s">
        <v>511</v>
      </c>
      <c r="C112" s="17"/>
      <c r="D112" s="11">
        <v>42.2</v>
      </c>
      <c r="E112" s="16" t="s">
        <v>328</v>
      </c>
      <c r="F112" s="30">
        <v>17.100000000000001</v>
      </c>
      <c r="G112" s="30">
        <v>17.100000000000001</v>
      </c>
      <c r="H112" s="26">
        <v>0</v>
      </c>
      <c r="I112" s="29">
        <v>0.63300000000000001</v>
      </c>
      <c r="J112" s="29"/>
      <c r="K112" s="29"/>
      <c r="L112" s="26">
        <f t="shared" si="1"/>
        <v>0.63300000000000001</v>
      </c>
      <c r="M112" s="4" t="s">
        <v>703</v>
      </c>
    </row>
    <row r="113" spans="1:13" x14ac:dyDescent="0.25">
      <c r="A113" s="39">
        <v>100</v>
      </c>
      <c r="B113" s="17" t="s">
        <v>512</v>
      </c>
      <c r="C113" s="17"/>
      <c r="D113" s="11">
        <v>55.2</v>
      </c>
      <c r="E113" s="16" t="s">
        <v>328</v>
      </c>
      <c r="F113" s="30">
        <v>15.5</v>
      </c>
      <c r="G113" s="30">
        <v>15.5</v>
      </c>
      <c r="H113" s="26">
        <v>0</v>
      </c>
      <c r="I113" s="29">
        <v>0.82799999999999996</v>
      </c>
      <c r="J113" s="29"/>
      <c r="K113" s="29"/>
      <c r="L113" s="26">
        <f t="shared" si="1"/>
        <v>0.82799999999999996</v>
      </c>
      <c r="M113" s="4" t="s">
        <v>703</v>
      </c>
    </row>
    <row r="114" spans="1:13" x14ac:dyDescent="0.25">
      <c r="A114" s="39">
        <v>101</v>
      </c>
      <c r="B114" s="17" t="s">
        <v>513</v>
      </c>
      <c r="C114" s="17" t="s">
        <v>846</v>
      </c>
      <c r="D114" s="11">
        <v>58.1</v>
      </c>
      <c r="E114" s="16" t="s">
        <v>328</v>
      </c>
      <c r="F114" s="30">
        <v>11.3</v>
      </c>
      <c r="G114" s="30">
        <v>11.4</v>
      </c>
      <c r="H114" s="26">
        <v>-0.56200000000000039</v>
      </c>
      <c r="I114" s="29"/>
      <c r="J114" s="29"/>
      <c r="K114" s="29">
        <v>7.1792281587869909E-4</v>
      </c>
      <c r="L114" s="26">
        <f t="shared" si="1"/>
        <v>-0.56128207718412171</v>
      </c>
      <c r="M114" s="4" t="s">
        <v>702</v>
      </c>
    </row>
    <row r="115" spans="1:13" x14ac:dyDescent="0.25">
      <c r="A115" s="39">
        <v>102</v>
      </c>
      <c r="B115" s="17" t="s">
        <v>785</v>
      </c>
      <c r="C115" s="17" t="s">
        <v>786</v>
      </c>
      <c r="D115" s="11">
        <v>61.9</v>
      </c>
      <c r="E115" s="16" t="s">
        <v>328</v>
      </c>
      <c r="F115" s="30">
        <v>17.2</v>
      </c>
      <c r="G115" s="30">
        <v>17.2</v>
      </c>
      <c r="H115" s="26">
        <v>0</v>
      </c>
      <c r="I115" s="29"/>
      <c r="J115" s="29"/>
      <c r="K115" s="29">
        <v>7.6487818077265876E-4</v>
      </c>
      <c r="L115" s="26">
        <f t="shared" si="1"/>
        <v>7.6487818077265876E-4</v>
      </c>
      <c r="M115" s="4" t="s">
        <v>702</v>
      </c>
    </row>
    <row r="116" spans="1:13" x14ac:dyDescent="0.25">
      <c r="A116" s="39">
        <v>103</v>
      </c>
      <c r="B116" s="17" t="s">
        <v>515</v>
      </c>
      <c r="C116" s="17"/>
      <c r="D116" s="11">
        <v>69.3</v>
      </c>
      <c r="E116" s="16" t="s">
        <v>328</v>
      </c>
      <c r="F116" s="30">
        <v>16.7</v>
      </c>
      <c r="G116" s="30">
        <v>17.8</v>
      </c>
      <c r="H116" s="26">
        <v>0</v>
      </c>
      <c r="I116" s="29">
        <v>1.0394999999999999</v>
      </c>
      <c r="J116" s="29"/>
      <c r="K116" s="29"/>
      <c r="L116" s="26">
        <f t="shared" si="1"/>
        <v>1.0394999999999999</v>
      </c>
      <c r="M116" s="4" t="s">
        <v>703</v>
      </c>
    </row>
    <row r="117" spans="1:13" x14ac:dyDescent="0.25">
      <c r="A117" s="39">
        <v>104</v>
      </c>
      <c r="B117" s="17" t="s">
        <v>516</v>
      </c>
      <c r="C117" s="17"/>
      <c r="D117" s="11">
        <v>42.4</v>
      </c>
      <c r="E117" s="16" t="s">
        <v>328</v>
      </c>
      <c r="F117" s="30">
        <v>0</v>
      </c>
      <c r="G117" s="30">
        <v>0</v>
      </c>
      <c r="H117" s="26">
        <v>0</v>
      </c>
      <c r="I117" s="29">
        <v>0.63600000000000001</v>
      </c>
      <c r="J117" s="29"/>
      <c r="K117" s="29"/>
      <c r="L117" s="26">
        <f t="shared" si="1"/>
        <v>0.63600000000000001</v>
      </c>
      <c r="M117" s="4" t="s">
        <v>703</v>
      </c>
    </row>
    <row r="118" spans="1:13" x14ac:dyDescent="0.25">
      <c r="A118" s="39">
        <v>105</v>
      </c>
      <c r="B118" s="17" t="s">
        <v>517</v>
      </c>
      <c r="C118" s="17" t="s">
        <v>772</v>
      </c>
      <c r="D118" s="11">
        <v>55</v>
      </c>
      <c r="E118" s="16" t="s">
        <v>328</v>
      </c>
      <c r="F118" s="30">
        <v>9.3000000000000007</v>
      </c>
      <c r="G118" s="30">
        <v>9.3000000000000007</v>
      </c>
      <c r="H118" s="26">
        <v>0</v>
      </c>
      <c r="I118" s="29"/>
      <c r="J118" s="29"/>
      <c r="K118" s="29">
        <v>6.7961712346520571E-4</v>
      </c>
      <c r="L118" s="26">
        <f t="shared" si="1"/>
        <v>6.7961712346520571E-4</v>
      </c>
      <c r="M118" s="4" t="s">
        <v>702</v>
      </c>
    </row>
    <row r="119" spans="1:13" x14ac:dyDescent="0.25">
      <c r="A119" s="39">
        <v>106</v>
      </c>
      <c r="B119" s="17" t="s">
        <v>518</v>
      </c>
      <c r="C119" s="17"/>
      <c r="D119" s="11">
        <v>59.2</v>
      </c>
      <c r="E119" s="16" t="s">
        <v>328</v>
      </c>
      <c r="F119" s="30">
        <v>31.4</v>
      </c>
      <c r="G119" s="30">
        <v>32.4</v>
      </c>
      <c r="H119" s="26">
        <v>0</v>
      </c>
      <c r="I119" s="29">
        <v>0.88800000000000001</v>
      </c>
      <c r="J119" s="29"/>
      <c r="K119" s="29"/>
      <c r="L119" s="26">
        <f t="shared" si="1"/>
        <v>0.88800000000000001</v>
      </c>
      <c r="M119" s="4" t="s">
        <v>703</v>
      </c>
    </row>
    <row r="120" spans="1:13" x14ac:dyDescent="0.25">
      <c r="A120" s="39">
        <v>107</v>
      </c>
      <c r="B120" s="17" t="s">
        <v>519</v>
      </c>
      <c r="C120" s="17" t="s">
        <v>787</v>
      </c>
      <c r="D120" s="11">
        <v>62.8</v>
      </c>
      <c r="E120" s="16" t="s">
        <v>328</v>
      </c>
      <c r="F120" s="30">
        <v>32.6</v>
      </c>
      <c r="G120" s="30">
        <v>33.799999999999997</v>
      </c>
      <c r="H120" s="26">
        <v>1.1999999999999957</v>
      </c>
      <c r="I120" s="29"/>
      <c r="J120" s="29"/>
      <c r="K120" s="29">
        <v>7.7599918824754384E-4</v>
      </c>
      <c r="L120" s="26">
        <f t="shared" si="1"/>
        <v>1.2007759991882432</v>
      </c>
      <c r="M120" s="4" t="s">
        <v>702</v>
      </c>
    </row>
    <row r="121" spans="1:13" x14ac:dyDescent="0.25">
      <c r="A121" s="39">
        <v>108</v>
      </c>
      <c r="B121" s="17" t="s">
        <v>514</v>
      </c>
      <c r="C121" s="17" t="s">
        <v>788</v>
      </c>
      <c r="D121" s="11">
        <v>68.599999999999994</v>
      </c>
      <c r="E121" s="16" t="s">
        <v>328</v>
      </c>
      <c r="F121" s="30">
        <v>23.6</v>
      </c>
      <c r="G121" s="30">
        <v>24.1</v>
      </c>
      <c r="H121" s="26">
        <v>0.5</v>
      </c>
      <c r="I121" s="29"/>
      <c r="J121" s="29"/>
      <c r="K121" s="29">
        <v>8.4766790308569279E-4</v>
      </c>
      <c r="L121" s="26">
        <f t="shared" si="1"/>
        <v>0.50084766790308566</v>
      </c>
      <c r="M121" s="4" t="s">
        <v>702</v>
      </c>
    </row>
    <row r="122" spans="1:13" x14ac:dyDescent="0.25">
      <c r="A122" s="39">
        <v>109</v>
      </c>
      <c r="B122" s="17" t="s">
        <v>520</v>
      </c>
      <c r="C122" s="17" t="s">
        <v>781</v>
      </c>
      <c r="D122" s="11">
        <v>42.5</v>
      </c>
      <c r="E122" s="16" t="s">
        <v>328</v>
      </c>
      <c r="F122" s="30">
        <v>6.3</v>
      </c>
      <c r="G122" s="30">
        <v>6.6</v>
      </c>
      <c r="H122" s="26">
        <v>0.29999999999999982</v>
      </c>
      <c r="I122" s="29"/>
      <c r="J122" s="29"/>
      <c r="K122" s="29">
        <v>5.251586863140225E-4</v>
      </c>
      <c r="L122" s="26">
        <f t="shared" si="1"/>
        <v>0.30052515868631385</v>
      </c>
      <c r="M122" s="4" t="s">
        <v>702</v>
      </c>
    </row>
    <row r="123" spans="1:13" x14ac:dyDescent="0.25">
      <c r="A123" s="39">
        <v>110</v>
      </c>
      <c r="B123" s="17" t="s">
        <v>521</v>
      </c>
      <c r="C123" s="17" t="s">
        <v>809</v>
      </c>
      <c r="D123" s="11">
        <v>54.1</v>
      </c>
      <c r="E123" s="16" t="s">
        <v>328</v>
      </c>
      <c r="F123" s="30">
        <v>31.5</v>
      </c>
      <c r="G123" s="30">
        <v>32.6</v>
      </c>
      <c r="H123" s="26">
        <v>1.1000000000000014</v>
      </c>
      <c r="I123" s="29"/>
      <c r="J123" s="29"/>
      <c r="K123" s="29">
        <v>6.6849611599032052E-4</v>
      </c>
      <c r="L123" s="26">
        <f t="shared" si="1"/>
        <v>1.1006684961159918</v>
      </c>
      <c r="M123" s="4" t="s">
        <v>702</v>
      </c>
    </row>
    <row r="124" spans="1:13" x14ac:dyDescent="0.25">
      <c r="A124" s="39">
        <v>111</v>
      </c>
      <c r="B124" s="17" t="s">
        <v>373</v>
      </c>
      <c r="C124" s="17" t="s">
        <v>789</v>
      </c>
      <c r="D124" s="11">
        <v>54.3</v>
      </c>
      <c r="E124" s="16" t="s">
        <v>328</v>
      </c>
      <c r="F124" s="30">
        <v>22</v>
      </c>
      <c r="G124" s="30">
        <v>23</v>
      </c>
      <c r="H124" s="26">
        <v>1</v>
      </c>
      <c r="I124" s="29"/>
      <c r="J124" s="29"/>
      <c r="K124" s="29">
        <v>6.7096745098473942E-4</v>
      </c>
      <c r="L124" s="26">
        <f t="shared" si="1"/>
        <v>1.0006709674509848</v>
      </c>
      <c r="M124" s="4" t="s">
        <v>702</v>
      </c>
    </row>
    <row r="125" spans="1:13" x14ac:dyDescent="0.25">
      <c r="A125" s="39">
        <v>112</v>
      </c>
      <c r="B125" s="17" t="s">
        <v>374</v>
      </c>
      <c r="C125" s="17" t="s">
        <v>812</v>
      </c>
      <c r="D125" s="11">
        <v>52</v>
      </c>
      <c r="E125" s="16" t="s">
        <v>328</v>
      </c>
      <c r="F125" s="30">
        <v>18.7</v>
      </c>
      <c r="G125" s="30">
        <v>19</v>
      </c>
      <c r="H125" s="26">
        <v>0.30000000000000071</v>
      </c>
      <c r="I125" s="29"/>
      <c r="J125" s="29"/>
      <c r="K125" s="29">
        <v>6.4254709854892167E-4</v>
      </c>
      <c r="L125" s="26">
        <f t="shared" si="1"/>
        <v>0.30064254709854965</v>
      </c>
      <c r="M125" s="4" t="s">
        <v>702</v>
      </c>
    </row>
    <row r="126" spans="1:13" x14ac:dyDescent="0.25">
      <c r="A126" s="39">
        <v>113</v>
      </c>
      <c r="B126" s="17" t="s">
        <v>375</v>
      </c>
      <c r="C126" s="17" t="s">
        <v>790</v>
      </c>
      <c r="D126" s="11">
        <v>46.8</v>
      </c>
      <c r="E126" s="16" t="s">
        <v>328</v>
      </c>
      <c r="F126" s="30">
        <v>25.5</v>
      </c>
      <c r="G126" s="30">
        <v>26.4</v>
      </c>
      <c r="H126" s="26">
        <v>0.89999999999999858</v>
      </c>
      <c r="I126" s="29"/>
      <c r="J126" s="29"/>
      <c r="K126" s="29">
        <v>5.7829238869402954E-4</v>
      </c>
      <c r="L126" s="26">
        <f t="shared" si="1"/>
        <v>0.90057829238869258</v>
      </c>
      <c r="M126" s="4" t="s">
        <v>702</v>
      </c>
    </row>
    <row r="127" spans="1:13" x14ac:dyDescent="0.25">
      <c r="A127" s="39">
        <v>114</v>
      </c>
      <c r="B127" s="17" t="s">
        <v>376</v>
      </c>
      <c r="C127" s="17" t="s">
        <v>791</v>
      </c>
      <c r="D127" s="11">
        <v>73.3</v>
      </c>
      <c r="E127" s="16" t="s">
        <v>328</v>
      </c>
      <c r="F127" s="30">
        <v>17.5</v>
      </c>
      <c r="G127" s="30">
        <v>18.2</v>
      </c>
      <c r="H127" s="26">
        <v>0.69999999999999929</v>
      </c>
      <c r="I127" s="29"/>
      <c r="J127" s="29"/>
      <c r="K127" s="29">
        <v>9.0574427545453765E-4</v>
      </c>
      <c r="L127" s="26">
        <f t="shared" si="1"/>
        <v>0.70090574427545382</v>
      </c>
      <c r="M127" s="4" t="s">
        <v>702</v>
      </c>
    </row>
    <row r="128" spans="1:13" x14ac:dyDescent="0.25">
      <c r="A128" s="39">
        <v>115</v>
      </c>
      <c r="B128" s="17" t="s">
        <v>377</v>
      </c>
      <c r="C128" s="17" t="s">
        <v>754</v>
      </c>
      <c r="D128" s="11">
        <v>54.3</v>
      </c>
      <c r="E128" s="16" t="s">
        <v>328</v>
      </c>
      <c r="F128" s="30">
        <v>22.7</v>
      </c>
      <c r="G128" s="30">
        <v>23.6</v>
      </c>
      <c r="H128" s="26">
        <v>0.90000000000000213</v>
      </c>
      <c r="I128" s="29"/>
      <c r="J128" s="29"/>
      <c r="K128" s="29">
        <v>6.7096745098473942E-4</v>
      </c>
      <c r="L128" s="26">
        <f t="shared" si="1"/>
        <v>0.90067096745098685</v>
      </c>
      <c r="M128" s="4" t="s">
        <v>702</v>
      </c>
    </row>
    <row r="129" spans="1:13" x14ac:dyDescent="0.25">
      <c r="A129" s="39">
        <v>116</v>
      </c>
      <c r="B129" s="17" t="s">
        <v>378</v>
      </c>
      <c r="C129" s="17" t="s">
        <v>788</v>
      </c>
      <c r="D129" s="11">
        <v>51.8</v>
      </c>
      <c r="E129" s="16" t="s">
        <v>328</v>
      </c>
      <c r="F129" s="30">
        <v>15.8</v>
      </c>
      <c r="G129" s="30">
        <v>15.8</v>
      </c>
      <c r="H129" s="26">
        <v>0</v>
      </c>
      <c r="I129" s="29"/>
      <c r="J129" s="29"/>
      <c r="K129" s="29">
        <v>6.4007576355450276E-4</v>
      </c>
      <c r="L129" s="26">
        <f t="shared" si="1"/>
        <v>6.4007576355450276E-4</v>
      </c>
      <c r="M129" s="4" t="s">
        <v>702</v>
      </c>
    </row>
    <row r="130" spans="1:13" x14ac:dyDescent="0.25">
      <c r="A130" s="39">
        <v>117</v>
      </c>
      <c r="B130" s="17" t="s">
        <v>379</v>
      </c>
      <c r="C130" s="17" t="s">
        <v>790</v>
      </c>
      <c r="D130" s="11">
        <v>47.2</v>
      </c>
      <c r="E130" s="16" t="s">
        <v>328</v>
      </c>
      <c r="F130" s="30">
        <v>26.9</v>
      </c>
      <c r="G130" s="30">
        <v>27.3</v>
      </c>
      <c r="H130" s="26">
        <v>0.40000000000000213</v>
      </c>
      <c r="I130" s="29"/>
      <c r="J130" s="29"/>
      <c r="K130" s="29">
        <v>5.8323505868286747E-4</v>
      </c>
      <c r="L130" s="26">
        <f t="shared" si="1"/>
        <v>0.40058323505868498</v>
      </c>
      <c r="M130" s="4" t="s">
        <v>702</v>
      </c>
    </row>
    <row r="131" spans="1:13" x14ac:dyDescent="0.25">
      <c r="A131" s="39">
        <v>118</v>
      </c>
      <c r="B131" s="17" t="s">
        <v>380</v>
      </c>
      <c r="C131" s="17" t="s">
        <v>790</v>
      </c>
      <c r="D131" s="11">
        <v>72.8</v>
      </c>
      <c r="E131" s="16" t="s">
        <v>328</v>
      </c>
      <c r="F131" s="30">
        <v>24.3</v>
      </c>
      <c r="G131" s="30">
        <v>24.7</v>
      </c>
      <c r="H131" s="26">
        <v>0.39999999999999858</v>
      </c>
      <c r="I131" s="29"/>
      <c r="J131" s="29"/>
      <c r="K131" s="29">
        <v>8.9956593796849038E-4</v>
      </c>
      <c r="L131" s="26">
        <f t="shared" si="1"/>
        <v>0.40089956593796705</v>
      </c>
      <c r="M131" s="4" t="s">
        <v>702</v>
      </c>
    </row>
    <row r="132" spans="1:13" x14ac:dyDescent="0.25">
      <c r="A132" s="39">
        <v>119</v>
      </c>
      <c r="B132" s="17" t="s">
        <v>381</v>
      </c>
      <c r="C132" s="17" t="s">
        <v>792</v>
      </c>
      <c r="D132" s="11">
        <v>54.2</v>
      </c>
      <c r="E132" s="16" t="s">
        <v>328</v>
      </c>
      <c r="F132" s="30">
        <v>31.3</v>
      </c>
      <c r="G132" s="30">
        <v>32.1</v>
      </c>
      <c r="H132" s="26">
        <v>0.80000000000000071</v>
      </c>
      <c r="I132" s="29"/>
      <c r="J132" s="29"/>
      <c r="K132" s="29">
        <v>6.6973178348752997E-4</v>
      </c>
      <c r="L132" s="26">
        <f t="shared" si="1"/>
        <v>0.80066973178348821</v>
      </c>
      <c r="M132" s="4" t="s">
        <v>702</v>
      </c>
    </row>
    <row r="133" spans="1:13" x14ac:dyDescent="0.25">
      <c r="A133" s="39">
        <v>120</v>
      </c>
      <c r="B133" s="17" t="s">
        <v>382</v>
      </c>
      <c r="C133" s="17"/>
      <c r="D133" s="11">
        <v>51.9</v>
      </c>
      <c r="E133" s="16" t="s">
        <v>328</v>
      </c>
      <c r="F133" s="30">
        <v>5.0999999999999996</v>
      </c>
      <c r="G133" s="30">
        <v>5.0999999999999996</v>
      </c>
      <c r="H133" s="26">
        <v>0</v>
      </c>
      <c r="I133" s="29">
        <v>0.77849999999999997</v>
      </c>
      <c r="J133" s="29"/>
      <c r="K133" s="29"/>
      <c r="L133" s="26">
        <f t="shared" si="1"/>
        <v>0.77849999999999997</v>
      </c>
      <c r="M133" s="4" t="s">
        <v>703</v>
      </c>
    </row>
    <row r="134" spans="1:13" x14ac:dyDescent="0.25">
      <c r="A134" s="39">
        <v>121</v>
      </c>
      <c r="B134" s="17" t="s">
        <v>383</v>
      </c>
      <c r="C134" s="17" t="s">
        <v>793</v>
      </c>
      <c r="D134" s="11">
        <v>47.2</v>
      </c>
      <c r="E134" s="16" t="s">
        <v>328</v>
      </c>
      <c r="F134" s="30">
        <v>7.9</v>
      </c>
      <c r="G134" s="30">
        <v>7.9</v>
      </c>
      <c r="H134" s="26">
        <v>0</v>
      </c>
      <c r="I134" s="29"/>
      <c r="J134" s="29"/>
      <c r="K134" s="29">
        <v>5.8323505868286747E-4</v>
      </c>
      <c r="L134" s="26">
        <f t="shared" si="1"/>
        <v>5.8323505868286747E-4</v>
      </c>
      <c r="M134" s="4" t="s">
        <v>702</v>
      </c>
    </row>
    <row r="135" spans="1:13" x14ac:dyDescent="0.25">
      <c r="A135" s="39">
        <v>122</v>
      </c>
      <c r="B135" s="17" t="s">
        <v>384</v>
      </c>
      <c r="C135" s="17" t="s">
        <v>788</v>
      </c>
      <c r="D135" s="11">
        <v>72.7</v>
      </c>
      <c r="E135" s="16" t="s">
        <v>328</v>
      </c>
      <c r="F135" s="30">
        <v>7.7</v>
      </c>
      <c r="G135" s="30">
        <v>8.3000000000000007</v>
      </c>
      <c r="H135" s="26">
        <v>0.60000000000000053</v>
      </c>
      <c r="I135" s="29"/>
      <c r="J135" s="29"/>
      <c r="K135" s="29">
        <v>8.9833027047128092E-4</v>
      </c>
      <c r="L135" s="26">
        <f t="shared" si="1"/>
        <v>0.60089833027047179</v>
      </c>
      <c r="M135" s="4" t="s">
        <v>702</v>
      </c>
    </row>
    <row r="136" spans="1:13" x14ac:dyDescent="0.25">
      <c r="A136" s="39">
        <v>123</v>
      </c>
      <c r="B136" s="17" t="s">
        <v>385</v>
      </c>
      <c r="C136" s="17"/>
      <c r="D136" s="11">
        <v>54.3</v>
      </c>
      <c r="E136" s="16" t="s">
        <v>328</v>
      </c>
      <c r="F136" s="30">
        <v>7.6</v>
      </c>
      <c r="G136" s="30">
        <v>7.9</v>
      </c>
      <c r="H136" s="26">
        <v>0</v>
      </c>
      <c r="I136" s="29">
        <v>0.81449999999999989</v>
      </c>
      <c r="J136" s="29"/>
      <c r="K136" s="29"/>
      <c r="L136" s="26">
        <f t="shared" si="1"/>
        <v>0.81449999999999989</v>
      </c>
      <c r="M136" s="4" t="s">
        <v>703</v>
      </c>
    </row>
    <row r="137" spans="1:13" x14ac:dyDescent="0.25">
      <c r="A137" s="39">
        <v>124</v>
      </c>
      <c r="B137" s="17" t="s">
        <v>386</v>
      </c>
      <c r="C137" s="17"/>
      <c r="D137" s="11">
        <v>52.1</v>
      </c>
      <c r="E137" s="16" t="s">
        <v>328</v>
      </c>
      <c r="F137" s="30">
        <v>15.6</v>
      </c>
      <c r="G137" s="30">
        <v>15.6</v>
      </c>
      <c r="H137" s="26">
        <v>0</v>
      </c>
      <c r="I137" s="29">
        <v>0.78149999999999997</v>
      </c>
      <c r="J137" s="29"/>
      <c r="K137" s="29"/>
      <c r="L137" s="26">
        <f t="shared" si="1"/>
        <v>0.78149999999999997</v>
      </c>
      <c r="M137" s="4" t="s">
        <v>703</v>
      </c>
    </row>
    <row r="138" spans="1:13" x14ac:dyDescent="0.25">
      <c r="A138" s="39">
        <v>125</v>
      </c>
      <c r="B138" s="17" t="s">
        <v>387</v>
      </c>
      <c r="C138" s="17"/>
      <c r="D138" s="11">
        <v>47.2</v>
      </c>
      <c r="E138" s="16" t="s">
        <v>328</v>
      </c>
      <c r="F138" s="30">
        <v>23.9</v>
      </c>
      <c r="G138" s="30">
        <v>24.9</v>
      </c>
      <c r="H138" s="26">
        <v>0</v>
      </c>
      <c r="I138" s="29">
        <v>0.70799999999999996</v>
      </c>
      <c r="J138" s="29"/>
      <c r="K138" s="29"/>
      <c r="L138" s="26">
        <f t="shared" si="1"/>
        <v>0.70799999999999996</v>
      </c>
      <c r="M138" s="4" t="s">
        <v>703</v>
      </c>
    </row>
    <row r="139" spans="1:13" x14ac:dyDescent="0.25">
      <c r="A139" s="39">
        <v>126</v>
      </c>
      <c r="B139" s="17" t="s">
        <v>388</v>
      </c>
      <c r="C139" s="17" t="s">
        <v>794</v>
      </c>
      <c r="D139" s="11">
        <v>72.400000000000006</v>
      </c>
      <c r="E139" s="16" t="s">
        <v>328</v>
      </c>
      <c r="F139" s="30">
        <v>12.8</v>
      </c>
      <c r="G139" s="30">
        <v>12.8</v>
      </c>
      <c r="H139" s="26">
        <v>0</v>
      </c>
      <c r="I139" s="29"/>
      <c r="J139" s="29"/>
      <c r="K139" s="29">
        <v>8.9462326797965256E-4</v>
      </c>
      <c r="L139" s="26">
        <f t="shared" si="1"/>
        <v>8.9462326797965256E-4</v>
      </c>
      <c r="M139" s="4" t="s">
        <v>702</v>
      </c>
    </row>
    <row r="140" spans="1:13" x14ac:dyDescent="0.25">
      <c r="A140" s="39">
        <v>127</v>
      </c>
      <c r="B140" s="17" t="s">
        <v>389</v>
      </c>
      <c r="C140" s="17" t="s">
        <v>795</v>
      </c>
      <c r="D140" s="11">
        <v>54.3</v>
      </c>
      <c r="E140" s="16" t="s">
        <v>328</v>
      </c>
      <c r="F140" s="30">
        <v>16.3</v>
      </c>
      <c r="G140" s="30">
        <v>16.5</v>
      </c>
      <c r="H140" s="26">
        <v>0.19999999999999929</v>
      </c>
      <c r="I140" s="29"/>
      <c r="J140" s="29"/>
      <c r="K140" s="29">
        <v>6.7096745098473942E-4</v>
      </c>
      <c r="L140" s="26">
        <f t="shared" si="1"/>
        <v>0.20067096745098403</v>
      </c>
      <c r="M140" s="4" t="s">
        <v>702</v>
      </c>
    </row>
    <row r="141" spans="1:13" x14ac:dyDescent="0.25">
      <c r="A141" s="39">
        <v>128</v>
      </c>
      <c r="B141" s="17" t="s">
        <v>390</v>
      </c>
      <c r="C141" s="17"/>
      <c r="D141" s="11">
        <v>51.8</v>
      </c>
      <c r="E141" s="16" t="s">
        <v>328</v>
      </c>
      <c r="F141" s="30">
        <v>3.95</v>
      </c>
      <c r="G141" s="30">
        <v>3.95</v>
      </c>
      <c r="H141" s="26">
        <v>0</v>
      </c>
      <c r="I141" s="29">
        <v>0.77699999999999991</v>
      </c>
      <c r="J141" s="29"/>
      <c r="K141" s="29"/>
      <c r="L141" s="26">
        <f t="shared" si="1"/>
        <v>0.77699999999999991</v>
      </c>
      <c r="M141" s="4" t="s">
        <v>703</v>
      </c>
    </row>
    <row r="142" spans="1:13" x14ac:dyDescent="0.25">
      <c r="A142" s="39">
        <v>129</v>
      </c>
      <c r="B142" s="17" t="s">
        <v>391</v>
      </c>
      <c r="C142" s="17" t="s">
        <v>791</v>
      </c>
      <c r="D142" s="11">
        <v>48</v>
      </c>
      <c r="E142" s="16" t="s">
        <v>328</v>
      </c>
      <c r="F142" s="30">
        <v>8.3000000000000007</v>
      </c>
      <c r="G142" s="30">
        <v>9</v>
      </c>
      <c r="H142" s="26">
        <v>0.69999999999999929</v>
      </c>
      <c r="I142" s="29"/>
      <c r="J142" s="29"/>
      <c r="K142" s="29">
        <v>5.9312039866054309E-4</v>
      </c>
      <c r="L142" s="26">
        <f t="shared" si="1"/>
        <v>0.70059312039865984</v>
      </c>
      <c r="M142" s="4" t="s">
        <v>702</v>
      </c>
    </row>
    <row r="143" spans="1:13" x14ac:dyDescent="0.25">
      <c r="A143" s="39">
        <v>130</v>
      </c>
      <c r="B143" s="17" t="s">
        <v>392</v>
      </c>
      <c r="C143" s="17"/>
      <c r="D143" s="11">
        <v>73</v>
      </c>
      <c r="E143" s="16" t="s">
        <v>328</v>
      </c>
      <c r="F143" s="30">
        <v>22.3</v>
      </c>
      <c r="G143" s="30">
        <v>22.9</v>
      </c>
      <c r="H143" s="26">
        <v>0</v>
      </c>
      <c r="I143" s="29">
        <v>1.095</v>
      </c>
      <c r="J143" s="29"/>
      <c r="K143" s="29"/>
      <c r="L143" s="26">
        <f t="shared" ref="L143:L206" si="2">H143+K143+I143+J143</f>
        <v>1.095</v>
      </c>
      <c r="M143" s="4" t="s">
        <v>703</v>
      </c>
    </row>
    <row r="144" spans="1:13" x14ac:dyDescent="0.25">
      <c r="A144" s="39">
        <v>131</v>
      </c>
      <c r="B144" s="17" t="s">
        <v>393</v>
      </c>
      <c r="C144" s="17" t="s">
        <v>796</v>
      </c>
      <c r="D144" s="11">
        <v>54.8</v>
      </c>
      <c r="E144" s="16" t="s">
        <v>328</v>
      </c>
      <c r="F144" s="30">
        <v>17.100000000000001</v>
      </c>
      <c r="G144" s="30">
        <v>18.2</v>
      </c>
      <c r="H144" s="26">
        <v>1.0999999999999979</v>
      </c>
      <c r="I144" s="29"/>
      <c r="J144" s="29"/>
      <c r="K144" s="29">
        <v>6.7714578847078669E-4</v>
      </c>
      <c r="L144" s="26">
        <f t="shared" si="2"/>
        <v>1.1006771457884688</v>
      </c>
      <c r="M144" s="4" t="s">
        <v>702</v>
      </c>
    </row>
    <row r="145" spans="1:13" x14ac:dyDescent="0.25">
      <c r="A145" s="39">
        <v>132</v>
      </c>
      <c r="B145" s="17" t="s">
        <v>394</v>
      </c>
      <c r="C145" s="17" t="s">
        <v>847</v>
      </c>
      <c r="D145" s="11">
        <v>52.6</v>
      </c>
      <c r="E145" s="16" t="s">
        <v>328</v>
      </c>
      <c r="F145" s="30">
        <v>2.1</v>
      </c>
      <c r="G145" s="30">
        <v>2.1</v>
      </c>
      <c r="H145" s="26">
        <v>0</v>
      </c>
      <c r="I145" s="29"/>
      <c r="J145" s="29"/>
      <c r="K145" s="29">
        <v>6.499611035321785E-4</v>
      </c>
      <c r="L145" s="26">
        <f t="shared" si="2"/>
        <v>6.499611035321785E-4</v>
      </c>
      <c r="M145" s="4" t="s">
        <v>702</v>
      </c>
    </row>
    <row r="146" spans="1:13" x14ac:dyDescent="0.25">
      <c r="A146" s="39">
        <v>133</v>
      </c>
      <c r="B146" s="17" t="s">
        <v>395</v>
      </c>
      <c r="C146" s="17" t="s">
        <v>781</v>
      </c>
      <c r="D146" s="11">
        <v>47.6</v>
      </c>
      <c r="E146" s="16" t="s">
        <v>328</v>
      </c>
      <c r="F146" s="30">
        <v>15.5</v>
      </c>
      <c r="G146" s="30">
        <v>16</v>
      </c>
      <c r="H146" s="26">
        <v>0.5</v>
      </c>
      <c r="I146" s="29"/>
      <c r="J146" s="29"/>
      <c r="K146" s="29">
        <v>5.8817772867170528E-4</v>
      </c>
      <c r="L146" s="26">
        <f t="shared" si="2"/>
        <v>0.5005881777286717</v>
      </c>
      <c r="M146" s="57" t="s">
        <v>702</v>
      </c>
    </row>
    <row r="147" spans="1:13" x14ac:dyDescent="0.25">
      <c r="A147" s="39">
        <v>134</v>
      </c>
      <c r="B147" s="17" t="s">
        <v>396</v>
      </c>
      <c r="C147" s="17"/>
      <c r="D147" s="11">
        <v>73</v>
      </c>
      <c r="E147" s="16" t="s">
        <v>328</v>
      </c>
      <c r="F147" s="30">
        <v>21.2</v>
      </c>
      <c r="G147" s="30">
        <v>22.7</v>
      </c>
      <c r="H147" s="26">
        <v>0</v>
      </c>
      <c r="I147" s="29">
        <v>1.095</v>
      </c>
      <c r="J147" s="29"/>
      <c r="K147" s="29"/>
      <c r="L147" s="26">
        <f t="shared" si="2"/>
        <v>1.095</v>
      </c>
      <c r="M147" s="57" t="s">
        <v>703</v>
      </c>
    </row>
    <row r="148" spans="1:13" x14ac:dyDescent="0.25">
      <c r="A148" s="39">
        <v>135</v>
      </c>
      <c r="B148" s="17" t="s">
        <v>397</v>
      </c>
      <c r="C148" s="17"/>
      <c r="D148" s="11">
        <v>54.9</v>
      </c>
      <c r="E148" s="16" t="s">
        <v>328</v>
      </c>
      <c r="F148" s="30">
        <v>18</v>
      </c>
      <c r="G148" s="30">
        <v>18</v>
      </c>
      <c r="H148" s="26">
        <v>0</v>
      </c>
      <c r="I148" s="29">
        <v>0.8234999999999999</v>
      </c>
      <c r="J148" s="29"/>
      <c r="K148" s="29"/>
      <c r="L148" s="26">
        <f t="shared" si="2"/>
        <v>0.8234999999999999</v>
      </c>
      <c r="M148" s="57" t="s">
        <v>703</v>
      </c>
    </row>
    <row r="149" spans="1:13" x14ac:dyDescent="0.25">
      <c r="A149" s="39">
        <v>136</v>
      </c>
      <c r="B149" s="17" t="s">
        <v>398</v>
      </c>
      <c r="C149" s="17" t="s">
        <v>797</v>
      </c>
      <c r="D149" s="11">
        <v>52.3</v>
      </c>
      <c r="E149" s="16" t="s">
        <v>328</v>
      </c>
      <c r="F149" s="30">
        <v>11.3</v>
      </c>
      <c r="G149" s="30">
        <v>11.5</v>
      </c>
      <c r="H149" s="26">
        <v>0.19999999999999929</v>
      </c>
      <c r="I149" s="29"/>
      <c r="J149" s="29"/>
      <c r="K149" s="29">
        <v>6.4625410104055003E-4</v>
      </c>
      <c r="L149" s="26">
        <f t="shared" si="2"/>
        <v>0.20064625410103984</v>
      </c>
      <c r="M149" s="57" t="s">
        <v>702</v>
      </c>
    </row>
    <row r="150" spans="1:13" x14ac:dyDescent="0.25">
      <c r="A150" s="39">
        <v>137</v>
      </c>
      <c r="B150" s="17" t="s">
        <v>399</v>
      </c>
      <c r="C150" s="17" t="s">
        <v>813</v>
      </c>
      <c r="D150" s="11">
        <v>47.6</v>
      </c>
      <c r="E150" s="16" t="s">
        <v>328</v>
      </c>
      <c r="F150" s="30">
        <v>29.1</v>
      </c>
      <c r="G150" s="30">
        <v>30.5</v>
      </c>
      <c r="H150" s="26">
        <v>1.3999999999999986</v>
      </c>
      <c r="I150" s="29"/>
      <c r="J150" s="29"/>
      <c r="K150" s="29">
        <v>5.8817772867170528E-4</v>
      </c>
      <c r="L150" s="26">
        <f t="shared" si="2"/>
        <v>1.4005881777286704</v>
      </c>
      <c r="M150" s="57" t="s">
        <v>702</v>
      </c>
    </row>
    <row r="151" spans="1:13" x14ac:dyDescent="0.25">
      <c r="A151" s="39">
        <v>138</v>
      </c>
      <c r="B151" s="17" t="s">
        <v>400</v>
      </c>
      <c r="C151" s="17"/>
      <c r="D151" s="11">
        <v>72.8</v>
      </c>
      <c r="E151" s="16" t="s">
        <v>328</v>
      </c>
      <c r="F151" s="30">
        <v>25.4</v>
      </c>
      <c r="G151" s="30">
        <v>26.5</v>
      </c>
      <c r="H151" s="26">
        <v>0</v>
      </c>
      <c r="I151" s="29">
        <v>1.0919999999999999</v>
      </c>
      <c r="J151" s="29"/>
      <c r="K151" s="29"/>
      <c r="L151" s="26">
        <f t="shared" si="2"/>
        <v>1.0919999999999999</v>
      </c>
      <c r="M151" s="57" t="s">
        <v>703</v>
      </c>
    </row>
    <row r="152" spans="1:13" x14ac:dyDescent="0.25">
      <c r="A152" s="39">
        <v>139</v>
      </c>
      <c r="B152" s="17" t="s">
        <v>401</v>
      </c>
      <c r="C152" s="17"/>
      <c r="D152" s="11">
        <v>54.9</v>
      </c>
      <c r="E152" s="16" t="s">
        <v>328</v>
      </c>
      <c r="F152" s="30">
        <v>17</v>
      </c>
      <c r="G152" s="30">
        <v>18.2</v>
      </c>
      <c r="H152" s="26">
        <v>0</v>
      </c>
      <c r="I152" s="29">
        <v>0.8234999999999999</v>
      </c>
      <c r="J152" s="29"/>
      <c r="K152" s="29"/>
      <c r="L152" s="26">
        <f t="shared" si="2"/>
        <v>0.8234999999999999</v>
      </c>
      <c r="M152" s="4" t="s">
        <v>703</v>
      </c>
    </row>
    <row r="153" spans="1:13" x14ac:dyDescent="0.25">
      <c r="A153" s="39">
        <v>140</v>
      </c>
      <c r="B153" s="17" t="s">
        <v>402</v>
      </c>
      <c r="C153" s="17" t="s">
        <v>856</v>
      </c>
      <c r="D153" s="11">
        <v>52.4</v>
      </c>
      <c r="E153" s="16" t="s">
        <v>328</v>
      </c>
      <c r="F153" s="30">
        <v>13.4</v>
      </c>
      <c r="G153" s="30">
        <v>14</v>
      </c>
      <c r="H153" s="26">
        <v>0.59999999999999964</v>
      </c>
      <c r="I153" s="29"/>
      <c r="J153" s="29"/>
      <c r="K153" s="29">
        <v>6.4748976853775959E-4</v>
      </c>
      <c r="L153" s="26">
        <f t="shared" si="2"/>
        <v>0.60064748976853743</v>
      </c>
      <c r="M153" s="4" t="s">
        <v>702</v>
      </c>
    </row>
    <row r="154" spans="1:13" x14ac:dyDescent="0.25">
      <c r="A154" s="39">
        <v>141</v>
      </c>
      <c r="B154" s="17" t="s">
        <v>403</v>
      </c>
      <c r="C154" s="17"/>
      <c r="D154" s="11">
        <v>47.2</v>
      </c>
      <c r="E154" s="16" t="s">
        <v>328</v>
      </c>
      <c r="F154" s="30">
        <v>12.6</v>
      </c>
      <c r="G154" s="30">
        <v>12.7</v>
      </c>
      <c r="H154" s="26">
        <v>0</v>
      </c>
      <c r="I154" s="29">
        <v>0.70799999999999996</v>
      </c>
      <c r="J154" s="29"/>
      <c r="K154" s="29"/>
      <c r="L154" s="26">
        <f t="shared" si="2"/>
        <v>0.70799999999999996</v>
      </c>
      <c r="M154" s="4" t="s">
        <v>703</v>
      </c>
    </row>
    <row r="155" spans="1:13" x14ac:dyDescent="0.25">
      <c r="A155" s="39">
        <v>142</v>
      </c>
      <c r="B155" s="17" t="s">
        <v>404</v>
      </c>
      <c r="C155" s="17" t="s">
        <v>857</v>
      </c>
      <c r="D155" s="11">
        <v>72.5</v>
      </c>
      <c r="E155" s="16" t="s">
        <v>328</v>
      </c>
      <c r="F155" s="30">
        <v>15.6</v>
      </c>
      <c r="G155" s="30">
        <v>15.9</v>
      </c>
      <c r="H155" s="26">
        <v>0.30000000000000071</v>
      </c>
      <c r="I155" s="29"/>
      <c r="J155" s="29"/>
      <c r="K155" s="29">
        <v>8.9585893547686202E-4</v>
      </c>
      <c r="L155" s="26">
        <f t="shared" si="2"/>
        <v>0.30089585893547754</v>
      </c>
      <c r="M155" s="4" t="s">
        <v>702</v>
      </c>
    </row>
    <row r="156" spans="1:13" x14ac:dyDescent="0.25">
      <c r="A156" s="39">
        <v>143</v>
      </c>
      <c r="B156" s="17" t="s">
        <v>405</v>
      </c>
      <c r="C156" s="17"/>
      <c r="D156" s="11">
        <v>54.8</v>
      </c>
      <c r="E156" s="16" t="s">
        <v>328</v>
      </c>
      <c r="F156" s="30">
        <v>16.7</v>
      </c>
      <c r="G156" s="30">
        <v>17.399999999999999</v>
      </c>
      <c r="H156" s="26">
        <v>0</v>
      </c>
      <c r="I156" s="29">
        <v>0.82199999999999995</v>
      </c>
      <c r="J156" s="29"/>
      <c r="K156" s="29"/>
      <c r="L156" s="26">
        <f t="shared" si="2"/>
        <v>0.82199999999999995</v>
      </c>
      <c r="M156" s="4" t="s">
        <v>703</v>
      </c>
    </row>
    <row r="157" spans="1:13" x14ac:dyDescent="0.25">
      <c r="A157" s="39">
        <v>144</v>
      </c>
      <c r="B157" s="17" t="s">
        <v>406</v>
      </c>
      <c r="C157" s="17"/>
      <c r="D157" s="11">
        <v>51.9</v>
      </c>
      <c r="E157" s="16" t="s">
        <v>328</v>
      </c>
      <c r="F157" s="30">
        <v>11.3</v>
      </c>
      <c r="G157" s="30">
        <v>11.3</v>
      </c>
      <c r="H157" s="26">
        <v>0</v>
      </c>
      <c r="I157" s="29">
        <v>0.77849999999999997</v>
      </c>
      <c r="J157" s="29"/>
      <c r="K157" s="29"/>
      <c r="L157" s="26">
        <f t="shared" si="2"/>
        <v>0.77849999999999997</v>
      </c>
      <c r="M157" s="4" t="s">
        <v>703</v>
      </c>
    </row>
    <row r="158" spans="1:13" x14ac:dyDescent="0.25">
      <c r="A158" s="39">
        <v>145</v>
      </c>
      <c r="B158" s="17" t="s">
        <v>407</v>
      </c>
      <c r="C158" s="17"/>
      <c r="D158" s="11">
        <v>47</v>
      </c>
      <c r="E158" s="16" t="s">
        <v>328</v>
      </c>
      <c r="F158" s="30">
        <v>21.4</v>
      </c>
      <c r="G158" s="30">
        <v>22.6</v>
      </c>
      <c r="H158" s="26">
        <v>0</v>
      </c>
      <c r="I158" s="29">
        <v>0.70499999999999996</v>
      </c>
      <c r="J158" s="29"/>
      <c r="K158" s="29"/>
      <c r="L158" s="26">
        <f t="shared" si="2"/>
        <v>0.70499999999999996</v>
      </c>
      <c r="M158" s="4" t="s">
        <v>703</v>
      </c>
    </row>
    <row r="159" spans="1:13" x14ac:dyDescent="0.25">
      <c r="A159" s="39">
        <v>146</v>
      </c>
      <c r="B159" s="17" t="s">
        <v>408</v>
      </c>
      <c r="C159" s="17"/>
      <c r="D159" s="11">
        <v>73.2</v>
      </c>
      <c r="E159" s="16" t="s">
        <v>328</v>
      </c>
      <c r="F159" s="30">
        <v>4.5</v>
      </c>
      <c r="G159" s="30">
        <v>4.5</v>
      </c>
      <c r="H159" s="26">
        <v>0</v>
      </c>
      <c r="I159" s="29">
        <v>1.0980000000000001</v>
      </c>
      <c r="J159" s="29"/>
      <c r="K159" s="29"/>
      <c r="L159" s="26">
        <f t="shared" si="2"/>
        <v>1.0980000000000001</v>
      </c>
      <c r="M159" s="4" t="s">
        <v>703</v>
      </c>
    </row>
    <row r="160" spans="1:13" x14ac:dyDescent="0.25">
      <c r="A160" s="39">
        <v>147</v>
      </c>
      <c r="B160" s="17" t="s">
        <v>409</v>
      </c>
      <c r="C160" s="17"/>
      <c r="D160" s="11">
        <v>54.7</v>
      </c>
      <c r="E160" s="16" t="s">
        <v>328</v>
      </c>
      <c r="F160" s="30">
        <v>22.6</v>
      </c>
      <c r="G160" s="30">
        <v>22.6</v>
      </c>
      <c r="H160" s="26">
        <v>0</v>
      </c>
      <c r="I160" s="29">
        <v>0.82050000000000001</v>
      </c>
      <c r="J160" s="29"/>
      <c r="K160" s="29"/>
      <c r="L160" s="26">
        <f t="shared" si="2"/>
        <v>0.82050000000000001</v>
      </c>
      <c r="M160" s="4" t="s">
        <v>703</v>
      </c>
    </row>
    <row r="161" spans="1:13" x14ac:dyDescent="0.25">
      <c r="A161" s="39">
        <v>148</v>
      </c>
      <c r="B161" s="17" t="s">
        <v>410</v>
      </c>
      <c r="C161" s="17" t="s">
        <v>783</v>
      </c>
      <c r="D161" s="11">
        <v>52.4</v>
      </c>
      <c r="E161" s="16" t="s">
        <v>328</v>
      </c>
      <c r="F161" s="30">
        <v>11.4</v>
      </c>
      <c r="G161" s="30">
        <v>11.6</v>
      </c>
      <c r="H161" s="26">
        <v>0.19999999999999929</v>
      </c>
      <c r="I161" s="29"/>
      <c r="J161" s="29"/>
      <c r="K161" s="29">
        <v>6.4748976853775959E-4</v>
      </c>
      <c r="L161" s="26">
        <f t="shared" si="2"/>
        <v>0.20064748976853705</v>
      </c>
      <c r="M161" s="4" t="s">
        <v>702</v>
      </c>
    </row>
    <row r="162" spans="1:13" x14ac:dyDescent="0.25">
      <c r="A162" s="39">
        <v>149</v>
      </c>
      <c r="B162" s="17" t="s">
        <v>411</v>
      </c>
      <c r="C162" s="17"/>
      <c r="D162" s="11">
        <v>47.4</v>
      </c>
      <c r="E162" s="16" t="s">
        <v>328</v>
      </c>
      <c r="F162" s="30">
        <v>17.2</v>
      </c>
      <c r="G162" s="30">
        <v>17.600000000000001</v>
      </c>
      <c r="H162" s="26">
        <v>0</v>
      </c>
      <c r="I162" s="29">
        <v>0.71099999999999997</v>
      </c>
      <c r="J162" s="29"/>
      <c r="K162" s="29"/>
      <c r="L162" s="26">
        <f t="shared" si="2"/>
        <v>0.71099999999999997</v>
      </c>
      <c r="M162" s="4" t="s">
        <v>703</v>
      </c>
    </row>
    <row r="163" spans="1:13" x14ac:dyDescent="0.25">
      <c r="A163" s="39">
        <v>150</v>
      </c>
      <c r="B163" s="17" t="s">
        <v>412</v>
      </c>
      <c r="C163" s="17"/>
      <c r="D163" s="11">
        <v>73.2</v>
      </c>
      <c r="E163" s="16" t="s">
        <v>328</v>
      </c>
      <c r="F163" s="30">
        <v>32.700000000000003</v>
      </c>
      <c r="G163" s="30">
        <v>34</v>
      </c>
      <c r="H163" s="26">
        <v>0</v>
      </c>
      <c r="I163" s="29">
        <v>1.0980000000000001</v>
      </c>
      <c r="J163" s="29"/>
      <c r="K163" s="29"/>
      <c r="L163" s="26">
        <f t="shared" si="2"/>
        <v>1.0980000000000001</v>
      </c>
      <c r="M163" s="4" t="s">
        <v>703</v>
      </c>
    </row>
    <row r="164" spans="1:13" x14ac:dyDescent="0.25">
      <c r="A164" s="39">
        <v>151</v>
      </c>
      <c r="B164" s="17" t="s">
        <v>526</v>
      </c>
      <c r="C164" s="17"/>
      <c r="D164" s="11">
        <v>39.299999999999997</v>
      </c>
      <c r="E164" s="16" t="s">
        <v>328</v>
      </c>
      <c r="F164" s="30">
        <v>20.5</v>
      </c>
      <c r="G164" s="30">
        <v>21.4</v>
      </c>
      <c r="H164" s="26">
        <v>0</v>
      </c>
      <c r="I164" s="29">
        <v>0.58949999999999991</v>
      </c>
      <c r="J164" s="29"/>
      <c r="K164" s="29"/>
      <c r="L164" s="26">
        <f t="shared" si="2"/>
        <v>0.58949999999999991</v>
      </c>
      <c r="M164" s="4" t="s">
        <v>703</v>
      </c>
    </row>
    <row r="165" spans="1:13" x14ac:dyDescent="0.25">
      <c r="A165" s="39">
        <v>152</v>
      </c>
      <c r="B165" s="17" t="s">
        <v>838</v>
      </c>
      <c r="C165" s="17" t="s">
        <v>839</v>
      </c>
      <c r="D165" s="11">
        <v>67.099999999999994</v>
      </c>
      <c r="E165" s="16" t="s">
        <v>328</v>
      </c>
      <c r="F165" s="30">
        <v>0.48699999999999999</v>
      </c>
      <c r="G165" s="30">
        <v>0.50900000000000001</v>
      </c>
      <c r="H165" s="26">
        <v>2.200000000000002E-2</v>
      </c>
      <c r="I165" s="29"/>
      <c r="J165" s="29"/>
      <c r="K165" s="29">
        <v>8.2913289062755088E-4</v>
      </c>
      <c r="L165" s="26">
        <f t="shared" si="2"/>
        <v>2.282913289062757E-2</v>
      </c>
      <c r="M165" s="4" t="s">
        <v>702</v>
      </c>
    </row>
    <row r="166" spans="1:13" x14ac:dyDescent="0.25">
      <c r="A166" s="39">
        <v>153</v>
      </c>
      <c r="B166" s="17" t="s">
        <v>528</v>
      </c>
      <c r="C166" s="17" t="s">
        <v>814</v>
      </c>
      <c r="D166" s="11">
        <v>99.4</v>
      </c>
      <c r="E166" s="16" t="s">
        <v>328</v>
      </c>
      <c r="F166" s="30">
        <v>49.8</v>
      </c>
      <c r="G166" s="30">
        <v>51.8</v>
      </c>
      <c r="H166" s="26">
        <v>2</v>
      </c>
      <c r="I166" s="29"/>
      <c r="J166" s="29"/>
      <c r="K166" s="29">
        <v>1.228253492226208E-3</v>
      </c>
      <c r="L166" s="26">
        <f t="shared" si="2"/>
        <v>2.0012282534922261</v>
      </c>
      <c r="M166" s="4" t="s">
        <v>702</v>
      </c>
    </row>
    <row r="167" spans="1:13" x14ac:dyDescent="0.25">
      <c r="A167" s="39">
        <v>154</v>
      </c>
      <c r="B167" s="17" t="s">
        <v>529</v>
      </c>
      <c r="C167" s="17"/>
      <c r="D167" s="11">
        <v>39.6</v>
      </c>
      <c r="E167" s="16" t="s">
        <v>328</v>
      </c>
      <c r="F167" s="30">
        <v>6.2</v>
      </c>
      <c r="G167" s="30">
        <v>6.7</v>
      </c>
      <c r="H167" s="26">
        <v>0</v>
      </c>
      <c r="I167" s="29">
        <v>0.59399999999999997</v>
      </c>
      <c r="J167" s="29"/>
      <c r="K167" s="29"/>
      <c r="L167" s="26">
        <f t="shared" si="2"/>
        <v>0.59399999999999997</v>
      </c>
      <c r="M167" s="4" t="s">
        <v>703</v>
      </c>
    </row>
    <row r="168" spans="1:13" x14ac:dyDescent="0.25">
      <c r="A168" s="39">
        <v>155</v>
      </c>
      <c r="B168" s="17" t="s">
        <v>530</v>
      </c>
      <c r="C168" s="17"/>
      <c r="D168" s="11">
        <v>67</v>
      </c>
      <c r="E168" s="16" t="s">
        <v>328</v>
      </c>
      <c r="F168" s="30">
        <v>27.2</v>
      </c>
      <c r="G168" s="30">
        <v>28.3</v>
      </c>
      <c r="H168" s="26">
        <v>0</v>
      </c>
      <c r="I168" s="29">
        <v>1.0049999999999999</v>
      </c>
      <c r="J168" s="29"/>
      <c r="K168" s="29"/>
      <c r="L168" s="26">
        <f t="shared" si="2"/>
        <v>1.0049999999999999</v>
      </c>
      <c r="M168" s="4" t="s">
        <v>703</v>
      </c>
    </row>
    <row r="169" spans="1:13" x14ac:dyDescent="0.25">
      <c r="A169" s="39">
        <v>156</v>
      </c>
      <c r="B169" s="17" t="s">
        <v>531</v>
      </c>
      <c r="C169" s="17"/>
      <c r="D169" s="11">
        <v>98.8</v>
      </c>
      <c r="E169" s="16" t="s">
        <v>328</v>
      </c>
      <c r="F169" s="30">
        <v>20.6</v>
      </c>
      <c r="G169" s="30">
        <v>21.1</v>
      </c>
      <c r="H169" s="26">
        <v>0</v>
      </c>
      <c r="I169" s="29">
        <v>1.5820000000000001</v>
      </c>
      <c r="J169" s="29"/>
      <c r="K169" s="29"/>
      <c r="L169" s="26">
        <f t="shared" si="2"/>
        <v>1.5820000000000001</v>
      </c>
      <c r="M169" s="4" t="s">
        <v>703</v>
      </c>
    </row>
    <row r="170" spans="1:13" x14ac:dyDescent="0.25">
      <c r="A170" s="39">
        <v>157</v>
      </c>
      <c r="B170" s="17" t="s">
        <v>532</v>
      </c>
      <c r="C170" s="17" t="s">
        <v>798</v>
      </c>
      <c r="D170" s="11">
        <v>39.4</v>
      </c>
      <c r="E170" s="16" t="s">
        <v>328</v>
      </c>
      <c r="F170" s="30">
        <v>11.4</v>
      </c>
      <c r="G170" s="30">
        <v>11.8</v>
      </c>
      <c r="H170" s="26">
        <v>0.40000000000000036</v>
      </c>
      <c r="I170" s="29"/>
      <c r="J170" s="29"/>
      <c r="K170" s="29">
        <v>4.8685299390052912E-4</v>
      </c>
      <c r="L170" s="26">
        <f t="shared" si="2"/>
        <v>0.40048685299390091</v>
      </c>
      <c r="M170" s="4" t="s">
        <v>702</v>
      </c>
    </row>
    <row r="171" spans="1:13" x14ac:dyDescent="0.25">
      <c r="A171" s="39">
        <v>158</v>
      </c>
      <c r="B171" s="17" t="s">
        <v>533</v>
      </c>
      <c r="C171" s="17" t="s">
        <v>798</v>
      </c>
      <c r="D171" s="11">
        <v>67.5</v>
      </c>
      <c r="E171" s="16" t="s">
        <v>328</v>
      </c>
      <c r="F171" s="30">
        <v>11.5</v>
      </c>
      <c r="G171" s="30">
        <v>11.7</v>
      </c>
      <c r="H171" s="26">
        <v>0.19999999999999929</v>
      </c>
      <c r="I171" s="29"/>
      <c r="J171" s="29"/>
      <c r="K171" s="29">
        <v>8.340755606163888E-4</v>
      </c>
      <c r="L171" s="26">
        <f t="shared" si="2"/>
        <v>0.20083407556061567</v>
      </c>
      <c r="M171" s="4" t="s">
        <v>702</v>
      </c>
    </row>
    <row r="172" spans="1:13" x14ac:dyDescent="0.25">
      <c r="A172" s="39">
        <v>159</v>
      </c>
      <c r="B172" s="17" t="s">
        <v>534</v>
      </c>
      <c r="C172" s="17" t="s">
        <v>798</v>
      </c>
      <c r="D172" s="11">
        <v>99.1</v>
      </c>
      <c r="E172" s="16" t="s">
        <v>328</v>
      </c>
      <c r="F172" s="30">
        <v>18.899999999999999</v>
      </c>
      <c r="G172" s="30">
        <v>19.3</v>
      </c>
      <c r="H172" s="26">
        <v>0.40000000000000213</v>
      </c>
      <c r="I172" s="29"/>
      <c r="J172" s="29"/>
      <c r="K172" s="29">
        <v>1.2245464897345797E-3</v>
      </c>
      <c r="L172" s="26">
        <f t="shared" si="2"/>
        <v>0.40122454648973671</v>
      </c>
      <c r="M172" s="4" t="s">
        <v>702</v>
      </c>
    </row>
    <row r="173" spans="1:13" x14ac:dyDescent="0.25">
      <c r="A173" s="39">
        <v>160</v>
      </c>
      <c r="B173" s="17" t="s">
        <v>535</v>
      </c>
      <c r="C173" s="17"/>
      <c r="D173" s="11">
        <v>40.1</v>
      </c>
      <c r="E173" s="16" t="s">
        <v>328</v>
      </c>
      <c r="F173" s="30">
        <v>14.3</v>
      </c>
      <c r="G173" s="30">
        <v>14.9</v>
      </c>
      <c r="H173" s="26">
        <v>0</v>
      </c>
      <c r="I173" s="29">
        <v>0.60150000000000003</v>
      </c>
      <c r="J173" s="29"/>
      <c r="K173" s="29"/>
      <c r="L173" s="26">
        <f t="shared" si="2"/>
        <v>0.60150000000000003</v>
      </c>
      <c r="M173" s="4" t="s">
        <v>703</v>
      </c>
    </row>
    <row r="174" spans="1:13" x14ac:dyDescent="0.25">
      <c r="A174" s="39">
        <v>161</v>
      </c>
      <c r="B174" s="17" t="s">
        <v>536</v>
      </c>
      <c r="C174" s="17"/>
      <c r="D174" s="11">
        <v>67.099999999999994</v>
      </c>
      <c r="E174" s="16" t="s">
        <v>328</v>
      </c>
      <c r="F174" s="30">
        <v>18.2</v>
      </c>
      <c r="G174" s="30">
        <v>19.3</v>
      </c>
      <c r="H174" s="26">
        <v>0</v>
      </c>
      <c r="I174" s="29">
        <v>1.0065</v>
      </c>
      <c r="J174" s="29"/>
      <c r="K174" s="29"/>
      <c r="L174" s="26">
        <f t="shared" si="2"/>
        <v>1.0065</v>
      </c>
      <c r="M174" s="4" t="s">
        <v>703</v>
      </c>
    </row>
    <row r="175" spans="1:13" x14ac:dyDescent="0.25">
      <c r="A175" s="39">
        <v>162</v>
      </c>
      <c r="B175" s="17" t="s">
        <v>537</v>
      </c>
      <c r="C175" s="17"/>
      <c r="D175" s="11">
        <v>99.1</v>
      </c>
      <c r="E175" s="16" t="s">
        <v>328</v>
      </c>
      <c r="F175" s="30">
        <v>39.5</v>
      </c>
      <c r="G175" s="30">
        <v>41.1</v>
      </c>
      <c r="H175" s="26">
        <v>0</v>
      </c>
      <c r="I175" s="29">
        <v>1.5865</v>
      </c>
      <c r="J175" s="29"/>
      <c r="K175" s="29"/>
      <c r="L175" s="26">
        <f t="shared" si="2"/>
        <v>1.5865</v>
      </c>
      <c r="M175" s="4" t="s">
        <v>703</v>
      </c>
    </row>
    <row r="176" spans="1:13" x14ac:dyDescent="0.25">
      <c r="A176" s="39">
        <v>163</v>
      </c>
      <c r="B176" s="17" t="s">
        <v>538</v>
      </c>
      <c r="C176" s="17"/>
      <c r="D176" s="11">
        <v>39.4</v>
      </c>
      <c r="E176" s="16" t="s">
        <v>328</v>
      </c>
      <c r="F176" s="30">
        <v>14.1</v>
      </c>
      <c r="G176" s="30">
        <v>14.8</v>
      </c>
      <c r="H176" s="26">
        <v>0</v>
      </c>
      <c r="I176" s="29">
        <v>0.59099999999999997</v>
      </c>
      <c r="J176" s="29"/>
      <c r="K176" s="29"/>
      <c r="L176" s="26">
        <f t="shared" si="2"/>
        <v>0.59099999999999997</v>
      </c>
      <c r="M176" s="4" t="s">
        <v>703</v>
      </c>
    </row>
    <row r="177" spans="1:13" x14ac:dyDescent="0.25">
      <c r="A177" s="39">
        <v>164</v>
      </c>
      <c r="B177" s="17" t="s">
        <v>539</v>
      </c>
      <c r="C177" s="17" t="s">
        <v>821</v>
      </c>
      <c r="D177" s="11">
        <v>67.2</v>
      </c>
      <c r="E177" s="16" t="s">
        <v>328</v>
      </c>
      <c r="F177" s="30">
        <v>1.2</v>
      </c>
      <c r="G177" s="30">
        <v>1.2</v>
      </c>
      <c r="H177" s="26">
        <v>0</v>
      </c>
      <c r="I177" s="29"/>
      <c r="J177" s="29">
        <v>0.67</v>
      </c>
      <c r="K177" s="29">
        <v>8.3036855812476044E-4</v>
      </c>
      <c r="L177" s="26">
        <f t="shared" si="2"/>
        <v>0.67083036855812483</v>
      </c>
      <c r="M177" s="4" t="s">
        <v>702</v>
      </c>
    </row>
    <row r="178" spans="1:13" x14ac:dyDescent="0.25">
      <c r="A178" s="39">
        <v>165</v>
      </c>
      <c r="B178" s="17" t="s">
        <v>540</v>
      </c>
      <c r="C178" s="17"/>
      <c r="D178" s="11">
        <v>99.5</v>
      </c>
      <c r="E178" s="16" t="s">
        <v>328</v>
      </c>
      <c r="F178" s="30">
        <v>38.700000000000003</v>
      </c>
      <c r="G178" s="30">
        <v>38.700000000000003</v>
      </c>
      <c r="H178" s="26">
        <v>0</v>
      </c>
      <c r="I178" s="29">
        <v>1.4924999999999999</v>
      </c>
      <c r="J178" s="29"/>
      <c r="K178" s="29"/>
      <c r="L178" s="26">
        <f t="shared" si="2"/>
        <v>1.4924999999999999</v>
      </c>
      <c r="M178" s="4" t="s">
        <v>703</v>
      </c>
    </row>
    <row r="179" spans="1:13" x14ac:dyDescent="0.25">
      <c r="A179" s="39">
        <v>166</v>
      </c>
      <c r="B179" s="17" t="s">
        <v>541</v>
      </c>
      <c r="C179" s="17" t="s">
        <v>783</v>
      </c>
      <c r="D179" s="11">
        <v>39.4</v>
      </c>
      <c r="E179" s="16" t="s">
        <v>328</v>
      </c>
      <c r="F179" s="30">
        <v>23.7</v>
      </c>
      <c r="G179" s="30">
        <v>24.2</v>
      </c>
      <c r="H179" s="26">
        <v>0.5</v>
      </c>
      <c r="I179" s="29"/>
      <c r="J179" s="29"/>
      <c r="K179" s="29">
        <v>4.8685299390052912E-4</v>
      </c>
      <c r="L179" s="26">
        <f t="shared" si="2"/>
        <v>0.5004868529939005</v>
      </c>
      <c r="M179" s="4" t="s">
        <v>702</v>
      </c>
    </row>
    <row r="180" spans="1:13" x14ac:dyDescent="0.25">
      <c r="A180" s="39">
        <v>167</v>
      </c>
      <c r="B180" s="17" t="s">
        <v>542</v>
      </c>
      <c r="C180" s="17"/>
      <c r="D180" s="11">
        <v>67.3</v>
      </c>
      <c r="E180" s="16" t="s">
        <v>328</v>
      </c>
      <c r="F180" s="30">
        <v>23.5</v>
      </c>
      <c r="G180" s="30">
        <v>23.5</v>
      </c>
      <c r="H180" s="26">
        <v>0</v>
      </c>
      <c r="I180" s="29">
        <v>1.0094999999999998</v>
      </c>
      <c r="J180" s="29"/>
      <c r="K180" s="29"/>
      <c r="L180" s="26">
        <f t="shared" si="2"/>
        <v>1.0094999999999998</v>
      </c>
      <c r="M180" s="4" t="s">
        <v>703</v>
      </c>
    </row>
    <row r="181" spans="1:13" x14ac:dyDescent="0.25">
      <c r="A181" s="39">
        <v>168</v>
      </c>
      <c r="B181" s="17" t="s">
        <v>543</v>
      </c>
      <c r="C181" s="17" t="s">
        <v>799</v>
      </c>
      <c r="D181" s="11">
        <v>99.4</v>
      </c>
      <c r="E181" s="16" t="s">
        <v>328</v>
      </c>
      <c r="F181" s="30">
        <v>16.399999999999999</v>
      </c>
      <c r="G181" s="30">
        <v>17</v>
      </c>
      <c r="H181" s="26">
        <v>0.60000000000000142</v>
      </c>
      <c r="I181" s="29"/>
      <c r="J181" s="29"/>
      <c r="K181" s="29">
        <v>1.228253492226208E-3</v>
      </c>
      <c r="L181" s="26">
        <f t="shared" si="2"/>
        <v>0.60122825349222764</v>
      </c>
      <c r="M181" s="4" t="s">
        <v>702</v>
      </c>
    </row>
    <row r="182" spans="1:13" x14ac:dyDescent="0.25">
      <c r="A182" s="39">
        <v>169</v>
      </c>
      <c r="B182" s="17" t="s">
        <v>544</v>
      </c>
      <c r="C182" s="17"/>
      <c r="D182" s="11">
        <v>39.5</v>
      </c>
      <c r="E182" s="16" t="s">
        <v>328</v>
      </c>
      <c r="F182" s="30">
        <v>9.4</v>
      </c>
      <c r="G182" s="30">
        <v>10.5</v>
      </c>
      <c r="H182" s="26">
        <v>0</v>
      </c>
      <c r="I182" s="29">
        <v>0.59250000000000003</v>
      </c>
      <c r="J182" s="29"/>
      <c r="K182" s="29"/>
      <c r="L182" s="26">
        <f t="shared" si="2"/>
        <v>0.59250000000000003</v>
      </c>
      <c r="M182" s="4" t="s">
        <v>703</v>
      </c>
    </row>
    <row r="183" spans="1:13" x14ac:dyDescent="0.25">
      <c r="A183" s="39">
        <v>170</v>
      </c>
      <c r="B183" s="17" t="s">
        <v>829</v>
      </c>
      <c r="C183" s="17" t="s">
        <v>758</v>
      </c>
      <c r="D183" s="11">
        <v>67.400000000000006</v>
      </c>
      <c r="E183" s="16" t="s">
        <v>328</v>
      </c>
      <c r="F183" s="30">
        <v>1.4650000000000001</v>
      </c>
      <c r="G183" s="30">
        <v>1.9079999999999999</v>
      </c>
      <c r="H183" s="26">
        <v>0.44299999999999984</v>
      </c>
      <c r="I183" s="29"/>
      <c r="J183" s="29"/>
      <c r="K183" s="29">
        <v>8.3283989311917935E-4</v>
      </c>
      <c r="L183" s="26">
        <f t="shared" si="2"/>
        <v>0.443832839893119</v>
      </c>
      <c r="M183" s="4" t="s">
        <v>702</v>
      </c>
    </row>
    <row r="184" spans="1:13" x14ac:dyDescent="0.25">
      <c r="A184" s="39">
        <v>171</v>
      </c>
      <c r="B184" s="17" t="s">
        <v>546</v>
      </c>
      <c r="C184" s="17" t="s">
        <v>800</v>
      </c>
      <c r="D184" s="11">
        <v>99.5</v>
      </c>
      <c r="E184" s="16" t="s">
        <v>328</v>
      </c>
      <c r="F184" s="30">
        <v>36.200000000000003</v>
      </c>
      <c r="G184" s="30">
        <v>36.799999999999997</v>
      </c>
      <c r="H184" s="26">
        <v>0.59999999999999432</v>
      </c>
      <c r="I184" s="29"/>
      <c r="J184" s="29"/>
      <c r="K184" s="29">
        <v>1.2294891597234175E-3</v>
      </c>
      <c r="L184" s="26">
        <f t="shared" si="2"/>
        <v>0.60122948915971774</v>
      </c>
      <c r="M184" s="4" t="s">
        <v>702</v>
      </c>
    </row>
    <row r="185" spans="1:13" x14ac:dyDescent="0.25">
      <c r="A185" s="39">
        <v>172</v>
      </c>
      <c r="B185" s="17" t="s">
        <v>547</v>
      </c>
      <c r="C185" s="17"/>
      <c r="D185" s="11">
        <v>39.5</v>
      </c>
      <c r="E185" s="16" t="s">
        <v>328</v>
      </c>
      <c r="F185" s="30">
        <v>15.7</v>
      </c>
      <c r="G185" s="30">
        <v>15.9</v>
      </c>
      <c r="H185" s="26">
        <v>0</v>
      </c>
      <c r="I185" s="29">
        <v>0.59250000000000003</v>
      </c>
      <c r="J185" s="29"/>
      <c r="K185" s="29"/>
      <c r="L185" s="26">
        <f t="shared" si="2"/>
        <v>0.59250000000000003</v>
      </c>
      <c r="M185" s="4" t="s">
        <v>703</v>
      </c>
    </row>
    <row r="186" spans="1:13" x14ac:dyDescent="0.25">
      <c r="A186" s="39">
        <v>173</v>
      </c>
      <c r="B186" s="17" t="s">
        <v>548</v>
      </c>
      <c r="C186" s="17" t="s">
        <v>753</v>
      </c>
      <c r="D186" s="11">
        <v>67.8</v>
      </c>
      <c r="E186" s="16" t="s">
        <v>328</v>
      </c>
      <c r="F186" s="30">
        <v>29.2</v>
      </c>
      <c r="G186" s="30">
        <v>30.6</v>
      </c>
      <c r="H186" s="26">
        <v>1.4000000000000021</v>
      </c>
      <c r="I186" s="29"/>
      <c r="J186" s="29"/>
      <c r="K186" s="29">
        <v>8.3778256310801716E-4</v>
      </c>
      <c r="L186" s="26">
        <f t="shared" si="2"/>
        <v>1.4008377825631102</v>
      </c>
      <c r="M186" s="4" t="s">
        <v>702</v>
      </c>
    </row>
    <row r="187" spans="1:13" x14ac:dyDescent="0.25">
      <c r="A187" s="39">
        <v>174</v>
      </c>
      <c r="B187" s="17" t="s">
        <v>549</v>
      </c>
      <c r="C187" s="17" t="s">
        <v>783</v>
      </c>
      <c r="D187" s="11">
        <v>99.3</v>
      </c>
      <c r="E187" s="16" t="s">
        <v>328</v>
      </c>
      <c r="F187" s="30">
        <v>42.6</v>
      </c>
      <c r="G187" s="30">
        <v>44.5</v>
      </c>
      <c r="H187" s="26">
        <v>1.8999999999999986</v>
      </c>
      <c r="I187" s="29"/>
      <c r="J187" s="29"/>
      <c r="K187" s="29">
        <v>1.2270178247289986E-3</v>
      </c>
      <c r="L187" s="26">
        <f t="shared" si="2"/>
        <v>1.9012270178247275</v>
      </c>
      <c r="M187" s="4" t="s">
        <v>702</v>
      </c>
    </row>
    <row r="188" spans="1:13" x14ac:dyDescent="0.25">
      <c r="A188" s="39">
        <v>175</v>
      </c>
      <c r="B188" s="17" t="s">
        <v>550</v>
      </c>
      <c r="C188" s="17"/>
      <c r="D188" s="11">
        <v>39.6</v>
      </c>
      <c r="E188" s="16" t="s">
        <v>328</v>
      </c>
      <c r="F188" s="30">
        <v>15.4</v>
      </c>
      <c r="G188" s="30">
        <v>15.4</v>
      </c>
      <c r="H188" s="26">
        <v>0</v>
      </c>
      <c r="I188" s="29">
        <v>0.59399999999999997</v>
      </c>
      <c r="J188" s="29"/>
      <c r="K188" s="29"/>
      <c r="L188" s="26">
        <f t="shared" si="2"/>
        <v>0.59399999999999997</v>
      </c>
      <c r="M188" s="4" t="s">
        <v>703</v>
      </c>
    </row>
    <row r="189" spans="1:13" x14ac:dyDescent="0.25">
      <c r="A189" s="39">
        <v>176</v>
      </c>
      <c r="B189" s="17" t="s">
        <v>615</v>
      </c>
      <c r="C189" s="17"/>
      <c r="D189" s="11">
        <v>68.099999999999994</v>
      </c>
      <c r="E189" s="16" t="s">
        <v>328</v>
      </c>
      <c r="F189" s="30">
        <v>18.7</v>
      </c>
      <c r="G189" s="30">
        <v>18.7</v>
      </c>
      <c r="H189" s="26">
        <v>0</v>
      </c>
      <c r="I189" s="29">
        <v>1.0214999999999999</v>
      </c>
      <c r="J189" s="29"/>
      <c r="K189" s="29"/>
      <c r="L189" s="26">
        <f t="shared" si="2"/>
        <v>1.0214999999999999</v>
      </c>
      <c r="M189" s="4" t="s">
        <v>703</v>
      </c>
    </row>
    <row r="190" spans="1:13" x14ac:dyDescent="0.25">
      <c r="A190" s="39">
        <v>177</v>
      </c>
      <c r="B190" s="17" t="s">
        <v>551</v>
      </c>
      <c r="C190" s="17" t="s">
        <v>755</v>
      </c>
      <c r="D190" s="11">
        <v>99.4</v>
      </c>
      <c r="E190" s="16" t="s">
        <v>328</v>
      </c>
      <c r="F190" s="30">
        <v>21.1</v>
      </c>
      <c r="G190" s="30">
        <v>22.1</v>
      </c>
      <c r="H190" s="26">
        <v>1</v>
      </c>
      <c r="I190" s="29"/>
      <c r="J190" s="29"/>
      <c r="K190" s="29">
        <v>1.228253492226208E-3</v>
      </c>
      <c r="L190" s="26">
        <f t="shared" si="2"/>
        <v>1.0012282534922261</v>
      </c>
      <c r="M190" s="4" t="s">
        <v>702</v>
      </c>
    </row>
    <row r="191" spans="1:13" x14ac:dyDescent="0.25">
      <c r="A191" s="39">
        <v>178</v>
      </c>
      <c r="B191" s="17" t="s">
        <v>413</v>
      </c>
      <c r="C191" s="17" t="s">
        <v>848</v>
      </c>
      <c r="D191" s="11">
        <v>42.3</v>
      </c>
      <c r="E191" s="16" t="s">
        <v>328</v>
      </c>
      <c r="F191" s="30">
        <v>2.2999999999999998</v>
      </c>
      <c r="G191" s="30">
        <v>2.5</v>
      </c>
      <c r="H191" s="26">
        <v>0.20000000000000018</v>
      </c>
      <c r="I191" s="29"/>
      <c r="J191" s="29"/>
      <c r="K191" s="29">
        <v>5.226873513196036E-4</v>
      </c>
      <c r="L191" s="26">
        <f t="shared" si="2"/>
        <v>0.20052268735131978</v>
      </c>
      <c r="M191" s="4" t="s">
        <v>702</v>
      </c>
    </row>
    <row r="192" spans="1:13" x14ac:dyDescent="0.25">
      <c r="A192" s="39">
        <v>179</v>
      </c>
      <c r="B192" s="17" t="s">
        <v>414</v>
      </c>
      <c r="C192" s="17" t="s">
        <v>858</v>
      </c>
      <c r="D192" s="11">
        <v>68.900000000000006</v>
      </c>
      <c r="E192" s="16" t="s">
        <v>328</v>
      </c>
      <c r="F192" s="30">
        <v>9.6999999999999993</v>
      </c>
      <c r="G192" s="30">
        <v>9.9</v>
      </c>
      <c r="H192" s="26">
        <v>0.20000000000000107</v>
      </c>
      <c r="I192" s="29"/>
      <c r="J192" s="29"/>
      <c r="K192" s="29">
        <v>8.5137490557732137E-4</v>
      </c>
      <c r="L192" s="26">
        <f t="shared" si="2"/>
        <v>0.20085137490557839</v>
      </c>
      <c r="M192" s="4" t="s">
        <v>702</v>
      </c>
    </row>
    <row r="193" spans="1:13" x14ac:dyDescent="0.25">
      <c r="A193" s="39">
        <v>180</v>
      </c>
      <c r="B193" s="17" t="s">
        <v>415</v>
      </c>
      <c r="C193" s="17"/>
      <c r="D193" s="11">
        <v>99.3</v>
      </c>
      <c r="E193" s="16" t="s">
        <v>328</v>
      </c>
      <c r="F193" s="30">
        <v>46.9</v>
      </c>
      <c r="G193" s="30">
        <v>48</v>
      </c>
      <c r="H193" s="26">
        <v>0</v>
      </c>
      <c r="I193" s="29">
        <v>1.5894999999999999</v>
      </c>
      <c r="J193" s="29"/>
      <c r="K193" s="29"/>
      <c r="L193" s="26">
        <f t="shared" si="2"/>
        <v>1.5894999999999999</v>
      </c>
      <c r="M193" s="57" t="s">
        <v>703</v>
      </c>
    </row>
    <row r="194" spans="1:13" x14ac:dyDescent="0.25">
      <c r="A194" s="39">
        <v>181</v>
      </c>
      <c r="B194" s="17" t="s">
        <v>416</v>
      </c>
      <c r="C194" s="17"/>
      <c r="D194" s="11">
        <v>42.4</v>
      </c>
      <c r="E194" s="16" t="s">
        <v>328</v>
      </c>
      <c r="F194" s="30">
        <v>18.899999999999999</v>
      </c>
      <c r="G194" s="30">
        <v>19.7</v>
      </c>
      <c r="H194" s="26">
        <v>0</v>
      </c>
      <c r="I194" s="29">
        <v>0.63600000000000001</v>
      </c>
      <c r="J194" s="29"/>
      <c r="K194" s="29"/>
      <c r="L194" s="26">
        <f t="shared" si="2"/>
        <v>0.63600000000000001</v>
      </c>
      <c r="M194" s="57" t="s">
        <v>703</v>
      </c>
    </row>
    <row r="195" spans="1:13" x14ac:dyDescent="0.25">
      <c r="A195" s="39">
        <v>182</v>
      </c>
      <c r="B195" s="17" t="s">
        <v>417</v>
      </c>
      <c r="C195" s="17"/>
      <c r="D195" s="11">
        <v>69.3</v>
      </c>
      <c r="E195" s="16" t="s">
        <v>328</v>
      </c>
      <c r="F195" s="30">
        <v>7.2</v>
      </c>
      <c r="G195" s="30">
        <v>7.6</v>
      </c>
      <c r="H195" s="26">
        <v>0</v>
      </c>
      <c r="I195" s="29">
        <v>1.0394999999999999</v>
      </c>
      <c r="J195" s="29"/>
      <c r="K195" s="29"/>
      <c r="L195" s="26">
        <f t="shared" si="2"/>
        <v>1.0394999999999999</v>
      </c>
      <c r="M195" s="57" t="s">
        <v>703</v>
      </c>
    </row>
    <row r="196" spans="1:13" x14ac:dyDescent="0.25">
      <c r="A196" s="39">
        <v>183</v>
      </c>
      <c r="B196" s="17" t="s">
        <v>418</v>
      </c>
      <c r="C196" s="17" t="s">
        <v>790</v>
      </c>
      <c r="D196" s="11">
        <v>99.3</v>
      </c>
      <c r="E196" s="16" t="s">
        <v>328</v>
      </c>
      <c r="F196" s="30">
        <v>29.4</v>
      </c>
      <c r="G196" s="30">
        <v>30.4</v>
      </c>
      <c r="H196" s="26">
        <v>1</v>
      </c>
      <c r="I196" s="29"/>
      <c r="J196" s="29"/>
      <c r="K196" s="29">
        <v>1.2270178247289986E-3</v>
      </c>
      <c r="L196" s="26">
        <f t="shared" si="2"/>
        <v>1.0012270178247289</v>
      </c>
      <c r="M196" s="57" t="s">
        <v>702</v>
      </c>
    </row>
    <row r="197" spans="1:13" x14ac:dyDescent="0.25">
      <c r="A197" s="39">
        <v>184</v>
      </c>
      <c r="B197" s="17" t="s">
        <v>419</v>
      </c>
      <c r="C197" s="17" t="s">
        <v>815</v>
      </c>
      <c r="D197" s="11">
        <v>42.3</v>
      </c>
      <c r="E197" s="16" t="s">
        <v>328</v>
      </c>
      <c r="F197" s="30">
        <v>7.3</v>
      </c>
      <c r="G197" s="30">
        <v>7.3</v>
      </c>
      <c r="H197" s="26">
        <v>0</v>
      </c>
      <c r="I197" s="29"/>
      <c r="J197" s="29"/>
      <c r="K197" s="29">
        <v>5.226873513196036E-4</v>
      </c>
      <c r="L197" s="26">
        <f t="shared" si="2"/>
        <v>5.226873513196036E-4</v>
      </c>
      <c r="M197" s="57" t="s">
        <v>702</v>
      </c>
    </row>
    <row r="198" spans="1:13" x14ac:dyDescent="0.25">
      <c r="A198" s="39">
        <v>185</v>
      </c>
      <c r="B198" s="17" t="s">
        <v>420</v>
      </c>
      <c r="C198" s="17" t="s">
        <v>801</v>
      </c>
      <c r="D198" s="11">
        <v>68.599999999999994</v>
      </c>
      <c r="E198" s="16" t="s">
        <v>328</v>
      </c>
      <c r="F198" s="30">
        <v>11.1</v>
      </c>
      <c r="G198" s="30">
        <v>11.3</v>
      </c>
      <c r="H198" s="26">
        <v>0.20000000000000107</v>
      </c>
      <c r="I198" s="29"/>
      <c r="J198" s="29"/>
      <c r="K198" s="29">
        <v>8.4766790308569279E-4</v>
      </c>
      <c r="L198" s="26">
        <f t="shared" si="2"/>
        <v>0.20084766790308675</v>
      </c>
      <c r="M198" s="57" t="s">
        <v>702</v>
      </c>
    </row>
    <row r="199" spans="1:13" x14ac:dyDescent="0.25">
      <c r="A199" s="39">
        <v>186</v>
      </c>
      <c r="B199" s="17" t="s">
        <v>421</v>
      </c>
      <c r="C199" s="17" t="s">
        <v>859</v>
      </c>
      <c r="D199" s="11">
        <v>99.4</v>
      </c>
      <c r="E199" s="16" t="s">
        <v>328</v>
      </c>
      <c r="F199" s="30">
        <v>34.4</v>
      </c>
      <c r="G199" s="30">
        <v>42.6</v>
      </c>
      <c r="H199" s="26">
        <v>0.25350000000000339</v>
      </c>
      <c r="I199" s="29"/>
      <c r="J199" s="29"/>
      <c r="K199" s="29">
        <v>1.228253492226208E-3</v>
      </c>
      <c r="L199" s="26">
        <f t="shared" si="2"/>
        <v>0.25472825349222961</v>
      </c>
      <c r="M199" s="57" t="s">
        <v>702</v>
      </c>
    </row>
    <row r="200" spans="1:13" x14ac:dyDescent="0.25">
      <c r="A200" s="39">
        <v>187</v>
      </c>
      <c r="B200" s="17" t="s">
        <v>422</v>
      </c>
      <c r="C200" s="17"/>
      <c r="D200" s="11">
        <v>42.4</v>
      </c>
      <c r="E200" s="16" t="s">
        <v>328</v>
      </c>
      <c r="F200" s="30">
        <v>18.3</v>
      </c>
      <c r="G200" s="30">
        <v>19</v>
      </c>
      <c r="H200" s="26">
        <v>0</v>
      </c>
      <c r="I200" s="29">
        <v>0.63600000000000001</v>
      </c>
      <c r="J200" s="29"/>
      <c r="K200" s="29"/>
      <c r="L200" s="26">
        <f t="shared" si="2"/>
        <v>0.63600000000000001</v>
      </c>
      <c r="M200" s="57" t="s">
        <v>703</v>
      </c>
    </row>
    <row r="201" spans="1:13" x14ac:dyDescent="0.25">
      <c r="A201" s="39">
        <v>188</v>
      </c>
      <c r="B201" s="17" t="s">
        <v>423</v>
      </c>
      <c r="C201" s="17"/>
      <c r="D201" s="11">
        <v>69.3</v>
      </c>
      <c r="E201" s="16" t="s">
        <v>328</v>
      </c>
      <c r="F201" s="30">
        <v>18.7</v>
      </c>
      <c r="G201" s="30">
        <v>18.7</v>
      </c>
      <c r="H201" s="26">
        <v>0</v>
      </c>
      <c r="I201" s="29">
        <v>1.0394999999999999</v>
      </c>
      <c r="J201" s="29"/>
      <c r="K201" s="29"/>
      <c r="L201" s="26">
        <f t="shared" si="2"/>
        <v>1.0394999999999999</v>
      </c>
      <c r="M201" s="57" t="s">
        <v>703</v>
      </c>
    </row>
    <row r="202" spans="1:13" x14ac:dyDescent="0.25">
      <c r="A202" s="39">
        <v>189</v>
      </c>
      <c r="B202" s="17" t="s">
        <v>424</v>
      </c>
      <c r="C202" s="17" t="s">
        <v>860</v>
      </c>
      <c r="D202" s="11">
        <v>99.1</v>
      </c>
      <c r="E202" s="16" t="s">
        <v>328</v>
      </c>
      <c r="F202" s="30">
        <v>5.5</v>
      </c>
      <c r="G202" s="30">
        <v>5.5</v>
      </c>
      <c r="H202" s="26">
        <v>0</v>
      </c>
      <c r="I202" s="29"/>
      <c r="J202" s="29"/>
      <c r="K202" s="29">
        <v>1.2245464897345797E-3</v>
      </c>
      <c r="L202" s="26">
        <f t="shared" si="2"/>
        <v>1.2245464897345797E-3</v>
      </c>
      <c r="M202" s="4" t="s">
        <v>702</v>
      </c>
    </row>
    <row r="203" spans="1:13" x14ac:dyDescent="0.25">
      <c r="A203" s="39">
        <v>190</v>
      </c>
      <c r="B203" s="17" t="s">
        <v>425</v>
      </c>
      <c r="C203" s="17"/>
      <c r="D203" s="11">
        <v>42.6</v>
      </c>
      <c r="E203" s="16" t="s">
        <v>328</v>
      </c>
      <c r="F203" s="30">
        <v>10.8</v>
      </c>
      <c r="G203" s="30">
        <v>11</v>
      </c>
      <c r="H203" s="26">
        <v>0</v>
      </c>
      <c r="I203" s="29">
        <v>0.63900000000000001</v>
      </c>
      <c r="J203" s="29"/>
      <c r="K203" s="29"/>
      <c r="L203" s="26">
        <f t="shared" si="2"/>
        <v>0.63900000000000001</v>
      </c>
      <c r="M203" s="57" t="s">
        <v>703</v>
      </c>
    </row>
    <row r="204" spans="1:13" x14ac:dyDescent="0.25">
      <c r="A204" s="39">
        <v>191</v>
      </c>
      <c r="B204" s="17" t="s">
        <v>426</v>
      </c>
      <c r="C204" s="17" t="s">
        <v>790</v>
      </c>
      <c r="D204" s="11">
        <v>69.2</v>
      </c>
      <c r="E204" s="16" t="s">
        <v>328</v>
      </c>
      <c r="F204" s="30">
        <v>23.9</v>
      </c>
      <c r="G204" s="30">
        <v>24.2</v>
      </c>
      <c r="H204" s="26">
        <v>0.30000000000000071</v>
      </c>
      <c r="I204" s="29"/>
      <c r="J204" s="29"/>
      <c r="K204" s="29">
        <v>8.5508190806894973E-4</v>
      </c>
      <c r="L204" s="26">
        <f t="shared" si="2"/>
        <v>0.30085508190806964</v>
      </c>
      <c r="M204" s="57" t="s">
        <v>702</v>
      </c>
    </row>
    <row r="205" spans="1:13" x14ac:dyDescent="0.25">
      <c r="A205" s="39">
        <v>192</v>
      </c>
      <c r="B205" s="17" t="s">
        <v>427</v>
      </c>
      <c r="C205" s="17"/>
      <c r="D205" s="11">
        <v>99</v>
      </c>
      <c r="E205" s="16" t="s">
        <v>328</v>
      </c>
      <c r="F205" s="30">
        <v>9.6</v>
      </c>
      <c r="G205" s="30">
        <v>9.9</v>
      </c>
      <c r="H205" s="26">
        <v>0</v>
      </c>
      <c r="I205" s="29">
        <v>1.4849999999999999</v>
      </c>
      <c r="J205" s="29"/>
      <c r="K205" s="29"/>
      <c r="L205" s="26">
        <f t="shared" si="2"/>
        <v>1.4849999999999999</v>
      </c>
      <c r="M205" s="57" t="s">
        <v>703</v>
      </c>
    </row>
    <row r="206" spans="1:13" x14ac:dyDescent="0.25">
      <c r="A206" s="39">
        <v>193</v>
      </c>
      <c r="B206" s="17" t="s">
        <v>592</v>
      </c>
      <c r="C206" s="17"/>
      <c r="D206" s="11">
        <v>42.4</v>
      </c>
      <c r="E206" s="16" t="s">
        <v>328</v>
      </c>
      <c r="F206" s="30">
        <v>2.4</v>
      </c>
      <c r="G206" s="30">
        <v>2.5</v>
      </c>
      <c r="H206" s="26">
        <v>0</v>
      </c>
      <c r="I206" s="29">
        <v>0.63600000000000001</v>
      </c>
      <c r="J206" s="29"/>
      <c r="K206" s="29"/>
      <c r="L206" s="26">
        <f t="shared" si="2"/>
        <v>0.63600000000000001</v>
      </c>
      <c r="M206" s="4" t="s">
        <v>703</v>
      </c>
    </row>
    <row r="207" spans="1:13" x14ac:dyDescent="0.25">
      <c r="A207" s="39">
        <v>194</v>
      </c>
      <c r="B207" s="17" t="s">
        <v>593</v>
      </c>
      <c r="C207" s="17"/>
      <c r="D207" s="11">
        <v>68.8</v>
      </c>
      <c r="E207" s="16" t="s">
        <v>328</v>
      </c>
      <c r="F207" s="30">
        <v>15.1</v>
      </c>
      <c r="G207" s="30">
        <v>15.1</v>
      </c>
      <c r="H207" s="26">
        <v>0</v>
      </c>
      <c r="I207" s="29">
        <v>1.032</v>
      </c>
      <c r="J207" s="29"/>
      <c r="K207" s="29"/>
      <c r="L207" s="26">
        <f t="shared" ref="L207:L242" si="3">H207+K207+I207+J207</f>
        <v>1.032</v>
      </c>
      <c r="M207" s="4" t="s">
        <v>703</v>
      </c>
    </row>
    <row r="208" spans="1:13" x14ac:dyDescent="0.25">
      <c r="A208" s="39">
        <v>195</v>
      </c>
      <c r="B208" s="17" t="s">
        <v>594</v>
      </c>
      <c r="C208" s="17"/>
      <c r="D208" s="11">
        <v>100.7</v>
      </c>
      <c r="E208" s="16" t="s">
        <v>328</v>
      </c>
      <c r="F208" s="30">
        <v>36.700000000000003</v>
      </c>
      <c r="G208" s="30">
        <v>38</v>
      </c>
      <c r="H208" s="26">
        <v>0</v>
      </c>
      <c r="I208" s="29">
        <v>1.8105</v>
      </c>
      <c r="J208" s="29"/>
      <c r="K208" s="29"/>
      <c r="L208" s="26">
        <f t="shared" si="3"/>
        <v>1.8105</v>
      </c>
      <c r="M208" s="4" t="s">
        <v>703</v>
      </c>
    </row>
    <row r="209" spans="1:13" x14ac:dyDescent="0.25">
      <c r="A209" s="39">
        <v>196</v>
      </c>
      <c r="B209" s="17" t="s">
        <v>428</v>
      </c>
      <c r="C209" s="17" t="s">
        <v>821</v>
      </c>
      <c r="D209" s="11">
        <v>42.6</v>
      </c>
      <c r="E209" s="16" t="s">
        <v>328</v>
      </c>
      <c r="F209" s="30">
        <v>21.4</v>
      </c>
      <c r="G209" s="30">
        <v>21.7</v>
      </c>
      <c r="H209" s="26">
        <v>0.30000000000000071</v>
      </c>
      <c r="I209" s="29"/>
      <c r="J209" s="29"/>
      <c r="K209" s="29">
        <v>5.2639435381123206E-4</v>
      </c>
      <c r="L209" s="26">
        <f t="shared" si="3"/>
        <v>0.30052639435381195</v>
      </c>
      <c r="M209" s="57" t="s">
        <v>702</v>
      </c>
    </row>
    <row r="210" spans="1:13" x14ac:dyDescent="0.25">
      <c r="A210" s="39">
        <v>197</v>
      </c>
      <c r="B210" s="17" t="s">
        <v>429</v>
      </c>
      <c r="C210" s="17"/>
      <c r="D210" s="11">
        <v>69.2</v>
      </c>
      <c r="E210" s="16" t="s">
        <v>328</v>
      </c>
      <c r="F210" s="30">
        <v>24</v>
      </c>
      <c r="G210" s="30">
        <v>24.6</v>
      </c>
      <c r="H210" s="26">
        <v>0</v>
      </c>
      <c r="I210" s="29">
        <v>1.038</v>
      </c>
      <c r="J210" s="29"/>
      <c r="K210" s="29"/>
      <c r="L210" s="26">
        <f t="shared" si="3"/>
        <v>1.038</v>
      </c>
      <c r="M210" s="57" t="s">
        <v>703</v>
      </c>
    </row>
    <row r="211" spans="1:13" x14ac:dyDescent="0.25">
      <c r="A211" s="39">
        <v>198</v>
      </c>
      <c r="B211" s="17" t="s">
        <v>430</v>
      </c>
      <c r="C211" s="17" t="s">
        <v>783</v>
      </c>
      <c r="D211" s="11">
        <v>99.5</v>
      </c>
      <c r="E211" s="16" t="s">
        <v>328</v>
      </c>
      <c r="F211" s="30">
        <v>28.4</v>
      </c>
      <c r="G211" s="30">
        <v>29.3</v>
      </c>
      <c r="H211" s="26">
        <v>0.90000000000000213</v>
      </c>
      <c r="I211" s="29"/>
      <c r="J211" s="29"/>
      <c r="K211" s="29">
        <v>1.2294891597234175E-3</v>
      </c>
      <c r="L211" s="26">
        <f t="shared" si="3"/>
        <v>0.90122948915972556</v>
      </c>
      <c r="M211" s="57" t="s">
        <v>702</v>
      </c>
    </row>
    <row r="212" spans="1:13" x14ac:dyDescent="0.25">
      <c r="A212" s="39">
        <v>199</v>
      </c>
      <c r="B212" s="17" t="s">
        <v>802</v>
      </c>
      <c r="C212" s="17" t="s">
        <v>803</v>
      </c>
      <c r="D212" s="11">
        <v>42.6</v>
      </c>
      <c r="E212" s="16" t="s">
        <v>328</v>
      </c>
      <c r="F212" s="30">
        <v>3.1749999999999998</v>
      </c>
      <c r="G212" s="30">
        <v>4.0579999999999998</v>
      </c>
      <c r="H212" s="26">
        <v>0.88300000000000001</v>
      </c>
      <c r="I212" s="29"/>
      <c r="J212" s="29"/>
      <c r="K212" s="29">
        <v>5.2639435381123206E-4</v>
      </c>
      <c r="L212" s="26">
        <f t="shared" si="3"/>
        <v>0.8835263943538112</v>
      </c>
      <c r="M212" s="57" t="s">
        <v>702</v>
      </c>
    </row>
    <row r="213" spans="1:13" x14ac:dyDescent="0.25">
      <c r="A213" s="39">
        <v>200</v>
      </c>
      <c r="B213" s="17" t="s">
        <v>432</v>
      </c>
      <c r="C213" s="17"/>
      <c r="D213" s="11">
        <v>68.8</v>
      </c>
      <c r="E213" s="16" t="s">
        <v>328</v>
      </c>
      <c r="F213" s="30">
        <v>17.600000000000001</v>
      </c>
      <c r="G213" s="30">
        <v>18</v>
      </c>
      <c r="H213" s="26">
        <v>0</v>
      </c>
      <c r="I213" s="29">
        <v>1.032</v>
      </c>
      <c r="J213" s="29"/>
      <c r="K213" s="29"/>
      <c r="L213" s="26">
        <f t="shared" si="3"/>
        <v>1.032</v>
      </c>
      <c r="M213" s="57" t="s">
        <v>703</v>
      </c>
    </row>
    <row r="214" spans="1:13" x14ac:dyDescent="0.25">
      <c r="A214" s="39">
        <v>201</v>
      </c>
      <c r="B214" s="17" t="s">
        <v>433</v>
      </c>
      <c r="C214" s="17"/>
      <c r="D214" s="11">
        <v>99.3</v>
      </c>
      <c r="E214" s="16" t="s">
        <v>328</v>
      </c>
      <c r="F214" s="30">
        <v>32.299999999999997</v>
      </c>
      <c r="G214" s="30">
        <v>34.200000000000003</v>
      </c>
      <c r="H214" s="26">
        <v>0</v>
      </c>
      <c r="I214" s="29">
        <v>1.6894999999999998</v>
      </c>
      <c r="J214" s="29"/>
      <c r="K214" s="29"/>
      <c r="L214" s="26">
        <f t="shared" si="3"/>
        <v>1.6894999999999998</v>
      </c>
      <c r="M214" s="57" t="s">
        <v>703</v>
      </c>
    </row>
    <row r="215" spans="1:13" x14ac:dyDescent="0.25">
      <c r="A215" s="39">
        <v>202</v>
      </c>
      <c r="B215" s="17" t="s">
        <v>558</v>
      </c>
      <c r="C215" s="17"/>
      <c r="D215" s="11">
        <v>72.8</v>
      </c>
      <c r="E215" s="16" t="s">
        <v>328</v>
      </c>
      <c r="F215" s="30">
        <v>17.899999999999999</v>
      </c>
      <c r="G215" s="30">
        <v>18.399999999999999</v>
      </c>
      <c r="H215" s="26">
        <v>0</v>
      </c>
      <c r="I215" s="29">
        <v>1.3919999999999999</v>
      </c>
      <c r="J215" s="29"/>
      <c r="K215" s="29"/>
      <c r="L215" s="26">
        <f t="shared" si="3"/>
        <v>1.3919999999999999</v>
      </c>
      <c r="M215" s="57" t="s">
        <v>703</v>
      </c>
    </row>
    <row r="216" spans="1:13" x14ac:dyDescent="0.25">
      <c r="A216" s="39">
        <v>203</v>
      </c>
      <c r="B216" s="17" t="s">
        <v>559</v>
      </c>
      <c r="C216" s="17"/>
      <c r="D216" s="11">
        <v>72.2</v>
      </c>
      <c r="E216" s="16" t="s">
        <v>328</v>
      </c>
      <c r="F216" s="30">
        <v>10.6</v>
      </c>
      <c r="G216" s="30">
        <v>10.9</v>
      </c>
      <c r="H216" s="26">
        <v>0</v>
      </c>
      <c r="I216" s="29">
        <v>1.2529999999999999</v>
      </c>
      <c r="J216" s="29"/>
      <c r="K216" s="29"/>
      <c r="L216" s="26">
        <f t="shared" si="3"/>
        <v>1.2529999999999999</v>
      </c>
      <c r="M216" s="57" t="s">
        <v>703</v>
      </c>
    </row>
    <row r="217" spans="1:13" x14ac:dyDescent="0.25">
      <c r="A217" s="39">
        <v>204</v>
      </c>
      <c r="B217" s="17" t="s">
        <v>560</v>
      </c>
      <c r="C217" s="17" t="s">
        <v>784</v>
      </c>
      <c r="D217" s="11">
        <v>45.9</v>
      </c>
      <c r="E217" s="16" t="s">
        <v>328</v>
      </c>
      <c r="F217" s="30">
        <v>12</v>
      </c>
      <c r="G217" s="30">
        <v>12.4</v>
      </c>
      <c r="H217" s="26">
        <v>0.40000000000000036</v>
      </c>
      <c r="I217" s="29"/>
      <c r="J217" s="29"/>
      <c r="K217" s="29">
        <v>5.6717138121914435E-4</v>
      </c>
      <c r="L217" s="26">
        <f t="shared" si="3"/>
        <v>0.4005671713812195</v>
      </c>
      <c r="M217" s="57" t="s">
        <v>702</v>
      </c>
    </row>
    <row r="218" spans="1:13" x14ac:dyDescent="0.25">
      <c r="A218" s="39">
        <v>205</v>
      </c>
      <c r="B218" s="17" t="s">
        <v>561</v>
      </c>
      <c r="C218" s="17" t="s">
        <v>774</v>
      </c>
      <c r="D218" s="11">
        <v>45.2</v>
      </c>
      <c r="E218" s="16" t="s">
        <v>328</v>
      </c>
      <c r="F218" s="30">
        <v>22.8</v>
      </c>
      <c r="G218" s="30">
        <v>23.6</v>
      </c>
      <c r="H218" s="26">
        <v>0.80000000000000071</v>
      </c>
      <c r="I218" s="29"/>
      <c r="J218" s="29"/>
      <c r="K218" s="29">
        <v>5.5852170873867818E-4</v>
      </c>
      <c r="L218" s="26">
        <f t="shared" si="3"/>
        <v>0.80055852170873942</v>
      </c>
      <c r="M218" s="57" t="s">
        <v>702</v>
      </c>
    </row>
    <row r="219" spans="1:13" x14ac:dyDescent="0.25">
      <c r="A219" s="39">
        <v>206</v>
      </c>
      <c r="B219" s="17" t="s">
        <v>562</v>
      </c>
      <c r="C219" s="17" t="s">
        <v>764</v>
      </c>
      <c r="D219" s="11">
        <v>72.400000000000006</v>
      </c>
      <c r="E219" s="16" t="s">
        <v>328</v>
      </c>
      <c r="F219" s="30">
        <v>4.0999999999999996</v>
      </c>
      <c r="G219" s="30">
        <v>4.0999999999999996</v>
      </c>
      <c r="H219" s="26">
        <v>0</v>
      </c>
      <c r="I219" s="29"/>
      <c r="J219" s="29"/>
      <c r="K219" s="29">
        <v>8.9462326797965256E-4</v>
      </c>
      <c r="L219" s="26">
        <f t="shared" si="3"/>
        <v>8.9462326797965256E-4</v>
      </c>
      <c r="M219" s="57" t="s">
        <v>702</v>
      </c>
    </row>
    <row r="220" spans="1:13" x14ac:dyDescent="0.25">
      <c r="A220" s="39">
        <v>207</v>
      </c>
      <c r="B220" s="17" t="s">
        <v>563</v>
      </c>
      <c r="C220" s="17"/>
      <c r="D220" s="11">
        <v>72.3</v>
      </c>
      <c r="E220" s="16" t="s">
        <v>328</v>
      </c>
      <c r="F220" s="30">
        <v>25.2</v>
      </c>
      <c r="G220" s="30">
        <v>25.2</v>
      </c>
      <c r="H220" s="26">
        <v>0</v>
      </c>
      <c r="I220" s="29">
        <v>1.2344999999999999</v>
      </c>
      <c r="J220" s="29"/>
      <c r="K220" s="29"/>
      <c r="L220" s="26">
        <f t="shared" si="3"/>
        <v>1.2344999999999999</v>
      </c>
      <c r="M220" s="57" t="s">
        <v>703</v>
      </c>
    </row>
    <row r="221" spans="1:13" x14ac:dyDescent="0.25">
      <c r="A221" s="39">
        <v>208</v>
      </c>
      <c r="B221" s="17" t="s">
        <v>564</v>
      </c>
      <c r="C221" s="17"/>
      <c r="D221" s="11">
        <v>45.5</v>
      </c>
      <c r="E221" s="16" t="s">
        <v>328</v>
      </c>
      <c r="F221" s="30">
        <v>15.5</v>
      </c>
      <c r="G221" s="30">
        <v>15.8</v>
      </c>
      <c r="H221" s="26">
        <v>0</v>
      </c>
      <c r="I221" s="29">
        <v>0.6825</v>
      </c>
      <c r="J221" s="29"/>
      <c r="K221" s="29"/>
      <c r="L221" s="26">
        <f t="shared" si="3"/>
        <v>0.6825</v>
      </c>
      <c r="M221" s="57" t="s">
        <v>703</v>
      </c>
    </row>
    <row r="222" spans="1:13" x14ac:dyDescent="0.25">
      <c r="A222" s="39">
        <v>209</v>
      </c>
      <c r="B222" s="17" t="s">
        <v>565</v>
      </c>
      <c r="C222" s="17"/>
      <c r="D222" s="11">
        <v>45.2</v>
      </c>
      <c r="E222" s="16" t="s">
        <v>328</v>
      </c>
      <c r="F222" s="30">
        <v>18.399999999999999</v>
      </c>
      <c r="G222" s="30">
        <v>19.399999999999999</v>
      </c>
      <c r="H222" s="26">
        <v>0</v>
      </c>
      <c r="I222" s="29">
        <v>0.67800000000000005</v>
      </c>
      <c r="J222" s="29"/>
      <c r="K222" s="29"/>
      <c r="L222" s="26">
        <f t="shared" si="3"/>
        <v>0.67800000000000005</v>
      </c>
      <c r="M222" s="57" t="s">
        <v>703</v>
      </c>
    </row>
    <row r="223" spans="1:13" x14ac:dyDescent="0.25">
      <c r="A223" s="39">
        <v>210</v>
      </c>
      <c r="B223" s="17" t="s">
        <v>566</v>
      </c>
      <c r="C223" s="17"/>
      <c r="D223" s="11">
        <v>72.5</v>
      </c>
      <c r="E223" s="16" t="s">
        <v>328</v>
      </c>
      <c r="F223" s="30">
        <v>12.6</v>
      </c>
      <c r="G223" s="30">
        <v>13.5</v>
      </c>
      <c r="H223" s="26">
        <v>0</v>
      </c>
      <c r="I223" s="29">
        <v>1.2674999999999998</v>
      </c>
      <c r="J223" s="29"/>
      <c r="K223" s="29"/>
      <c r="L223" s="26">
        <f t="shared" si="3"/>
        <v>1.2674999999999998</v>
      </c>
      <c r="M223" s="4" t="s">
        <v>703</v>
      </c>
    </row>
    <row r="224" spans="1:13" x14ac:dyDescent="0.25">
      <c r="A224" s="39">
        <v>211</v>
      </c>
      <c r="B224" s="17" t="s">
        <v>567</v>
      </c>
      <c r="C224" s="17"/>
      <c r="D224" s="11">
        <v>72.2</v>
      </c>
      <c r="E224" s="16" t="s">
        <v>328</v>
      </c>
      <c r="F224" s="30">
        <v>15.8</v>
      </c>
      <c r="G224" s="30">
        <v>16.100000000000001</v>
      </c>
      <c r="H224" s="26">
        <v>0</v>
      </c>
      <c r="I224" s="29">
        <v>1.2629999999999999</v>
      </c>
      <c r="J224" s="29"/>
      <c r="K224" s="29"/>
      <c r="L224" s="26">
        <f t="shared" si="3"/>
        <v>1.2629999999999999</v>
      </c>
      <c r="M224" s="4" t="s">
        <v>703</v>
      </c>
    </row>
    <row r="225" spans="1:13" x14ac:dyDescent="0.25">
      <c r="A225" s="39">
        <v>212</v>
      </c>
      <c r="B225" s="17" t="s">
        <v>830</v>
      </c>
      <c r="C225" s="17" t="s">
        <v>812</v>
      </c>
      <c r="D225" s="11">
        <v>46</v>
      </c>
      <c r="E225" s="16" t="s">
        <v>328</v>
      </c>
      <c r="F225" s="30">
        <v>0.504</v>
      </c>
      <c r="G225" s="30">
        <v>0.65100000000000002</v>
      </c>
      <c r="H225" s="26">
        <v>0.14700000000000002</v>
      </c>
      <c r="I225" s="29"/>
      <c r="J225" s="29"/>
      <c r="K225" s="29">
        <v>5.6840704871635381E-4</v>
      </c>
      <c r="L225" s="26">
        <f t="shared" si="3"/>
        <v>0.14756840704871638</v>
      </c>
      <c r="M225" s="4" t="s">
        <v>702</v>
      </c>
    </row>
    <row r="226" spans="1:13" x14ac:dyDescent="0.25">
      <c r="A226" s="39">
        <v>213</v>
      </c>
      <c r="B226" s="17" t="s">
        <v>569</v>
      </c>
      <c r="C226" s="17" t="s">
        <v>753</v>
      </c>
      <c r="D226" s="11">
        <v>44.8</v>
      </c>
      <c r="E226" s="16" t="s">
        <v>328</v>
      </c>
      <c r="F226" s="30">
        <v>9.5</v>
      </c>
      <c r="G226" s="30">
        <v>9.6</v>
      </c>
      <c r="H226" s="26">
        <v>9.9999999999999645E-2</v>
      </c>
      <c r="I226" s="29"/>
      <c r="J226" s="29"/>
      <c r="K226" s="29">
        <v>5.5357903874984026E-4</v>
      </c>
      <c r="L226" s="26">
        <f t="shared" si="3"/>
        <v>0.10055357903874948</v>
      </c>
      <c r="M226" s="4" t="s">
        <v>702</v>
      </c>
    </row>
    <row r="227" spans="1:13" x14ac:dyDescent="0.25">
      <c r="A227" s="39">
        <v>214</v>
      </c>
      <c r="B227" s="17" t="s">
        <v>570</v>
      </c>
      <c r="C227" s="17"/>
      <c r="D227" s="11">
        <v>73.099999999999994</v>
      </c>
      <c r="E227" s="16" t="s">
        <v>328</v>
      </c>
      <c r="F227" s="30">
        <v>17.3</v>
      </c>
      <c r="G227" s="30">
        <v>17.3</v>
      </c>
      <c r="H227" s="26">
        <v>0</v>
      </c>
      <c r="I227" s="29">
        <v>1.2464999999999997</v>
      </c>
      <c r="J227" s="29"/>
      <c r="K227" s="29"/>
      <c r="L227" s="26">
        <f t="shared" si="3"/>
        <v>1.2464999999999997</v>
      </c>
      <c r="M227" s="4" t="s">
        <v>703</v>
      </c>
    </row>
    <row r="228" spans="1:13" x14ac:dyDescent="0.25">
      <c r="A228" s="39">
        <v>215</v>
      </c>
      <c r="B228" s="17" t="s">
        <v>571</v>
      </c>
      <c r="C228" s="17" t="s">
        <v>787</v>
      </c>
      <c r="D228" s="11">
        <v>72.400000000000006</v>
      </c>
      <c r="E228" s="16" t="s">
        <v>328</v>
      </c>
      <c r="F228" s="30">
        <v>9.6</v>
      </c>
      <c r="G228" s="30">
        <v>9.6</v>
      </c>
      <c r="H228" s="26">
        <v>0</v>
      </c>
      <c r="I228" s="29"/>
      <c r="J228" s="29"/>
      <c r="K228" s="29">
        <v>8.9462326797965256E-4</v>
      </c>
      <c r="L228" s="26">
        <f t="shared" si="3"/>
        <v>8.9462326797965256E-4</v>
      </c>
      <c r="M228" s="4" t="s">
        <v>702</v>
      </c>
    </row>
    <row r="229" spans="1:13" x14ac:dyDescent="0.25">
      <c r="A229" s="39">
        <v>216</v>
      </c>
      <c r="B229" s="17" t="s">
        <v>572</v>
      </c>
      <c r="C229" s="17"/>
      <c r="D229" s="11">
        <v>46</v>
      </c>
      <c r="E229" s="16" t="s">
        <v>328</v>
      </c>
      <c r="F229" s="30">
        <v>21.7</v>
      </c>
      <c r="G229" s="30">
        <v>22.9</v>
      </c>
      <c r="H229" s="26">
        <v>0</v>
      </c>
      <c r="I229" s="29">
        <v>0.69</v>
      </c>
      <c r="J229" s="29"/>
      <c r="K229" s="29"/>
      <c r="L229" s="26">
        <f t="shared" si="3"/>
        <v>0.69</v>
      </c>
      <c r="M229" s="4" t="s">
        <v>703</v>
      </c>
    </row>
    <row r="230" spans="1:13" x14ac:dyDescent="0.25">
      <c r="A230" s="39">
        <v>217</v>
      </c>
      <c r="B230" s="17" t="s">
        <v>822</v>
      </c>
      <c r="C230" s="17" t="s">
        <v>815</v>
      </c>
      <c r="D230" s="11">
        <v>45.4</v>
      </c>
      <c r="E230" s="16" t="s">
        <v>328</v>
      </c>
      <c r="F230" s="30">
        <v>1.1890000000000001</v>
      </c>
      <c r="G230" s="30">
        <v>1.4670000000000001</v>
      </c>
      <c r="H230" s="26">
        <v>0.27800000000000002</v>
      </c>
      <c r="I230" s="29"/>
      <c r="J230" s="29"/>
      <c r="K230" s="29">
        <v>5.6099304373309698E-4</v>
      </c>
      <c r="L230" s="26">
        <f t="shared" si="3"/>
        <v>0.27856099304373311</v>
      </c>
      <c r="M230" s="4" t="s">
        <v>702</v>
      </c>
    </row>
    <row r="231" spans="1:13" x14ac:dyDescent="0.25">
      <c r="A231" s="39">
        <v>218</v>
      </c>
      <c r="B231" s="17" t="s">
        <v>574</v>
      </c>
      <c r="C231" s="17" t="s">
        <v>791</v>
      </c>
      <c r="D231" s="11">
        <v>73</v>
      </c>
      <c r="E231" s="16" t="s">
        <v>328</v>
      </c>
      <c r="F231" s="30">
        <v>9.5</v>
      </c>
      <c r="G231" s="30">
        <v>9.6999999999999993</v>
      </c>
      <c r="H231" s="26">
        <v>0.19999999999999929</v>
      </c>
      <c r="I231" s="29"/>
      <c r="J231" s="29"/>
      <c r="K231" s="29">
        <v>9.0203727296290928E-4</v>
      </c>
      <c r="L231" s="26">
        <f t="shared" si="3"/>
        <v>0.20090203727296219</v>
      </c>
      <c r="M231" s="4" t="s">
        <v>702</v>
      </c>
    </row>
    <row r="232" spans="1:13" x14ac:dyDescent="0.25">
      <c r="A232" s="39">
        <v>219</v>
      </c>
      <c r="B232" s="17" t="s">
        <v>575</v>
      </c>
      <c r="C232" s="17"/>
      <c r="D232" s="11">
        <v>72.2</v>
      </c>
      <c r="E232" s="16" t="s">
        <v>328</v>
      </c>
      <c r="F232" s="30">
        <v>17.399999999999999</v>
      </c>
      <c r="G232" s="30">
        <v>17.399999999999999</v>
      </c>
      <c r="H232" s="26">
        <v>0</v>
      </c>
      <c r="I232" s="29">
        <v>1.1830000000000001</v>
      </c>
      <c r="J232" s="29"/>
      <c r="K232" s="29"/>
      <c r="L232" s="26">
        <f t="shared" si="3"/>
        <v>1.1830000000000001</v>
      </c>
      <c r="M232" s="4" t="s">
        <v>703</v>
      </c>
    </row>
    <row r="233" spans="1:13" x14ac:dyDescent="0.25">
      <c r="A233" s="39">
        <v>220</v>
      </c>
      <c r="B233" s="17" t="s">
        <v>576</v>
      </c>
      <c r="C233" s="17"/>
      <c r="D233" s="11">
        <v>46.2</v>
      </c>
      <c r="E233" s="16" t="s">
        <v>328</v>
      </c>
      <c r="F233" s="30">
        <v>1.9</v>
      </c>
      <c r="G233" s="30">
        <v>1.9</v>
      </c>
      <c r="H233" s="26">
        <v>0</v>
      </c>
      <c r="I233" s="29">
        <v>0.69300000000000006</v>
      </c>
      <c r="J233" s="29"/>
      <c r="K233" s="29"/>
      <c r="L233" s="26">
        <f t="shared" si="3"/>
        <v>0.69300000000000006</v>
      </c>
      <c r="M233" s="4" t="s">
        <v>703</v>
      </c>
    </row>
    <row r="234" spans="1:13" x14ac:dyDescent="0.25">
      <c r="A234" s="39">
        <v>221</v>
      </c>
      <c r="B234" s="17" t="s">
        <v>577</v>
      </c>
      <c r="C234" s="17" t="s">
        <v>809</v>
      </c>
      <c r="D234" s="11">
        <v>45.4</v>
      </c>
      <c r="E234" s="16" t="s">
        <v>328</v>
      </c>
      <c r="F234" s="30">
        <v>17.600000000000001</v>
      </c>
      <c r="G234" s="30">
        <v>18.3</v>
      </c>
      <c r="H234" s="26">
        <v>0.69999999999999929</v>
      </c>
      <c r="I234" s="29"/>
      <c r="J234" s="29"/>
      <c r="K234" s="29">
        <v>5.6099304373309698E-4</v>
      </c>
      <c r="L234" s="26">
        <f t="shared" si="3"/>
        <v>0.70056099304373243</v>
      </c>
      <c r="M234" s="4" t="s">
        <v>702</v>
      </c>
    </row>
    <row r="235" spans="1:13" x14ac:dyDescent="0.25">
      <c r="A235" s="39">
        <v>222</v>
      </c>
      <c r="B235" s="17" t="s">
        <v>578</v>
      </c>
      <c r="C235" s="17" t="s">
        <v>787</v>
      </c>
      <c r="D235" s="11">
        <v>72.900000000000006</v>
      </c>
      <c r="E235" s="16" t="s">
        <v>328</v>
      </c>
      <c r="F235" s="30">
        <v>24.8</v>
      </c>
      <c r="G235" s="30">
        <v>26.4</v>
      </c>
      <c r="H235" s="26">
        <v>1.5999999999999979</v>
      </c>
      <c r="I235" s="29"/>
      <c r="J235" s="29"/>
      <c r="K235" s="29">
        <v>9.0080160546569994E-4</v>
      </c>
      <c r="L235" s="26">
        <f t="shared" si="3"/>
        <v>1.6009008016054636</v>
      </c>
      <c r="M235" s="4" t="s">
        <v>702</v>
      </c>
    </row>
    <row r="236" spans="1:13" x14ac:dyDescent="0.25">
      <c r="A236" s="39">
        <v>223</v>
      </c>
      <c r="B236" s="17" t="s">
        <v>579</v>
      </c>
      <c r="C236" s="17" t="s">
        <v>783</v>
      </c>
      <c r="D236" s="11">
        <v>72.400000000000006</v>
      </c>
      <c r="E236" s="16" t="s">
        <v>328</v>
      </c>
      <c r="F236" s="30">
        <v>34.9</v>
      </c>
      <c r="G236" s="30">
        <v>36.200000000000003</v>
      </c>
      <c r="H236" s="26">
        <v>1.3000000000000043</v>
      </c>
      <c r="I236" s="29"/>
      <c r="J236" s="29"/>
      <c r="K236" s="29">
        <v>8.9462326797965256E-4</v>
      </c>
      <c r="L236" s="26">
        <f t="shared" si="3"/>
        <v>1.3008946232679839</v>
      </c>
      <c r="M236" s="4" t="s">
        <v>702</v>
      </c>
    </row>
    <row r="237" spans="1:13" x14ac:dyDescent="0.25">
      <c r="A237" s="39">
        <v>224</v>
      </c>
      <c r="B237" s="17" t="s">
        <v>580</v>
      </c>
      <c r="C237" s="17"/>
      <c r="D237" s="11">
        <v>46.1</v>
      </c>
      <c r="E237" s="16" t="s">
        <v>328</v>
      </c>
      <c r="F237" s="30">
        <v>9</v>
      </c>
      <c r="G237" s="30">
        <v>9</v>
      </c>
      <c r="H237" s="26">
        <v>0</v>
      </c>
      <c r="I237" s="29">
        <v>0.6915</v>
      </c>
      <c r="J237" s="29"/>
      <c r="K237" s="29"/>
      <c r="L237" s="26">
        <f t="shared" si="3"/>
        <v>0.6915</v>
      </c>
      <c r="M237" s="4" t="s">
        <v>703</v>
      </c>
    </row>
    <row r="238" spans="1:13" x14ac:dyDescent="0.25">
      <c r="A238" s="39">
        <v>225</v>
      </c>
      <c r="B238" s="17" t="s">
        <v>581</v>
      </c>
      <c r="C238" s="17"/>
      <c r="D238" s="11">
        <v>45.6</v>
      </c>
      <c r="E238" s="16" t="s">
        <v>328</v>
      </c>
      <c r="F238" s="30">
        <v>17</v>
      </c>
      <c r="G238" s="30">
        <v>17</v>
      </c>
      <c r="H238" s="26">
        <v>0</v>
      </c>
      <c r="I238" s="29">
        <v>0.68399999999999994</v>
      </c>
      <c r="J238" s="29"/>
      <c r="K238" s="29"/>
      <c r="L238" s="26">
        <f t="shared" si="3"/>
        <v>0.68399999999999994</v>
      </c>
      <c r="M238" s="4" t="s">
        <v>703</v>
      </c>
    </row>
    <row r="239" spans="1:13" x14ac:dyDescent="0.25">
      <c r="A239" s="39">
        <v>226</v>
      </c>
      <c r="B239" s="17" t="s">
        <v>582</v>
      </c>
      <c r="C239" s="17" t="s">
        <v>804</v>
      </c>
      <c r="D239" s="11">
        <v>73.2</v>
      </c>
      <c r="E239" s="16" t="s">
        <v>328</v>
      </c>
      <c r="F239" s="30">
        <v>29.4</v>
      </c>
      <c r="G239" s="30">
        <v>30</v>
      </c>
      <c r="H239" s="26">
        <v>0.60000000000000142</v>
      </c>
      <c r="I239" s="29"/>
      <c r="J239" s="29"/>
      <c r="K239" s="29">
        <v>9.045086079573283E-4</v>
      </c>
      <c r="L239" s="26">
        <f t="shared" si="3"/>
        <v>0.60090450860795874</v>
      </c>
      <c r="M239" s="4" t="s">
        <v>702</v>
      </c>
    </row>
    <row r="240" spans="1:13" x14ac:dyDescent="0.25">
      <c r="A240" s="39">
        <v>227</v>
      </c>
      <c r="B240" s="17" t="s">
        <v>583</v>
      </c>
      <c r="C240" s="17" t="s">
        <v>805</v>
      </c>
      <c r="D240" s="11">
        <v>72.400000000000006</v>
      </c>
      <c r="E240" s="16" t="s">
        <v>328</v>
      </c>
      <c r="F240" s="30">
        <v>8.1</v>
      </c>
      <c r="G240" s="30">
        <v>8.1</v>
      </c>
      <c r="H240" s="26">
        <v>0</v>
      </c>
      <c r="I240" s="29"/>
      <c r="J240" s="29"/>
      <c r="K240" s="29">
        <v>8.9462326797965256E-4</v>
      </c>
      <c r="L240" s="26">
        <f t="shared" si="3"/>
        <v>8.9462326797965256E-4</v>
      </c>
      <c r="M240" s="4" t="s">
        <v>702</v>
      </c>
    </row>
    <row r="241" spans="1:13" x14ac:dyDescent="0.25">
      <c r="A241" s="39">
        <v>228</v>
      </c>
      <c r="B241" s="17" t="s">
        <v>584</v>
      </c>
      <c r="C241" s="17"/>
      <c r="D241" s="11">
        <v>46.4</v>
      </c>
      <c r="E241" s="16" t="s">
        <v>328</v>
      </c>
      <c r="F241" s="30">
        <v>8.4</v>
      </c>
      <c r="G241" s="30">
        <v>8.6999999999999993</v>
      </c>
      <c r="H241" s="26">
        <v>0</v>
      </c>
      <c r="I241" s="29">
        <v>0.69599999999999995</v>
      </c>
      <c r="J241" s="29"/>
      <c r="K241" s="29"/>
      <c r="L241" s="26">
        <f t="shared" si="3"/>
        <v>0.69599999999999995</v>
      </c>
      <c r="M241" s="4" t="s">
        <v>703</v>
      </c>
    </row>
    <row r="242" spans="1:13" x14ac:dyDescent="0.25">
      <c r="A242" s="39">
        <v>229</v>
      </c>
      <c r="B242" s="17" t="s">
        <v>585</v>
      </c>
      <c r="C242" s="17"/>
      <c r="D242" s="11">
        <v>45.5</v>
      </c>
      <c r="E242" s="16" t="s">
        <v>328</v>
      </c>
      <c r="F242" s="30">
        <v>20</v>
      </c>
      <c r="G242" s="30">
        <v>20</v>
      </c>
      <c r="H242" s="26">
        <v>0</v>
      </c>
      <c r="I242" s="29">
        <v>0.6825</v>
      </c>
      <c r="J242" s="29"/>
      <c r="K242" s="29"/>
      <c r="L242" s="26">
        <f t="shared" si="3"/>
        <v>0.6825</v>
      </c>
      <c r="M242" s="4" t="s">
        <v>703</v>
      </c>
    </row>
    <row r="243" spans="1:13" x14ac:dyDescent="0.25">
      <c r="A243" s="681" t="s">
        <v>3</v>
      </c>
      <c r="B243" s="682"/>
      <c r="C243" s="668"/>
      <c r="D243" s="60">
        <f>SUM(D14:D242)</f>
        <v>14343.799999999996</v>
      </c>
      <c r="E243" s="43"/>
      <c r="F243" s="500"/>
      <c r="G243" s="500"/>
      <c r="H243" s="500">
        <f>SUM(H14:H242)</f>
        <v>65.91040000000001</v>
      </c>
      <c r="I243" s="500">
        <f>SUM(I14:I242)</f>
        <v>103.572</v>
      </c>
      <c r="J243" s="500">
        <f>SUM(J14:J242)</f>
        <v>0.67</v>
      </c>
      <c r="K243" s="607">
        <f>SUM(K14:K242)</f>
        <v>9.2970386822542883E-2</v>
      </c>
      <c r="L243" s="607">
        <f>SUM(L14:L242)</f>
        <v>170.2453703868226</v>
      </c>
      <c r="M243" s="4"/>
    </row>
    <row r="244" spans="1:13" x14ac:dyDescent="0.25">
      <c r="A244" s="655"/>
      <c r="B244" s="655"/>
      <c r="C244" s="655"/>
      <c r="D244" s="655"/>
      <c r="E244" s="655"/>
      <c r="F244" s="116"/>
      <c r="G244" s="116"/>
      <c r="H244" s="117"/>
      <c r="I244" s="117"/>
      <c r="J244" s="117"/>
      <c r="K244" s="118"/>
      <c r="L244" s="118"/>
      <c r="M244" s="113"/>
    </row>
    <row r="245" spans="1:13" ht="36.75" x14ac:dyDescent="0.25">
      <c r="A245" s="670" t="s">
        <v>15</v>
      </c>
      <c r="B245" s="108" t="s">
        <v>331</v>
      </c>
      <c r="C245" s="108"/>
      <c r="D245" s="256" t="str">
        <f>D13</f>
        <v>Общая площадь, м2</v>
      </c>
      <c r="E245" s="38" t="s">
        <v>308</v>
      </c>
      <c r="F245" s="255" t="str">
        <f>F13</f>
        <v>Показания  на 19.02.2023</v>
      </c>
      <c r="G245" s="3" t="str">
        <f>G13</f>
        <v>Показания  на 21.03.2023</v>
      </c>
      <c r="H245" s="3" t="str">
        <f>H13</f>
        <v>Разница, Гкал</v>
      </c>
      <c r="I245" s="3"/>
      <c r="J245" s="3"/>
      <c r="K245" s="3" t="str">
        <f>K13</f>
        <v>Отопление МОП, Гкал</v>
      </c>
      <c r="L245" s="3" t="str">
        <f>L13</f>
        <v>Всего, Гкал</v>
      </c>
      <c r="M245" s="366"/>
    </row>
    <row r="246" spans="1:13" x14ac:dyDescent="0.25">
      <c r="A246" s="39" t="s">
        <v>13</v>
      </c>
      <c r="B246" s="623" t="s">
        <v>434</v>
      </c>
      <c r="C246" s="623"/>
      <c r="D246" s="258">
        <v>95.8</v>
      </c>
      <c r="E246" s="624" t="s">
        <v>328</v>
      </c>
      <c r="F246" s="625"/>
      <c r="G246" s="625"/>
      <c r="H246" s="625"/>
      <c r="I246" s="625"/>
      <c r="J246" s="625"/>
      <c r="K246" s="22">
        <v>1.1837694623266673E-3</v>
      </c>
      <c r="L246" s="625">
        <f t="shared" ref="L246:L260" si="4">H246+K246</f>
        <v>1.1837694623266673E-3</v>
      </c>
      <c r="M246" s="366"/>
    </row>
    <row r="247" spans="1:13" x14ac:dyDescent="0.25">
      <c r="A247" s="39" t="s">
        <v>14</v>
      </c>
      <c r="B247" s="623" t="s">
        <v>435</v>
      </c>
      <c r="C247" s="623"/>
      <c r="D247" s="258">
        <v>81.400000000000006</v>
      </c>
      <c r="E247" s="624" t="s">
        <v>328</v>
      </c>
      <c r="F247" s="625"/>
      <c r="G247" s="625"/>
      <c r="H247" s="625"/>
      <c r="I247" s="625"/>
      <c r="J247" s="625"/>
      <c r="K247" s="22">
        <v>1.0058333427285045E-3</v>
      </c>
      <c r="L247" s="625">
        <f t="shared" si="4"/>
        <v>1.0058333427285045E-3</v>
      </c>
      <c r="M247" s="366"/>
    </row>
    <row r="248" spans="1:13" x14ac:dyDescent="0.25">
      <c r="A248" s="39" t="s">
        <v>447</v>
      </c>
      <c r="B248" s="623" t="s">
        <v>450</v>
      </c>
      <c r="C248" s="623"/>
      <c r="D248" s="258">
        <v>150.5</v>
      </c>
      <c r="E248" s="624" t="s">
        <v>328</v>
      </c>
      <c r="F248" s="625"/>
      <c r="G248" s="625"/>
      <c r="H248" s="625"/>
      <c r="I248" s="625"/>
      <c r="J248" s="625"/>
      <c r="K248" s="22">
        <v>1.8596795833002446E-3</v>
      </c>
      <c r="L248" s="625">
        <f t="shared" si="4"/>
        <v>1.8596795833002446E-3</v>
      </c>
      <c r="M248" s="366"/>
    </row>
    <row r="249" spans="1:13" x14ac:dyDescent="0.25">
      <c r="A249" s="39" t="s">
        <v>448</v>
      </c>
      <c r="B249" s="623" t="s">
        <v>451</v>
      </c>
      <c r="C249" s="623"/>
      <c r="D249" s="258">
        <v>95.2</v>
      </c>
      <c r="E249" s="624" t="s">
        <v>328</v>
      </c>
      <c r="F249" s="625"/>
      <c r="G249" s="625"/>
      <c r="H249" s="625"/>
      <c r="I249" s="625"/>
      <c r="J249" s="625"/>
      <c r="K249" s="22">
        <v>1.1763554573434106E-3</v>
      </c>
      <c r="L249" s="625">
        <f t="shared" si="4"/>
        <v>1.1763554573434106E-3</v>
      </c>
      <c r="M249" s="366"/>
    </row>
    <row r="250" spans="1:13" x14ac:dyDescent="0.25">
      <c r="A250" s="39" t="s">
        <v>449</v>
      </c>
      <c r="B250" s="623" t="s">
        <v>452</v>
      </c>
      <c r="C250" s="623"/>
      <c r="D250" s="258">
        <v>70.7</v>
      </c>
      <c r="E250" s="624" t="s">
        <v>328</v>
      </c>
      <c r="F250" s="625"/>
      <c r="G250" s="625"/>
      <c r="H250" s="625"/>
      <c r="I250" s="625"/>
      <c r="J250" s="625"/>
      <c r="K250" s="22">
        <v>8.7361692052709164E-4</v>
      </c>
      <c r="L250" s="625">
        <f t="shared" si="4"/>
        <v>8.7361692052709164E-4</v>
      </c>
      <c r="M250" s="366"/>
    </row>
    <row r="251" spans="1:13" x14ac:dyDescent="0.25">
      <c r="A251" s="39" t="s">
        <v>598</v>
      </c>
      <c r="B251" s="623"/>
      <c r="C251" s="623"/>
      <c r="D251" s="259">
        <v>20</v>
      </c>
      <c r="E251" s="624"/>
      <c r="F251" s="625"/>
      <c r="G251" s="625"/>
      <c r="H251" s="625"/>
      <c r="I251" s="625"/>
      <c r="J251" s="625"/>
      <c r="K251" s="22">
        <v>2.4713349944189297E-4</v>
      </c>
      <c r="L251" s="625">
        <f t="shared" si="4"/>
        <v>2.4713349944189297E-4</v>
      </c>
      <c r="M251" s="366"/>
    </row>
    <row r="252" spans="1:13" x14ac:dyDescent="0.25">
      <c r="A252" s="39" t="s">
        <v>307</v>
      </c>
      <c r="B252" s="623" t="s">
        <v>436</v>
      </c>
      <c r="C252" s="623"/>
      <c r="D252" s="258">
        <v>87.1</v>
      </c>
      <c r="E252" s="624" t="s">
        <v>328</v>
      </c>
      <c r="F252" s="625"/>
      <c r="G252" s="625"/>
      <c r="H252" s="625"/>
      <c r="I252" s="625"/>
      <c r="J252" s="625"/>
      <c r="K252" s="22">
        <v>1.0762663900694437E-3</v>
      </c>
      <c r="L252" s="625">
        <f t="shared" si="4"/>
        <v>1.0762663900694437E-3</v>
      </c>
      <c r="M252" s="366"/>
    </row>
    <row r="253" spans="1:13" x14ac:dyDescent="0.25">
      <c r="A253" s="39" t="s">
        <v>18</v>
      </c>
      <c r="B253" s="623" t="s">
        <v>437</v>
      </c>
      <c r="C253" s="623"/>
      <c r="D253" s="258">
        <v>89.3</v>
      </c>
      <c r="E253" s="624" t="s">
        <v>328</v>
      </c>
      <c r="F253" s="625"/>
      <c r="G253" s="625"/>
      <c r="H253" s="625"/>
      <c r="I253" s="625"/>
      <c r="J253" s="625"/>
      <c r="K253" s="22">
        <v>1.1034510750080522E-3</v>
      </c>
      <c r="L253" s="625">
        <f t="shared" si="4"/>
        <v>1.1034510750080522E-3</v>
      </c>
      <c r="M253" s="366"/>
    </row>
    <row r="254" spans="1:13" x14ac:dyDescent="0.25">
      <c r="A254" s="39" t="s">
        <v>19</v>
      </c>
      <c r="B254" s="623" t="s">
        <v>438</v>
      </c>
      <c r="C254" s="623"/>
      <c r="D254" s="258">
        <v>88.5</v>
      </c>
      <c r="E254" s="624" t="s">
        <v>328</v>
      </c>
      <c r="F254" s="625"/>
      <c r="G254" s="625"/>
      <c r="H254" s="625"/>
      <c r="I254" s="625"/>
      <c r="J254" s="625"/>
      <c r="K254" s="22">
        <v>1.0935657350303763E-3</v>
      </c>
      <c r="L254" s="625">
        <f t="shared" si="4"/>
        <v>1.0935657350303763E-3</v>
      </c>
      <c r="M254" s="366"/>
    </row>
    <row r="255" spans="1:13" x14ac:dyDescent="0.25">
      <c r="A255" s="39" t="s">
        <v>522</v>
      </c>
      <c r="B255" s="623" t="s">
        <v>523</v>
      </c>
      <c r="C255" s="623"/>
      <c r="D255" s="258">
        <v>91.6</v>
      </c>
      <c r="E255" s="624" t="s">
        <v>328</v>
      </c>
      <c r="F255" s="625"/>
      <c r="G255" s="625"/>
      <c r="H255" s="625"/>
      <c r="I255" s="625"/>
      <c r="J255" s="625"/>
      <c r="K255" s="22">
        <v>1.1318714274438698E-3</v>
      </c>
      <c r="L255" s="625">
        <f t="shared" si="4"/>
        <v>1.1318714274438698E-3</v>
      </c>
      <c r="M255" s="366"/>
    </row>
    <row r="256" spans="1:13" x14ac:dyDescent="0.25">
      <c r="A256" s="39" t="s">
        <v>597</v>
      </c>
      <c r="B256" s="623"/>
      <c r="C256" s="623"/>
      <c r="D256" s="258">
        <v>16.8</v>
      </c>
      <c r="E256" s="624"/>
      <c r="F256" s="625"/>
      <c r="G256" s="625"/>
      <c r="H256" s="625"/>
      <c r="I256" s="625"/>
      <c r="J256" s="625"/>
      <c r="K256" s="22">
        <v>2.0759213953119011E-4</v>
      </c>
      <c r="L256" s="625">
        <f t="shared" si="4"/>
        <v>2.0759213953119011E-4</v>
      </c>
      <c r="M256" s="366"/>
    </row>
    <row r="257" spans="1:13" x14ac:dyDescent="0.25">
      <c r="A257" s="39" t="s">
        <v>20</v>
      </c>
      <c r="B257" s="623" t="s">
        <v>439</v>
      </c>
      <c r="C257" s="623"/>
      <c r="D257" s="258">
        <v>102.2</v>
      </c>
      <c r="E257" s="624" t="s">
        <v>328</v>
      </c>
      <c r="F257" s="625"/>
      <c r="G257" s="625"/>
      <c r="H257" s="625"/>
      <c r="I257" s="625"/>
      <c r="J257" s="625"/>
      <c r="K257" s="22">
        <v>1.2628521821480732E-3</v>
      </c>
      <c r="L257" s="625">
        <f t="shared" si="4"/>
        <v>1.2628521821480732E-3</v>
      </c>
      <c r="M257" s="366"/>
    </row>
    <row r="258" spans="1:13" x14ac:dyDescent="0.25">
      <c r="A258" s="39" t="s">
        <v>21</v>
      </c>
      <c r="B258" s="623" t="s">
        <v>440</v>
      </c>
      <c r="C258" s="623"/>
      <c r="D258" s="258">
        <v>92.2</v>
      </c>
      <c r="E258" s="624" t="s">
        <v>328</v>
      </c>
      <c r="F258" s="625"/>
      <c r="G258" s="625"/>
      <c r="H258" s="625"/>
      <c r="I258" s="625"/>
      <c r="J258" s="625"/>
      <c r="K258" s="22">
        <v>1.1392854324271265E-3</v>
      </c>
      <c r="L258" s="625">
        <f t="shared" si="4"/>
        <v>1.1392854324271265E-3</v>
      </c>
      <c r="M258" s="366"/>
    </row>
    <row r="259" spans="1:13" x14ac:dyDescent="0.25">
      <c r="A259" s="39" t="s">
        <v>554</v>
      </c>
      <c r="B259" s="623" t="s">
        <v>556</v>
      </c>
      <c r="C259" s="623"/>
      <c r="D259" s="258">
        <v>135.30000000000001</v>
      </c>
      <c r="E259" s="624" t="s">
        <v>328</v>
      </c>
      <c r="F259" s="625"/>
      <c r="G259" s="625"/>
      <c r="H259" s="625"/>
      <c r="I259" s="625"/>
      <c r="J259" s="625"/>
      <c r="K259" s="22">
        <v>1.671858123724406E-3</v>
      </c>
      <c r="L259" s="625">
        <f t="shared" si="4"/>
        <v>1.671858123724406E-3</v>
      </c>
      <c r="M259" s="366"/>
    </row>
    <row r="260" spans="1:13" ht="15.75" thickBot="1" x14ac:dyDescent="0.3">
      <c r="A260" s="626" t="s">
        <v>555</v>
      </c>
      <c r="B260" s="627" t="s">
        <v>557</v>
      </c>
      <c r="C260" s="627"/>
      <c r="D260" s="42">
        <v>129.19999999999999</v>
      </c>
      <c r="E260" s="628" t="s">
        <v>328</v>
      </c>
      <c r="F260" s="629"/>
      <c r="G260" s="629"/>
      <c r="H260" s="629"/>
      <c r="I260" s="629"/>
      <c r="J260" s="629"/>
      <c r="K260" s="630">
        <v>1.5964824063946284E-3</v>
      </c>
      <c r="L260" s="629">
        <f t="shared" si="4"/>
        <v>1.5964824063946284E-3</v>
      </c>
      <c r="M260" s="366"/>
    </row>
    <row r="261" spans="1:13" ht="15.75" thickBot="1" x14ac:dyDescent="0.3">
      <c r="A261" s="656"/>
      <c r="B261" s="650" t="s">
        <v>823</v>
      </c>
      <c r="C261" s="650"/>
      <c r="D261" s="650">
        <f>SUM(D246:D260)</f>
        <v>1345.8</v>
      </c>
      <c r="E261" s="650"/>
      <c r="F261" s="650"/>
      <c r="G261" s="650"/>
      <c r="H261" s="651"/>
      <c r="I261" s="651"/>
      <c r="J261" s="651"/>
      <c r="K261" s="651">
        <f>SUM(K246:K260)</f>
        <v>1.6629613177444977E-2</v>
      </c>
      <c r="L261" s="652">
        <f>SUM(L246:L260)</f>
        <v>1.6629613177444977E-2</v>
      </c>
      <c r="M261" s="366"/>
    </row>
    <row r="262" spans="1:13" ht="15.75" thickBot="1" x14ac:dyDescent="0.3">
      <c r="A262" s="656"/>
      <c r="B262" s="650" t="s">
        <v>824</v>
      </c>
      <c r="C262" s="650"/>
      <c r="D262" s="650">
        <f>D261+D243</f>
        <v>15689.599999999995</v>
      </c>
      <c r="E262" s="650"/>
      <c r="F262" s="650"/>
      <c r="G262" s="650"/>
      <c r="H262" s="651"/>
      <c r="I262" s="651"/>
      <c r="J262" s="651"/>
      <c r="K262" s="653">
        <f>K261+K243</f>
        <v>0.10959999999998786</v>
      </c>
      <c r="L262" s="654">
        <f>L261+L243</f>
        <v>170.26200000000006</v>
      </c>
      <c r="M262" s="366"/>
    </row>
  </sheetData>
  <mergeCells count="18">
    <mergeCell ref="A243:B243"/>
    <mergeCell ref="A6:E6"/>
    <mergeCell ref="F6:G6"/>
    <mergeCell ref="F7:G7"/>
    <mergeCell ref="F8:G8"/>
    <mergeCell ref="F9:G9"/>
    <mergeCell ref="A10:B12"/>
    <mergeCell ref="D10:E10"/>
    <mergeCell ref="D11:E11"/>
    <mergeCell ref="D12:E12"/>
    <mergeCell ref="A1:M1"/>
    <mergeCell ref="A2:M2"/>
    <mergeCell ref="A3:H3"/>
    <mergeCell ref="L3:M5"/>
    <mergeCell ref="A4:E4"/>
    <mergeCell ref="F4:G4"/>
    <mergeCell ref="A5:E5"/>
    <mergeCell ref="F5:G5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74"/>
  <sheetViews>
    <sheetView workbookViewId="0">
      <pane ySplit="13" topLeftCell="A143" activePane="bottomLeft" state="frozen"/>
      <selection pane="bottomLeft" activeCell="A215" sqref="A215:XFD215"/>
    </sheetView>
  </sheetViews>
  <sheetFormatPr defaultRowHeight="15" x14ac:dyDescent="0.25"/>
  <cols>
    <col min="1" max="1" width="7.7109375" style="79" customWidth="1"/>
    <col min="2" max="2" width="16.28515625" style="10" customWidth="1"/>
    <col min="3" max="3" width="8.5703125" style="10" customWidth="1"/>
    <col min="4" max="4" width="9.5703125" style="10" customWidth="1"/>
    <col min="5" max="5" width="10.5703125" style="10" customWidth="1"/>
    <col min="6" max="6" width="10.85546875" style="4" customWidth="1"/>
    <col min="7" max="7" width="11.42578125" style="24" customWidth="1"/>
    <col min="8" max="8" width="10.7109375" style="5" customWidth="1"/>
    <col min="9" max="9" width="11.28515625" style="4" customWidth="1"/>
    <col min="10" max="10" width="20.28515625" style="6" customWidth="1"/>
    <col min="11" max="11" width="9.42578125" style="10" customWidth="1"/>
    <col min="12" max="12" width="12" style="10" bestFit="1" customWidth="1"/>
    <col min="13" max="13" width="12" style="45" bestFit="1" customWidth="1"/>
    <col min="14" max="14" width="9.140625" style="44"/>
    <col min="15" max="15" width="11.42578125" style="44" bestFit="1" customWidth="1"/>
    <col min="16" max="16" width="14.140625" style="46" customWidth="1"/>
    <col min="17" max="16384" width="9.140625" style="44"/>
  </cols>
  <sheetData>
    <row r="1" spans="1:17" ht="20.25" x14ac:dyDescent="0.3">
      <c r="A1" s="684" t="s">
        <v>9</v>
      </c>
      <c r="B1" s="684"/>
      <c r="C1" s="684"/>
      <c r="D1" s="684"/>
      <c r="E1" s="684"/>
      <c r="F1" s="684"/>
      <c r="G1" s="684"/>
      <c r="H1" s="684"/>
      <c r="I1" s="684"/>
      <c r="J1" s="684"/>
      <c r="K1" s="66"/>
      <c r="L1" s="66"/>
    </row>
    <row r="2" spans="1:17" ht="45" customHeight="1" x14ac:dyDescent="0.25">
      <c r="A2" s="685" t="s">
        <v>617</v>
      </c>
      <c r="B2" s="685"/>
      <c r="C2" s="685"/>
      <c r="D2" s="685"/>
      <c r="E2" s="685"/>
      <c r="F2" s="685"/>
      <c r="G2" s="685"/>
      <c r="H2" s="685"/>
      <c r="I2" s="685"/>
      <c r="J2" s="685"/>
      <c r="K2" s="67"/>
      <c r="L2" s="68"/>
    </row>
    <row r="3" spans="1:17" ht="18.75" x14ac:dyDescent="0.25">
      <c r="A3" s="686" t="s">
        <v>10</v>
      </c>
      <c r="B3" s="687"/>
      <c r="C3" s="687"/>
      <c r="D3" s="687"/>
      <c r="E3" s="687"/>
      <c r="F3" s="687"/>
      <c r="G3" s="688"/>
      <c r="H3" s="314"/>
      <c r="I3" s="689" t="s">
        <v>12</v>
      </c>
      <c r="J3" s="690"/>
      <c r="K3" s="9"/>
      <c r="L3" s="44"/>
    </row>
    <row r="4" spans="1:17" ht="36" x14ac:dyDescent="0.25">
      <c r="A4" s="695" t="s">
        <v>4</v>
      </c>
      <c r="B4" s="695"/>
      <c r="C4" s="695"/>
      <c r="D4" s="695"/>
      <c r="E4" s="695" t="s">
        <v>5</v>
      </c>
      <c r="F4" s="695"/>
      <c r="G4" s="71" t="s">
        <v>618</v>
      </c>
      <c r="H4" s="72"/>
      <c r="I4" s="691"/>
      <c r="J4" s="692"/>
      <c r="K4" s="9"/>
      <c r="L4" s="44"/>
    </row>
    <row r="5" spans="1:17" ht="30.75" customHeight="1" x14ac:dyDescent="0.25">
      <c r="A5" s="696"/>
      <c r="B5" s="696"/>
      <c r="C5" s="696"/>
      <c r="D5" s="696"/>
      <c r="E5" s="695" t="s">
        <v>6</v>
      </c>
      <c r="F5" s="695"/>
      <c r="G5" s="8">
        <f>G6+G9</f>
        <v>335.08199999999999</v>
      </c>
      <c r="H5" s="73"/>
      <c r="I5" s="691"/>
      <c r="J5" s="692"/>
      <c r="K5" s="9"/>
      <c r="L5" s="44"/>
    </row>
    <row r="6" spans="1:17" ht="14.25" customHeight="1" x14ac:dyDescent="0.25">
      <c r="A6" s="697"/>
      <c r="B6" s="698"/>
      <c r="C6" s="698"/>
      <c r="D6" s="699"/>
      <c r="E6" s="700" t="s">
        <v>611</v>
      </c>
      <c r="F6" s="700"/>
      <c r="G6" s="298">
        <v>278.65199999999999</v>
      </c>
      <c r="H6" s="73"/>
      <c r="I6" s="693"/>
      <c r="J6" s="694"/>
      <c r="K6" s="9"/>
      <c r="L6" s="44"/>
    </row>
    <row r="7" spans="1:17" ht="18.75" x14ac:dyDescent="0.25">
      <c r="A7" s="709" t="s">
        <v>7</v>
      </c>
      <c r="B7" s="710"/>
      <c r="C7" s="710"/>
      <c r="D7" s="711"/>
      <c r="E7" s="695" t="s">
        <v>11</v>
      </c>
      <c r="F7" s="695"/>
      <c r="G7" s="27">
        <f>G243</f>
        <v>228.70000000000002</v>
      </c>
      <c r="H7" s="73"/>
      <c r="I7" s="74"/>
      <c r="J7" s="75"/>
      <c r="K7" s="9"/>
      <c r="L7" s="44"/>
    </row>
    <row r="8" spans="1:17" ht="18.75" x14ac:dyDescent="0.25">
      <c r="A8" s="712"/>
      <c r="B8" s="713"/>
      <c r="C8" s="713"/>
      <c r="D8" s="714"/>
      <c r="E8" s="686" t="s">
        <v>612</v>
      </c>
      <c r="F8" s="688"/>
      <c r="G8" s="77">
        <f>G6-G7</f>
        <v>49.95199999999997</v>
      </c>
      <c r="H8" s="73"/>
      <c r="I8" s="76" t="s">
        <v>599</v>
      </c>
      <c r="J8" s="75"/>
      <c r="K8" s="9"/>
      <c r="L8" s="44"/>
    </row>
    <row r="9" spans="1:17" ht="18.75" x14ac:dyDescent="0.25">
      <c r="A9" s="311"/>
      <c r="B9" s="312"/>
      <c r="C9" s="312"/>
      <c r="D9" s="313"/>
      <c r="E9" s="718" t="s">
        <v>614</v>
      </c>
      <c r="F9" s="719"/>
      <c r="G9" s="299">
        <v>56.43</v>
      </c>
      <c r="H9" s="73"/>
      <c r="I9" s="76"/>
      <c r="J9" s="75"/>
      <c r="K9" s="9"/>
      <c r="L9" s="44"/>
    </row>
    <row r="10" spans="1:17" ht="18.75" x14ac:dyDescent="0.25">
      <c r="A10" s="696"/>
      <c r="B10" s="696"/>
      <c r="C10" s="696"/>
      <c r="D10" s="696"/>
      <c r="E10" s="686" t="s">
        <v>601</v>
      </c>
      <c r="F10" s="688"/>
      <c r="G10" s="27">
        <f>G267</f>
        <v>25.8</v>
      </c>
      <c r="H10" s="73"/>
      <c r="I10" s="76" t="s">
        <v>600</v>
      </c>
      <c r="J10" s="75"/>
      <c r="K10" s="9"/>
      <c r="L10" s="44"/>
    </row>
    <row r="11" spans="1:17" x14ac:dyDescent="0.25">
      <c r="A11" s="715"/>
      <c r="B11" s="715"/>
      <c r="C11" s="715"/>
      <c r="D11" s="715"/>
      <c r="E11" s="716" t="s">
        <v>613</v>
      </c>
      <c r="F11" s="717"/>
      <c r="G11" s="297">
        <f>G9-G10</f>
        <v>30.63</v>
      </c>
      <c r="H11" s="73"/>
      <c r="I11" s="76" t="s">
        <v>626</v>
      </c>
      <c r="J11" s="76"/>
      <c r="K11" s="76"/>
      <c r="L11" s="78"/>
      <c r="P11" s="44"/>
    </row>
    <row r="12" spans="1:17" x14ac:dyDescent="0.25">
      <c r="G12" s="80"/>
      <c r="H12" s="4"/>
      <c r="O12" s="286" t="s">
        <v>314</v>
      </c>
      <c r="P12" s="82" t="s">
        <v>313</v>
      </c>
      <c r="Q12" s="336" t="s">
        <v>625</v>
      </c>
    </row>
    <row r="13" spans="1:17" ht="36" x14ac:dyDescent="0.25">
      <c r="A13" s="1" t="s">
        <v>0</v>
      </c>
      <c r="B13" s="83" t="s">
        <v>1</v>
      </c>
      <c r="C13" s="1" t="s">
        <v>2</v>
      </c>
      <c r="D13" s="1" t="s">
        <v>308</v>
      </c>
      <c r="E13" s="3" t="s">
        <v>610</v>
      </c>
      <c r="F13" s="3" t="s">
        <v>619</v>
      </c>
      <c r="G13" s="20" t="s">
        <v>16</v>
      </c>
      <c r="H13" s="84" t="s">
        <v>8</v>
      </c>
      <c r="I13" s="85" t="s">
        <v>17</v>
      </c>
      <c r="J13" s="4"/>
      <c r="K13" s="6"/>
      <c r="L13" s="86"/>
      <c r="N13" s="87"/>
      <c r="O13" s="287">
        <f>I15+I19+I20+I22+I23+I24+I25+I28+I29+I30+I31+I32+I33+I36+I37+I38+I39+I40+I41+I43+I49+I51+I52+I55+I56+I57+I58+I59+I60+I61+I62+I63+I64+I65+I69+I70+I71+I72+I73+I74+I75+I76+I77+I78+I79+I80+I81+I84+I85+I86+I87+I88+I90+I92+I93+I95+I96+I97+I99+I100+I104+I105+I109+I111+I113+I115+I116+I117+I123+I124+I125+I126+I127+I129+I130+I132+I134+I138+I139+I140+I141+I146+I147+I148+I154+I155+I157+I161+I163+I164+I166+I167+I168+I169+I171+I173+I176+I178+I182+I183+I184+I186+I189+I194+I199+I201+I202+I203+I212+I215+I216+I217+I218+I219+I220+I221+I222+I225+I228+I231+I234+I236+I237+I238+I239+I240+I42+I46+I48+I66+I67+I68+I83+I91+I94+I102+I106+I108+I112+I121+I128+I131+I143+I145+I149+I150+I152+I153+I159+I160+I162+I165+I172+I174+I177+I179+I180+I188+I190+I195+I196+I197+I204+I209+I211+I213+I226+I230+I233+I235+I241+I227+I232</f>
        <v>199.95224952941342</v>
      </c>
      <c r="P13" s="89">
        <f>I16+I17+I18+I21+I27+I34+I35+I44+I45+I47+I50+I54+I82+I89+I98+I101+I103+I107+I110+I114+I119+I120+I133+I135+I136+I137+I142+I144+I151+I156+I170+I175+I181+I185+I191+I198+I200+I205+I206+I207+I208+I210+I223+I224+I229+I242</f>
        <v>57.436402403826051</v>
      </c>
      <c r="Q13" s="337">
        <f>I14+I26+I53+I118+I122+I158+I187+I192+I193+I214</f>
        <v>21.263348066760553</v>
      </c>
    </row>
    <row r="14" spans="1:17" x14ac:dyDescent="0.25">
      <c r="A14" s="328">
        <v>1</v>
      </c>
      <c r="B14" s="329" t="s">
        <v>332</v>
      </c>
      <c r="C14" s="330">
        <v>94</v>
      </c>
      <c r="D14" s="331" t="s">
        <v>328</v>
      </c>
      <c r="E14" s="332">
        <v>4.5</v>
      </c>
      <c r="F14" s="332">
        <v>6.7</v>
      </c>
      <c r="G14" s="333">
        <f>F14-E14</f>
        <v>2.2000000000000002</v>
      </c>
      <c r="H14" s="334">
        <f>G8/C243*C14</f>
        <v>0.3273531421241232</v>
      </c>
      <c r="I14" s="335">
        <f>G14+H14</f>
        <v>2.5273531421241233</v>
      </c>
      <c r="J14" s="4"/>
      <c r="K14" s="6"/>
      <c r="L14" s="55"/>
      <c r="M14" s="310"/>
      <c r="N14" s="90" t="s">
        <v>315</v>
      </c>
      <c r="O14" s="701">
        <f>SUM(O13:Q13)</f>
        <v>278.65200000000004</v>
      </c>
      <c r="P14" s="702"/>
    </row>
    <row r="15" spans="1:17" x14ac:dyDescent="0.25">
      <c r="A15" s="288">
        <v>2</v>
      </c>
      <c r="B15" s="289" t="s">
        <v>333</v>
      </c>
      <c r="C15" s="290">
        <v>52.6</v>
      </c>
      <c r="D15" s="291" t="s">
        <v>328</v>
      </c>
      <c r="E15" s="292">
        <v>1.4</v>
      </c>
      <c r="F15" s="292">
        <v>3.2</v>
      </c>
      <c r="G15" s="293">
        <f>F15-E15</f>
        <v>1.8000000000000003</v>
      </c>
      <c r="H15" s="294">
        <f>G8/C243*C15</f>
        <v>0.1831784603800945</v>
      </c>
      <c r="I15" s="295">
        <f>G15+H15</f>
        <v>1.9831784603800948</v>
      </c>
      <c r="J15" s="4"/>
      <c r="K15" s="6"/>
      <c r="L15" s="55"/>
      <c r="M15" s="310"/>
      <c r="N15" s="90"/>
      <c r="O15" s="91"/>
    </row>
    <row r="16" spans="1:17" x14ac:dyDescent="0.25">
      <c r="A16" s="7">
        <v>3</v>
      </c>
      <c r="B16" s="17" t="s">
        <v>334</v>
      </c>
      <c r="C16" s="13">
        <v>64.8</v>
      </c>
      <c r="D16" s="16" t="s">
        <v>328</v>
      </c>
      <c r="E16" s="30">
        <v>3.5</v>
      </c>
      <c r="F16" s="30">
        <v>5.0999999999999996</v>
      </c>
      <c r="G16" s="21">
        <f t="shared" ref="G16:G79" si="0">F16-E16</f>
        <v>1.5999999999999996</v>
      </c>
      <c r="H16" s="29">
        <f>G8/C243*C16</f>
        <v>0.22566471925152323</v>
      </c>
      <c r="I16" s="26">
        <f t="shared" ref="I16:I79" si="1">G16+H16</f>
        <v>1.825664719251523</v>
      </c>
      <c r="J16" s="4"/>
      <c r="K16" s="6"/>
      <c r="L16" s="55"/>
      <c r="M16" s="265"/>
      <c r="N16" s="92"/>
      <c r="O16" s="327" t="s">
        <v>624</v>
      </c>
    </row>
    <row r="17" spans="1:15" x14ac:dyDescent="0.25">
      <c r="A17" s="7">
        <v>4</v>
      </c>
      <c r="B17" s="17" t="s">
        <v>335</v>
      </c>
      <c r="C17" s="13">
        <v>94.3</v>
      </c>
      <c r="D17" s="16" t="s">
        <v>328</v>
      </c>
      <c r="E17" s="30">
        <v>2.1</v>
      </c>
      <c r="F17" s="30">
        <v>4.2</v>
      </c>
      <c r="G17" s="21">
        <f t="shared" si="0"/>
        <v>2.1</v>
      </c>
      <c r="H17" s="29">
        <f>G8/C243*C17</f>
        <v>0.32839788619473209</v>
      </c>
      <c r="I17" s="26">
        <f t="shared" si="1"/>
        <v>2.4283978861947322</v>
      </c>
      <c r="J17" s="4"/>
      <c r="K17" s="6"/>
      <c r="L17" s="55"/>
      <c r="M17" s="310"/>
      <c r="N17" s="92"/>
      <c r="O17" s="93"/>
    </row>
    <row r="18" spans="1:15" x14ac:dyDescent="0.25">
      <c r="A18" s="7">
        <v>5</v>
      </c>
      <c r="B18" s="17" t="s">
        <v>336</v>
      </c>
      <c r="C18" s="11">
        <v>52.8</v>
      </c>
      <c r="D18" s="16" t="s">
        <v>328</v>
      </c>
      <c r="E18" s="30">
        <v>0</v>
      </c>
      <c r="F18" s="30">
        <v>0</v>
      </c>
      <c r="G18" s="21">
        <f t="shared" si="0"/>
        <v>0</v>
      </c>
      <c r="H18" s="29">
        <f>G8/C243*C18</f>
        <v>0.18387495642716709</v>
      </c>
      <c r="I18" s="26">
        <f t="shared" si="1"/>
        <v>0.18387495642716709</v>
      </c>
      <c r="J18" s="4"/>
      <c r="K18" s="6"/>
      <c r="L18" s="55"/>
      <c r="M18" s="264"/>
      <c r="N18" s="92"/>
      <c r="O18" s="91"/>
    </row>
    <row r="19" spans="1:15" ht="13.5" customHeight="1" x14ac:dyDescent="0.25">
      <c r="A19" s="288">
        <v>6</v>
      </c>
      <c r="B19" s="289" t="s">
        <v>337</v>
      </c>
      <c r="C19" s="296">
        <v>64.8</v>
      </c>
      <c r="D19" s="291" t="s">
        <v>328</v>
      </c>
      <c r="E19" s="292">
        <v>2.9</v>
      </c>
      <c r="F19" s="292">
        <v>4</v>
      </c>
      <c r="G19" s="293">
        <f t="shared" si="0"/>
        <v>1.1000000000000001</v>
      </c>
      <c r="H19" s="294">
        <f>G8/C243*C19</f>
        <v>0.22566471925152323</v>
      </c>
      <c r="I19" s="295">
        <f t="shared" si="1"/>
        <v>1.3256647192515234</v>
      </c>
      <c r="J19" s="4"/>
      <c r="K19" s="6"/>
      <c r="L19" s="55"/>
      <c r="M19" s="310"/>
      <c r="N19" s="92"/>
      <c r="O19" s="92"/>
    </row>
    <row r="20" spans="1:15" x14ac:dyDescent="0.25">
      <c r="A20" s="288">
        <v>7</v>
      </c>
      <c r="B20" s="289" t="s">
        <v>338</v>
      </c>
      <c r="C20" s="296">
        <v>94.1</v>
      </c>
      <c r="D20" s="291" t="s">
        <v>328</v>
      </c>
      <c r="E20" s="292">
        <v>4.3</v>
      </c>
      <c r="F20" s="292">
        <v>6.5</v>
      </c>
      <c r="G20" s="293">
        <f t="shared" si="0"/>
        <v>2.2000000000000002</v>
      </c>
      <c r="H20" s="294">
        <f>G8/C243*C20</f>
        <v>0.32770139014765948</v>
      </c>
      <c r="I20" s="295">
        <f t="shared" si="1"/>
        <v>2.5277013901476595</v>
      </c>
      <c r="J20" s="4"/>
      <c r="K20" s="6"/>
      <c r="L20" s="55"/>
      <c r="M20" s="310"/>
      <c r="N20" s="92"/>
      <c r="O20" s="92"/>
    </row>
    <row r="21" spans="1:15" x14ac:dyDescent="0.25">
      <c r="A21" s="7">
        <v>8</v>
      </c>
      <c r="B21" s="17" t="s">
        <v>339</v>
      </c>
      <c r="C21" s="11">
        <v>52.9</v>
      </c>
      <c r="D21" s="16" t="s">
        <v>328</v>
      </c>
      <c r="E21" s="30">
        <v>3.2</v>
      </c>
      <c r="F21" s="30">
        <v>4.4000000000000004</v>
      </c>
      <c r="G21" s="21">
        <f t="shared" si="0"/>
        <v>1.2000000000000002</v>
      </c>
      <c r="H21" s="29">
        <f>G8/C243*C21</f>
        <v>0.18422320445070339</v>
      </c>
      <c r="I21" s="26">
        <f t="shared" si="1"/>
        <v>1.3842232044507035</v>
      </c>
      <c r="J21" s="4"/>
      <c r="K21" s="6"/>
      <c r="L21" s="55"/>
      <c r="M21" s="310"/>
      <c r="N21" s="92"/>
      <c r="O21" s="92"/>
    </row>
    <row r="22" spans="1:15" x14ac:dyDescent="0.25">
      <c r="A22" s="288">
        <v>9</v>
      </c>
      <c r="B22" s="289" t="s">
        <v>340</v>
      </c>
      <c r="C22" s="296">
        <v>65.2</v>
      </c>
      <c r="D22" s="291" t="s">
        <v>328</v>
      </c>
      <c r="E22" s="292">
        <v>3.1</v>
      </c>
      <c r="F22" s="292">
        <v>4.4000000000000004</v>
      </c>
      <c r="G22" s="293">
        <f t="shared" si="0"/>
        <v>1.3000000000000003</v>
      </c>
      <c r="H22" s="294">
        <f>G8/C243*C22</f>
        <v>0.22705771134566846</v>
      </c>
      <c r="I22" s="295">
        <f t="shared" si="1"/>
        <v>1.5270577113456687</v>
      </c>
      <c r="J22" s="4"/>
      <c r="K22" s="6"/>
      <c r="L22" s="55"/>
      <c r="M22" s="310"/>
      <c r="N22" s="92"/>
      <c r="O22" s="92"/>
    </row>
    <row r="23" spans="1:15" x14ac:dyDescent="0.25">
      <c r="A23" s="288">
        <v>10</v>
      </c>
      <c r="B23" s="289" t="s">
        <v>341</v>
      </c>
      <c r="C23" s="296">
        <v>94</v>
      </c>
      <c r="D23" s="291" t="s">
        <v>328</v>
      </c>
      <c r="E23" s="292">
        <v>3.7</v>
      </c>
      <c r="F23" s="292">
        <v>5.3</v>
      </c>
      <c r="G23" s="293">
        <f t="shared" si="0"/>
        <v>1.5999999999999996</v>
      </c>
      <c r="H23" s="294">
        <f>G8/C243*C23</f>
        <v>0.3273531421241232</v>
      </c>
      <c r="I23" s="295">
        <f t="shared" si="1"/>
        <v>1.9273531421241228</v>
      </c>
      <c r="J23" s="4"/>
      <c r="K23" s="6"/>
      <c r="L23" s="55"/>
      <c r="M23" s="310"/>
      <c r="N23" s="92"/>
      <c r="O23" s="92"/>
    </row>
    <row r="24" spans="1:15" x14ac:dyDescent="0.25">
      <c r="A24" s="288">
        <v>11</v>
      </c>
      <c r="B24" s="289" t="s">
        <v>342</v>
      </c>
      <c r="C24" s="296">
        <v>52.8</v>
      </c>
      <c r="D24" s="291" t="s">
        <v>328</v>
      </c>
      <c r="E24" s="292">
        <v>1.6</v>
      </c>
      <c r="F24" s="292">
        <v>2</v>
      </c>
      <c r="G24" s="293">
        <f t="shared" si="0"/>
        <v>0.39999999999999991</v>
      </c>
      <c r="H24" s="294">
        <f>G8/C243*C24</f>
        <v>0.18387495642716709</v>
      </c>
      <c r="I24" s="295">
        <f t="shared" si="1"/>
        <v>0.58387495642716702</v>
      </c>
      <c r="J24" s="4"/>
      <c r="K24" s="6"/>
      <c r="L24" s="55"/>
      <c r="M24" s="310"/>
      <c r="N24" s="92"/>
      <c r="O24" s="92"/>
    </row>
    <row r="25" spans="1:15" x14ac:dyDescent="0.25">
      <c r="A25" s="288">
        <v>12</v>
      </c>
      <c r="B25" s="289" t="s">
        <v>343</v>
      </c>
      <c r="C25" s="296">
        <v>65.3</v>
      </c>
      <c r="D25" s="291" t="s">
        <v>328</v>
      </c>
      <c r="E25" s="292">
        <v>0.6</v>
      </c>
      <c r="F25" s="292">
        <v>1.1000000000000001</v>
      </c>
      <c r="G25" s="293">
        <f t="shared" si="0"/>
        <v>0.50000000000000011</v>
      </c>
      <c r="H25" s="294">
        <f>G8/C243*C25</f>
        <v>0.22740595936920474</v>
      </c>
      <c r="I25" s="295">
        <f t="shared" si="1"/>
        <v>0.72740595936920482</v>
      </c>
      <c r="J25" s="4"/>
      <c r="K25" s="6"/>
      <c r="L25" s="55"/>
      <c r="M25" s="310"/>
      <c r="N25" s="92"/>
      <c r="O25" s="92"/>
    </row>
    <row r="26" spans="1:15" x14ac:dyDescent="0.25">
      <c r="A26" s="328">
        <v>13</v>
      </c>
      <c r="B26" s="329" t="s">
        <v>344</v>
      </c>
      <c r="C26" s="330">
        <v>94.2</v>
      </c>
      <c r="D26" s="331" t="s">
        <v>328</v>
      </c>
      <c r="E26" s="332">
        <v>3.9</v>
      </c>
      <c r="F26" s="332">
        <v>5.9</v>
      </c>
      <c r="G26" s="333">
        <f t="shared" si="0"/>
        <v>2.0000000000000004</v>
      </c>
      <c r="H26" s="334">
        <f>G8/C243*C26</f>
        <v>0.32804963817119581</v>
      </c>
      <c r="I26" s="335">
        <f t="shared" si="1"/>
        <v>2.3280496381711964</v>
      </c>
      <c r="J26" s="4"/>
      <c r="K26" s="6"/>
      <c r="L26" s="55"/>
      <c r="M26" s="310"/>
    </row>
    <row r="27" spans="1:15" x14ac:dyDescent="0.25">
      <c r="A27" s="7">
        <v>14</v>
      </c>
      <c r="B27" s="17" t="s">
        <v>345</v>
      </c>
      <c r="C27" s="11">
        <v>52.9</v>
      </c>
      <c r="D27" s="16" t="s">
        <v>328</v>
      </c>
      <c r="E27" s="30">
        <v>2.4</v>
      </c>
      <c r="F27" s="30">
        <v>3.5</v>
      </c>
      <c r="G27" s="21">
        <f t="shared" si="0"/>
        <v>1.1000000000000001</v>
      </c>
      <c r="H27" s="29">
        <f>G8/C243*C27</f>
        <v>0.18422320445070339</v>
      </c>
      <c r="I27" s="26">
        <f t="shared" si="1"/>
        <v>1.2842232044507034</v>
      </c>
      <c r="J27" s="4"/>
      <c r="K27" s="6"/>
      <c r="L27" s="55"/>
      <c r="M27" s="310"/>
    </row>
    <row r="28" spans="1:15" x14ac:dyDescent="0.25">
      <c r="A28" s="288">
        <v>15</v>
      </c>
      <c r="B28" s="289" t="s">
        <v>346</v>
      </c>
      <c r="C28" s="296">
        <v>64.900000000000006</v>
      </c>
      <c r="D28" s="291" t="s">
        <v>328</v>
      </c>
      <c r="E28" s="292">
        <v>3.4</v>
      </c>
      <c r="F28" s="292">
        <v>5</v>
      </c>
      <c r="G28" s="293">
        <f t="shared" si="0"/>
        <v>1.6</v>
      </c>
      <c r="H28" s="294">
        <f>G8/C243*C28</f>
        <v>0.22601296727505957</v>
      </c>
      <c r="I28" s="295">
        <f t="shared" si="1"/>
        <v>1.8260129672750596</v>
      </c>
      <c r="J28" s="4"/>
      <c r="K28" s="6"/>
      <c r="L28" s="55"/>
      <c r="M28" s="310"/>
    </row>
    <row r="29" spans="1:15" x14ac:dyDescent="0.25">
      <c r="A29" s="288">
        <v>16</v>
      </c>
      <c r="B29" s="289" t="s">
        <v>347</v>
      </c>
      <c r="C29" s="296">
        <v>93.9</v>
      </c>
      <c r="D29" s="291" t="s">
        <v>328</v>
      </c>
      <c r="E29" s="292">
        <v>4.4000000000000004</v>
      </c>
      <c r="F29" s="292">
        <v>5.3</v>
      </c>
      <c r="G29" s="293">
        <f t="shared" si="0"/>
        <v>0.89999999999999947</v>
      </c>
      <c r="H29" s="294">
        <f>G8/C243*C29</f>
        <v>0.32700489410058692</v>
      </c>
      <c r="I29" s="295">
        <f t="shared" si="1"/>
        <v>1.2270048941005864</v>
      </c>
      <c r="J29" s="4"/>
      <c r="K29" s="6"/>
      <c r="L29" s="55"/>
      <c r="M29" s="310"/>
    </row>
    <row r="30" spans="1:15" x14ac:dyDescent="0.25">
      <c r="A30" s="288">
        <v>17</v>
      </c>
      <c r="B30" s="289" t="s">
        <v>348</v>
      </c>
      <c r="C30" s="296">
        <v>53</v>
      </c>
      <c r="D30" s="291" t="s">
        <v>328</v>
      </c>
      <c r="E30" s="292">
        <v>1.3</v>
      </c>
      <c r="F30" s="292">
        <v>1.8</v>
      </c>
      <c r="G30" s="293">
        <f t="shared" si="0"/>
        <v>0.5</v>
      </c>
      <c r="H30" s="294">
        <f>G8/C243*C30</f>
        <v>0.1845714524742397</v>
      </c>
      <c r="I30" s="295">
        <f t="shared" si="1"/>
        <v>0.68457145247423967</v>
      </c>
      <c r="J30" s="4"/>
      <c r="K30" s="6"/>
      <c r="L30" s="55"/>
      <c r="M30" s="310"/>
    </row>
    <row r="31" spans="1:15" x14ac:dyDescent="0.25">
      <c r="A31" s="288">
        <v>18</v>
      </c>
      <c r="B31" s="289" t="s">
        <v>595</v>
      </c>
      <c r="C31" s="296">
        <v>64.8</v>
      </c>
      <c r="D31" s="291" t="s">
        <v>328</v>
      </c>
      <c r="E31" s="292">
        <v>2.9</v>
      </c>
      <c r="F31" s="292">
        <v>3.9</v>
      </c>
      <c r="G31" s="293">
        <f t="shared" si="0"/>
        <v>1</v>
      </c>
      <c r="H31" s="294">
        <f>G8/C243*C31</f>
        <v>0.22566471925152323</v>
      </c>
      <c r="I31" s="295">
        <f t="shared" si="1"/>
        <v>1.2256647192515233</v>
      </c>
      <c r="J31" s="4"/>
      <c r="K31" s="6"/>
      <c r="L31" s="55"/>
      <c r="M31" s="310"/>
    </row>
    <row r="32" spans="1:15" x14ac:dyDescent="0.25">
      <c r="A32" s="288">
        <v>19</v>
      </c>
      <c r="B32" s="289" t="s">
        <v>349</v>
      </c>
      <c r="C32" s="296">
        <v>93.9</v>
      </c>
      <c r="D32" s="291" t="s">
        <v>328</v>
      </c>
      <c r="E32" s="292">
        <v>3.9</v>
      </c>
      <c r="F32" s="292">
        <v>4.4000000000000004</v>
      </c>
      <c r="G32" s="293">
        <f t="shared" si="0"/>
        <v>0.50000000000000044</v>
      </c>
      <c r="H32" s="294">
        <f>G8/C243*C32</f>
        <v>0.32700489410058692</v>
      </c>
      <c r="I32" s="295">
        <f t="shared" si="1"/>
        <v>0.82700489410058742</v>
      </c>
      <c r="J32" s="4"/>
      <c r="K32" s="6"/>
      <c r="L32" s="55"/>
      <c r="M32" s="310"/>
    </row>
    <row r="33" spans="1:13" x14ac:dyDescent="0.25">
      <c r="A33" s="288">
        <v>20</v>
      </c>
      <c r="B33" s="289" t="s">
        <v>350</v>
      </c>
      <c r="C33" s="296">
        <v>52.8</v>
      </c>
      <c r="D33" s="291" t="s">
        <v>328</v>
      </c>
      <c r="E33" s="292">
        <v>1.7</v>
      </c>
      <c r="F33" s="292">
        <v>2.4</v>
      </c>
      <c r="G33" s="293">
        <f t="shared" si="0"/>
        <v>0.7</v>
      </c>
      <c r="H33" s="294">
        <f>G8/C243*C33</f>
        <v>0.18387495642716709</v>
      </c>
      <c r="I33" s="295">
        <f t="shared" si="1"/>
        <v>0.88387495642716707</v>
      </c>
      <c r="J33" s="4"/>
      <c r="K33" s="6"/>
      <c r="L33" s="55"/>
      <c r="M33" s="310"/>
    </row>
    <row r="34" spans="1:13" x14ac:dyDescent="0.25">
      <c r="A34" s="7">
        <v>21</v>
      </c>
      <c r="B34" s="17" t="s">
        <v>351</v>
      </c>
      <c r="C34" s="11">
        <v>65</v>
      </c>
      <c r="D34" s="16" t="s">
        <v>328</v>
      </c>
      <c r="E34" s="30">
        <v>3</v>
      </c>
      <c r="F34" s="30">
        <v>4.5999999999999996</v>
      </c>
      <c r="G34" s="21">
        <f t="shared" si="0"/>
        <v>1.5999999999999996</v>
      </c>
      <c r="H34" s="29">
        <f>G8/C243*C34</f>
        <v>0.22636121529859585</v>
      </c>
      <c r="I34" s="26">
        <f t="shared" si="1"/>
        <v>1.8263612152985955</v>
      </c>
      <c r="J34" s="4"/>
      <c r="K34" s="6"/>
      <c r="L34" s="55"/>
      <c r="M34" s="310"/>
    </row>
    <row r="35" spans="1:13" x14ac:dyDescent="0.25">
      <c r="A35" s="7">
        <v>22</v>
      </c>
      <c r="B35" s="17" t="s">
        <v>352</v>
      </c>
      <c r="C35" s="11">
        <v>94.3</v>
      </c>
      <c r="D35" s="16" t="s">
        <v>328</v>
      </c>
      <c r="E35" s="30">
        <v>4.5999999999999996</v>
      </c>
      <c r="F35" s="30">
        <v>7.2</v>
      </c>
      <c r="G35" s="21">
        <f t="shared" si="0"/>
        <v>2.6000000000000005</v>
      </c>
      <c r="H35" s="29">
        <f>G8/C243*C35</f>
        <v>0.32839788619473209</v>
      </c>
      <c r="I35" s="26">
        <f t="shared" si="1"/>
        <v>2.9283978861947326</v>
      </c>
      <c r="J35" s="4"/>
      <c r="K35" s="6"/>
      <c r="L35" s="55"/>
      <c r="M35" s="310"/>
    </row>
    <row r="36" spans="1:13" x14ac:dyDescent="0.25">
      <c r="A36" s="288">
        <v>23</v>
      </c>
      <c r="B36" s="289" t="s">
        <v>353</v>
      </c>
      <c r="C36" s="296">
        <v>52.9</v>
      </c>
      <c r="D36" s="291" t="s">
        <v>328</v>
      </c>
      <c r="E36" s="292">
        <v>2.1</v>
      </c>
      <c r="F36" s="292">
        <v>3.2</v>
      </c>
      <c r="G36" s="293">
        <f t="shared" si="0"/>
        <v>1.1000000000000001</v>
      </c>
      <c r="H36" s="294">
        <f>G8/C243*C36</f>
        <v>0.18422320445070339</v>
      </c>
      <c r="I36" s="295">
        <f t="shared" si="1"/>
        <v>1.2842232044507034</v>
      </c>
      <c r="K36" s="4"/>
      <c r="L36" s="55"/>
      <c r="M36" s="310"/>
    </row>
    <row r="37" spans="1:13" x14ac:dyDescent="0.25">
      <c r="A37" s="288">
        <v>24</v>
      </c>
      <c r="B37" s="289" t="s">
        <v>354</v>
      </c>
      <c r="C37" s="296">
        <v>65.3</v>
      </c>
      <c r="D37" s="291" t="s">
        <v>328</v>
      </c>
      <c r="E37" s="292">
        <v>1.7</v>
      </c>
      <c r="F37" s="292">
        <v>1.8</v>
      </c>
      <c r="G37" s="293">
        <f t="shared" si="0"/>
        <v>0.10000000000000009</v>
      </c>
      <c r="H37" s="294">
        <f>G8/C243*C37</f>
        <v>0.22740595936920474</v>
      </c>
      <c r="I37" s="295">
        <f t="shared" si="1"/>
        <v>0.3274059593692048</v>
      </c>
      <c r="J37" s="4"/>
      <c r="K37" s="6"/>
      <c r="L37" s="55"/>
      <c r="M37" s="310"/>
    </row>
    <row r="38" spans="1:13" x14ac:dyDescent="0.25">
      <c r="A38" s="288">
        <v>25</v>
      </c>
      <c r="B38" s="289" t="s">
        <v>355</v>
      </c>
      <c r="C38" s="296">
        <v>94.1</v>
      </c>
      <c r="D38" s="291" t="s">
        <v>328</v>
      </c>
      <c r="E38" s="292">
        <v>4.5</v>
      </c>
      <c r="F38" s="292">
        <v>6.7</v>
      </c>
      <c r="G38" s="293">
        <f t="shared" si="0"/>
        <v>2.2000000000000002</v>
      </c>
      <c r="H38" s="294">
        <f>G8/C243*C38</f>
        <v>0.32770139014765948</v>
      </c>
      <c r="I38" s="295">
        <f t="shared" si="1"/>
        <v>2.5277013901476595</v>
      </c>
      <c r="J38" s="4"/>
      <c r="K38" s="6"/>
      <c r="L38" s="55"/>
      <c r="M38" s="310"/>
    </row>
    <row r="39" spans="1:13" x14ac:dyDescent="0.25">
      <c r="A39" s="288">
        <v>26</v>
      </c>
      <c r="B39" s="289" t="s">
        <v>356</v>
      </c>
      <c r="C39" s="296">
        <v>53</v>
      </c>
      <c r="D39" s="291" t="s">
        <v>328</v>
      </c>
      <c r="E39" s="292">
        <v>0.9</v>
      </c>
      <c r="F39" s="292">
        <v>0.9</v>
      </c>
      <c r="G39" s="293">
        <f t="shared" si="0"/>
        <v>0</v>
      </c>
      <c r="H39" s="294">
        <f>G8/C243*C39</f>
        <v>0.1845714524742397</v>
      </c>
      <c r="I39" s="295">
        <f t="shared" si="1"/>
        <v>0.1845714524742397</v>
      </c>
      <c r="J39" s="4"/>
      <c r="K39" s="6"/>
      <c r="L39" s="55"/>
      <c r="M39" s="310"/>
    </row>
    <row r="40" spans="1:13" x14ac:dyDescent="0.25">
      <c r="A40" s="288">
        <v>27</v>
      </c>
      <c r="B40" s="289" t="s">
        <v>357</v>
      </c>
      <c r="C40" s="296">
        <v>65.3</v>
      </c>
      <c r="D40" s="291" t="s">
        <v>328</v>
      </c>
      <c r="E40" s="292">
        <v>1.6</v>
      </c>
      <c r="F40" s="292">
        <v>2.8</v>
      </c>
      <c r="G40" s="293">
        <f t="shared" si="0"/>
        <v>1.1999999999999997</v>
      </c>
      <c r="H40" s="294">
        <f>G8/C243*C40</f>
        <v>0.22740595936920474</v>
      </c>
      <c r="I40" s="295">
        <f t="shared" si="1"/>
        <v>1.4274059593692046</v>
      </c>
      <c r="J40" s="4"/>
      <c r="K40" s="6"/>
      <c r="L40" s="55"/>
      <c r="M40" s="310"/>
    </row>
    <row r="41" spans="1:13" x14ac:dyDescent="0.25">
      <c r="A41" s="288">
        <v>28</v>
      </c>
      <c r="B41" s="289" t="s">
        <v>358</v>
      </c>
      <c r="C41" s="296">
        <v>93.5</v>
      </c>
      <c r="D41" s="291" t="s">
        <v>328</v>
      </c>
      <c r="E41" s="292">
        <v>2.2999999999999998</v>
      </c>
      <c r="F41" s="292">
        <v>2.7</v>
      </c>
      <c r="G41" s="293">
        <f t="shared" si="0"/>
        <v>0.40000000000000036</v>
      </c>
      <c r="H41" s="294">
        <f>G8/C243*C41</f>
        <v>0.32561190200644169</v>
      </c>
      <c r="I41" s="295">
        <f t="shared" si="1"/>
        <v>0.72561190200644199</v>
      </c>
      <c r="J41" s="4"/>
      <c r="K41" s="6"/>
      <c r="L41" s="55"/>
      <c r="M41" s="310"/>
    </row>
    <row r="42" spans="1:13" x14ac:dyDescent="0.25">
      <c r="A42" s="300">
        <v>29</v>
      </c>
      <c r="B42" s="301" t="s">
        <v>359</v>
      </c>
      <c r="C42" s="302">
        <v>52.8</v>
      </c>
      <c r="D42" s="303" t="s">
        <v>328</v>
      </c>
      <c r="E42" s="304">
        <v>2.2999999999999998</v>
      </c>
      <c r="F42" s="304">
        <v>3.4</v>
      </c>
      <c r="G42" s="305">
        <f t="shared" si="0"/>
        <v>1.1000000000000001</v>
      </c>
      <c r="H42" s="306">
        <f>G8/C243*C42</f>
        <v>0.18387495642716709</v>
      </c>
      <c r="I42" s="307">
        <f t="shared" si="1"/>
        <v>1.2838749564271672</v>
      </c>
      <c r="J42" s="4"/>
      <c r="K42" s="6"/>
      <c r="L42" s="55"/>
      <c r="M42" s="310"/>
    </row>
    <row r="43" spans="1:13" x14ac:dyDescent="0.25">
      <c r="A43" s="288">
        <v>30</v>
      </c>
      <c r="B43" s="289" t="s">
        <v>360</v>
      </c>
      <c r="C43" s="296">
        <v>65.400000000000006</v>
      </c>
      <c r="D43" s="291" t="s">
        <v>328</v>
      </c>
      <c r="E43" s="292">
        <v>3</v>
      </c>
      <c r="F43" s="292">
        <v>4.7</v>
      </c>
      <c r="G43" s="293">
        <f t="shared" si="0"/>
        <v>1.7000000000000002</v>
      </c>
      <c r="H43" s="294">
        <f>G8/C243*C43</f>
        <v>0.22775420739274108</v>
      </c>
      <c r="I43" s="295">
        <f t="shared" si="1"/>
        <v>1.9277542073927412</v>
      </c>
      <c r="J43" s="4"/>
      <c r="K43" s="6"/>
      <c r="L43" s="55"/>
      <c r="M43" s="310"/>
    </row>
    <row r="44" spans="1:13" x14ac:dyDescent="0.25">
      <c r="A44" s="7">
        <v>31</v>
      </c>
      <c r="B44" s="17" t="s">
        <v>361</v>
      </c>
      <c r="C44" s="11">
        <v>93.9</v>
      </c>
      <c r="D44" s="16" t="s">
        <v>328</v>
      </c>
      <c r="E44" s="30">
        <v>2.2000000000000002</v>
      </c>
      <c r="F44" s="30">
        <v>4.2</v>
      </c>
      <c r="G44" s="21">
        <f t="shared" si="0"/>
        <v>2</v>
      </c>
      <c r="H44" s="29">
        <f>G8/C243*C44</f>
        <v>0.32700489410058692</v>
      </c>
      <c r="I44" s="26">
        <f t="shared" si="1"/>
        <v>2.327004894100587</v>
      </c>
      <c r="J44" s="4"/>
      <c r="K44" s="6"/>
      <c r="L44" s="55"/>
      <c r="M44" s="310"/>
    </row>
    <row r="45" spans="1:13" x14ac:dyDescent="0.25">
      <c r="A45" s="7">
        <v>32</v>
      </c>
      <c r="B45" s="17" t="s">
        <v>363</v>
      </c>
      <c r="C45" s="11">
        <v>53</v>
      </c>
      <c r="D45" s="16" t="s">
        <v>328</v>
      </c>
      <c r="E45" s="30">
        <v>1.2</v>
      </c>
      <c r="F45" s="30">
        <v>2.2000000000000002</v>
      </c>
      <c r="G45" s="21">
        <f t="shared" si="0"/>
        <v>1.0000000000000002</v>
      </c>
      <c r="H45" s="29">
        <f>G8/C243*C45</f>
        <v>0.1845714524742397</v>
      </c>
      <c r="I45" s="26">
        <f t="shared" si="1"/>
        <v>1.1845714524742399</v>
      </c>
      <c r="J45" s="4"/>
      <c r="K45" s="6"/>
      <c r="L45" s="55"/>
      <c r="M45" s="310"/>
    </row>
    <row r="46" spans="1:13" x14ac:dyDescent="0.25">
      <c r="A46" s="300">
        <v>33</v>
      </c>
      <c r="B46" s="301" t="s">
        <v>364</v>
      </c>
      <c r="C46" s="302">
        <v>65.3</v>
      </c>
      <c r="D46" s="303" t="s">
        <v>328</v>
      </c>
      <c r="E46" s="304">
        <v>0.7</v>
      </c>
      <c r="F46" s="304">
        <v>1.4</v>
      </c>
      <c r="G46" s="305">
        <f t="shared" si="0"/>
        <v>0.7</v>
      </c>
      <c r="H46" s="306">
        <f>G8/C243*C46</f>
        <v>0.22740595936920474</v>
      </c>
      <c r="I46" s="307">
        <f t="shared" si="1"/>
        <v>0.92740595936920467</v>
      </c>
      <c r="J46" s="4"/>
      <c r="K46" s="6"/>
      <c r="L46" s="55"/>
      <c r="M46" s="310"/>
    </row>
    <row r="47" spans="1:13" x14ac:dyDescent="0.25">
      <c r="A47" s="7">
        <v>34</v>
      </c>
      <c r="B47" s="17" t="s">
        <v>362</v>
      </c>
      <c r="C47" s="11">
        <v>94</v>
      </c>
      <c r="D47" s="16" t="s">
        <v>328</v>
      </c>
      <c r="E47" s="30">
        <v>3.3</v>
      </c>
      <c r="F47" s="30">
        <v>4.2</v>
      </c>
      <c r="G47" s="21">
        <f t="shared" si="0"/>
        <v>0.90000000000000036</v>
      </c>
      <c r="H47" s="29">
        <f>G8/C243*C47</f>
        <v>0.3273531421241232</v>
      </c>
      <c r="I47" s="26">
        <f t="shared" si="1"/>
        <v>1.2273531421241235</v>
      </c>
      <c r="J47" s="4"/>
      <c r="K47" s="6"/>
      <c r="L47" s="55"/>
      <c r="M47" s="310"/>
    </row>
    <row r="48" spans="1:13" x14ac:dyDescent="0.25">
      <c r="A48" s="300">
        <v>35</v>
      </c>
      <c r="B48" s="301" t="s">
        <v>365</v>
      </c>
      <c r="C48" s="302">
        <v>52.8</v>
      </c>
      <c r="D48" s="303" t="s">
        <v>328</v>
      </c>
      <c r="E48" s="304">
        <v>2.1</v>
      </c>
      <c r="F48" s="304">
        <v>2.8</v>
      </c>
      <c r="G48" s="305">
        <f t="shared" si="0"/>
        <v>0.69999999999999973</v>
      </c>
      <c r="H48" s="306">
        <f>G8/C243*C48</f>
        <v>0.18387495642716709</v>
      </c>
      <c r="I48" s="307">
        <f t="shared" si="1"/>
        <v>0.88387495642716685</v>
      </c>
      <c r="K48" s="4"/>
      <c r="L48" s="55"/>
      <c r="M48" s="310"/>
    </row>
    <row r="49" spans="1:21" x14ac:dyDescent="0.25">
      <c r="A49" s="288">
        <v>36</v>
      </c>
      <c r="B49" s="289" t="s">
        <v>366</v>
      </c>
      <c r="C49" s="296">
        <v>64.900000000000006</v>
      </c>
      <c r="D49" s="291" t="s">
        <v>328</v>
      </c>
      <c r="E49" s="292">
        <v>1.5</v>
      </c>
      <c r="F49" s="292">
        <v>1.8</v>
      </c>
      <c r="G49" s="293">
        <f t="shared" si="0"/>
        <v>0.30000000000000004</v>
      </c>
      <c r="H49" s="294">
        <f>G8/C243*C49</f>
        <v>0.22601296727505957</v>
      </c>
      <c r="I49" s="295">
        <f t="shared" si="1"/>
        <v>0.52601296727505964</v>
      </c>
      <c r="J49" s="4"/>
      <c r="K49" s="6"/>
      <c r="L49" s="55"/>
      <c r="M49" s="310"/>
    </row>
    <row r="50" spans="1:21" x14ac:dyDescent="0.25">
      <c r="A50" s="7">
        <v>37</v>
      </c>
      <c r="B50" s="17" t="s">
        <v>367</v>
      </c>
      <c r="C50" s="11">
        <v>94.1</v>
      </c>
      <c r="D50" s="16" t="s">
        <v>328</v>
      </c>
      <c r="E50" s="30">
        <v>2.2999999999999998</v>
      </c>
      <c r="F50" s="30">
        <v>3.5</v>
      </c>
      <c r="G50" s="21">
        <f t="shared" si="0"/>
        <v>1.2000000000000002</v>
      </c>
      <c r="H50" s="29">
        <f>G8/C243*C50</f>
        <v>0.32770139014765948</v>
      </c>
      <c r="I50" s="26">
        <f t="shared" si="1"/>
        <v>1.5277013901476597</v>
      </c>
      <c r="J50" s="4"/>
      <c r="K50" s="6"/>
      <c r="L50" s="55"/>
      <c r="M50" s="310"/>
    </row>
    <row r="51" spans="1:21" x14ac:dyDescent="0.25">
      <c r="A51" s="288">
        <v>38</v>
      </c>
      <c r="B51" s="289" t="s">
        <v>368</v>
      </c>
      <c r="C51" s="296">
        <v>52.7</v>
      </c>
      <c r="D51" s="291" t="s">
        <v>328</v>
      </c>
      <c r="E51" s="292">
        <v>1</v>
      </c>
      <c r="F51" s="292">
        <v>1.7</v>
      </c>
      <c r="G51" s="293">
        <f t="shared" si="0"/>
        <v>0.7</v>
      </c>
      <c r="H51" s="294">
        <f>G8/C243*C51</f>
        <v>0.18352670840363081</v>
      </c>
      <c r="I51" s="295">
        <f t="shared" si="1"/>
        <v>0.88352670840363079</v>
      </c>
      <c r="J51" s="4"/>
      <c r="K51" s="6"/>
      <c r="L51" s="55"/>
      <c r="M51" s="310"/>
    </row>
    <row r="52" spans="1:21" x14ac:dyDescent="0.25">
      <c r="A52" s="288">
        <v>39</v>
      </c>
      <c r="B52" s="289" t="s">
        <v>369</v>
      </c>
      <c r="C52" s="296">
        <v>65.2</v>
      </c>
      <c r="D52" s="291" t="s">
        <v>328</v>
      </c>
      <c r="E52" s="292">
        <v>1.4</v>
      </c>
      <c r="F52" s="292">
        <v>2.6</v>
      </c>
      <c r="G52" s="293">
        <f t="shared" si="0"/>
        <v>1.2000000000000002</v>
      </c>
      <c r="H52" s="294">
        <f>G8/C243*C52</f>
        <v>0.22705771134566846</v>
      </c>
      <c r="I52" s="295">
        <f t="shared" si="1"/>
        <v>1.4270577113456686</v>
      </c>
      <c r="J52" s="4"/>
      <c r="K52" s="6"/>
      <c r="L52" s="55"/>
      <c r="M52" s="310"/>
    </row>
    <row r="53" spans="1:21" x14ac:dyDescent="0.25">
      <c r="A53" s="328">
        <v>40</v>
      </c>
      <c r="B53" s="329" t="s">
        <v>370</v>
      </c>
      <c r="C53" s="330">
        <v>94</v>
      </c>
      <c r="D53" s="331" t="s">
        <v>328</v>
      </c>
      <c r="E53" s="332">
        <v>3.7</v>
      </c>
      <c r="F53" s="332">
        <v>5.7</v>
      </c>
      <c r="G53" s="333">
        <f t="shared" si="0"/>
        <v>2</v>
      </c>
      <c r="H53" s="334">
        <f>G8/C243*C53</f>
        <v>0.3273531421241232</v>
      </c>
      <c r="I53" s="335">
        <f t="shared" si="1"/>
        <v>2.3273531421241231</v>
      </c>
      <c r="J53" s="4"/>
      <c r="K53" s="6"/>
      <c r="L53" s="55"/>
      <c r="M53" s="310"/>
    </row>
    <row r="54" spans="1:21" x14ac:dyDescent="0.25">
      <c r="A54" s="7">
        <v>41</v>
      </c>
      <c r="B54" s="17" t="s">
        <v>371</v>
      </c>
      <c r="C54" s="11">
        <v>52.8</v>
      </c>
      <c r="D54" s="16" t="s">
        <v>328</v>
      </c>
      <c r="E54" s="30">
        <v>1.8</v>
      </c>
      <c r="F54" s="30">
        <v>1.8</v>
      </c>
      <c r="G54" s="21">
        <f t="shared" si="0"/>
        <v>0</v>
      </c>
      <c r="H54" s="29">
        <f>G8/C243*C54</f>
        <v>0.18387495642716709</v>
      </c>
      <c r="I54" s="26">
        <f t="shared" si="1"/>
        <v>0.18387495642716709</v>
      </c>
      <c r="J54" s="4"/>
      <c r="K54" s="6"/>
      <c r="L54" s="55"/>
      <c r="M54" s="310"/>
    </row>
    <row r="55" spans="1:21" x14ac:dyDescent="0.25">
      <c r="A55" s="288">
        <v>42</v>
      </c>
      <c r="B55" s="289" t="s">
        <v>372</v>
      </c>
      <c r="C55" s="296">
        <v>65.3</v>
      </c>
      <c r="D55" s="291" t="s">
        <v>328</v>
      </c>
      <c r="E55" s="292">
        <v>2.8</v>
      </c>
      <c r="F55" s="292">
        <v>4.2</v>
      </c>
      <c r="G55" s="293">
        <f t="shared" si="0"/>
        <v>1.4000000000000004</v>
      </c>
      <c r="H55" s="294">
        <f>G8/C243*C55</f>
        <v>0.22740595936920474</v>
      </c>
      <c r="I55" s="295">
        <f t="shared" si="1"/>
        <v>1.6274059593692052</v>
      </c>
      <c r="J55" s="4"/>
      <c r="K55" s="6"/>
      <c r="L55" s="55"/>
      <c r="M55" s="310"/>
    </row>
    <row r="56" spans="1:21" x14ac:dyDescent="0.25">
      <c r="A56" s="288">
        <v>43</v>
      </c>
      <c r="B56" s="289" t="s">
        <v>455</v>
      </c>
      <c r="C56" s="296">
        <v>69.099999999999994</v>
      </c>
      <c r="D56" s="291" t="s">
        <v>328</v>
      </c>
      <c r="E56" s="292">
        <v>2.6</v>
      </c>
      <c r="F56" s="292">
        <v>4.7</v>
      </c>
      <c r="G56" s="293">
        <f t="shared" si="0"/>
        <v>2.1</v>
      </c>
      <c r="H56" s="294">
        <f>G8/C243*C56</f>
        <v>0.24063938426358417</v>
      </c>
      <c r="I56" s="295">
        <f t="shared" si="1"/>
        <v>2.3406393842635844</v>
      </c>
      <c r="J56" s="4"/>
      <c r="K56" s="6"/>
      <c r="L56" s="55"/>
      <c r="M56" s="310"/>
    </row>
    <row r="57" spans="1:21" x14ac:dyDescent="0.25">
      <c r="A57" s="288">
        <v>44</v>
      </c>
      <c r="B57" s="289" t="s">
        <v>456</v>
      </c>
      <c r="C57" s="296">
        <v>42.6</v>
      </c>
      <c r="D57" s="291" t="s">
        <v>328</v>
      </c>
      <c r="E57" s="292">
        <v>1.5</v>
      </c>
      <c r="F57" s="292">
        <v>2.7</v>
      </c>
      <c r="G57" s="293">
        <f t="shared" si="0"/>
        <v>1.2000000000000002</v>
      </c>
      <c r="H57" s="294">
        <f>G8/C243*C57</f>
        <v>0.14835365802646436</v>
      </c>
      <c r="I57" s="295">
        <f t="shared" si="1"/>
        <v>1.3483536580264646</v>
      </c>
      <c r="J57" s="4"/>
      <c r="K57" s="6"/>
      <c r="L57" s="55"/>
      <c r="M57" s="310"/>
    </row>
    <row r="58" spans="1:21" x14ac:dyDescent="0.25">
      <c r="A58" s="288">
        <v>45</v>
      </c>
      <c r="B58" s="289" t="s">
        <v>457</v>
      </c>
      <c r="C58" s="296">
        <v>55.5</v>
      </c>
      <c r="D58" s="291" t="s">
        <v>328</v>
      </c>
      <c r="E58" s="292">
        <v>2.8</v>
      </c>
      <c r="F58" s="292">
        <v>4.2</v>
      </c>
      <c r="G58" s="293">
        <f t="shared" si="0"/>
        <v>1.4000000000000004</v>
      </c>
      <c r="H58" s="294">
        <f>G8/C243*C58</f>
        <v>0.19327765306264721</v>
      </c>
      <c r="I58" s="295">
        <f t="shared" si="1"/>
        <v>1.5932776530626476</v>
      </c>
      <c r="K58" s="4"/>
      <c r="L58" s="55"/>
      <c r="M58" s="703"/>
      <c r="N58" s="704"/>
      <c r="O58" s="704"/>
      <c r="P58" s="704"/>
      <c r="Q58" s="704"/>
      <c r="R58" s="704"/>
      <c r="S58" s="704"/>
      <c r="T58" s="704"/>
      <c r="U58" s="704"/>
    </row>
    <row r="59" spans="1:21" x14ac:dyDescent="0.25">
      <c r="A59" s="288">
        <v>46</v>
      </c>
      <c r="B59" s="289" t="s">
        <v>458</v>
      </c>
      <c r="C59" s="296">
        <v>58.9</v>
      </c>
      <c r="D59" s="291" t="s">
        <v>328</v>
      </c>
      <c r="E59" s="292">
        <v>2.8</v>
      </c>
      <c r="F59" s="292">
        <v>4.5</v>
      </c>
      <c r="G59" s="293">
        <f t="shared" si="0"/>
        <v>1.7000000000000002</v>
      </c>
      <c r="H59" s="294">
        <f>G8/C243*C59</f>
        <v>0.20511808586288147</v>
      </c>
      <c r="I59" s="295">
        <f t="shared" si="1"/>
        <v>1.9051180858628816</v>
      </c>
      <c r="K59" s="4"/>
      <c r="L59" s="55"/>
      <c r="M59" s="310"/>
    </row>
    <row r="60" spans="1:21" x14ac:dyDescent="0.25">
      <c r="A60" s="288">
        <v>47</v>
      </c>
      <c r="B60" s="289" t="s">
        <v>459</v>
      </c>
      <c r="C60" s="296">
        <v>62.3</v>
      </c>
      <c r="D60" s="291" t="s">
        <v>328</v>
      </c>
      <c r="E60" s="292">
        <v>2.4</v>
      </c>
      <c r="F60" s="292">
        <v>3.8</v>
      </c>
      <c r="G60" s="293">
        <f t="shared" si="0"/>
        <v>1.4</v>
      </c>
      <c r="H60" s="294">
        <f>G8/C243*C60</f>
        <v>0.21695851866311569</v>
      </c>
      <c r="I60" s="295">
        <f t="shared" si="1"/>
        <v>1.6169585186631157</v>
      </c>
      <c r="K60" s="4"/>
      <c r="L60" s="55"/>
      <c r="M60" s="310"/>
    </row>
    <row r="61" spans="1:21" x14ac:dyDescent="0.25">
      <c r="A61" s="288">
        <v>48</v>
      </c>
      <c r="B61" s="289" t="s">
        <v>460</v>
      </c>
      <c r="C61" s="296">
        <v>68.7</v>
      </c>
      <c r="D61" s="291" t="s">
        <v>328</v>
      </c>
      <c r="E61" s="292">
        <v>2.8</v>
      </c>
      <c r="F61" s="292">
        <v>3.9</v>
      </c>
      <c r="G61" s="293">
        <f t="shared" si="0"/>
        <v>1.1000000000000001</v>
      </c>
      <c r="H61" s="294">
        <f>G8/C243*C61</f>
        <v>0.23924639216943899</v>
      </c>
      <c r="I61" s="295">
        <f t="shared" si="1"/>
        <v>1.3392463921694391</v>
      </c>
      <c r="K61" s="4"/>
      <c r="L61" s="55"/>
      <c r="M61" s="310"/>
    </row>
    <row r="62" spans="1:21" x14ac:dyDescent="0.25">
      <c r="A62" s="288">
        <v>49</v>
      </c>
      <c r="B62" s="289" t="s">
        <v>461</v>
      </c>
      <c r="C62" s="296">
        <v>42.7</v>
      </c>
      <c r="D62" s="291" t="s">
        <v>328</v>
      </c>
      <c r="E62" s="292">
        <v>1.6</v>
      </c>
      <c r="F62" s="292">
        <v>1.6</v>
      </c>
      <c r="G62" s="293">
        <f t="shared" si="0"/>
        <v>0</v>
      </c>
      <c r="H62" s="294">
        <f>G8/C243*C62</f>
        <v>0.14870190605000067</v>
      </c>
      <c r="I62" s="295">
        <f t="shared" si="1"/>
        <v>0.14870190605000067</v>
      </c>
      <c r="J62" s="4"/>
      <c r="K62" s="6"/>
      <c r="L62" s="55"/>
      <c r="M62" s="310"/>
    </row>
    <row r="63" spans="1:21" x14ac:dyDescent="0.25">
      <c r="A63" s="288">
        <v>50</v>
      </c>
      <c r="B63" s="289" t="s">
        <v>462</v>
      </c>
      <c r="C63" s="296">
        <v>55</v>
      </c>
      <c r="D63" s="291" t="s">
        <v>328</v>
      </c>
      <c r="E63" s="292">
        <v>1.8</v>
      </c>
      <c r="F63" s="292">
        <v>2.8</v>
      </c>
      <c r="G63" s="293">
        <f t="shared" si="0"/>
        <v>0.99999999999999978</v>
      </c>
      <c r="H63" s="294">
        <f>G8/C243*C63</f>
        <v>0.19153641294496571</v>
      </c>
      <c r="I63" s="295">
        <f t="shared" si="1"/>
        <v>1.1915364129449655</v>
      </c>
      <c r="J63" s="4"/>
      <c r="K63" s="6"/>
      <c r="L63" s="55"/>
      <c r="M63" s="310"/>
    </row>
    <row r="64" spans="1:21" x14ac:dyDescent="0.25">
      <c r="A64" s="288">
        <v>51</v>
      </c>
      <c r="B64" s="289" t="s">
        <v>463</v>
      </c>
      <c r="C64" s="296">
        <v>59</v>
      </c>
      <c r="D64" s="291" t="s">
        <v>328</v>
      </c>
      <c r="E64" s="292">
        <v>1.8</v>
      </c>
      <c r="F64" s="292">
        <v>2</v>
      </c>
      <c r="G64" s="293">
        <f t="shared" si="0"/>
        <v>0.19999999999999996</v>
      </c>
      <c r="H64" s="294">
        <f>G8/C243*C64</f>
        <v>0.20546633388641777</v>
      </c>
      <c r="I64" s="295">
        <f t="shared" si="1"/>
        <v>0.40546633388641773</v>
      </c>
      <c r="J64" s="4"/>
      <c r="K64" s="6"/>
      <c r="L64" s="55"/>
      <c r="M64" s="310"/>
    </row>
    <row r="65" spans="1:13" x14ac:dyDescent="0.25">
      <c r="A65" s="288">
        <v>52</v>
      </c>
      <c r="B65" s="289" t="s">
        <v>464</v>
      </c>
      <c r="C65" s="296">
        <v>62</v>
      </c>
      <c r="D65" s="291" t="s">
        <v>328</v>
      </c>
      <c r="E65" s="292">
        <v>3.2</v>
      </c>
      <c r="F65" s="292">
        <v>4.7</v>
      </c>
      <c r="G65" s="293">
        <f t="shared" si="0"/>
        <v>1.5</v>
      </c>
      <c r="H65" s="294">
        <f>G8/C243*C65</f>
        <v>0.2159137745925068</v>
      </c>
      <c r="I65" s="295">
        <f t="shared" si="1"/>
        <v>1.7159137745925068</v>
      </c>
      <c r="J65" s="4"/>
      <c r="K65" s="6"/>
      <c r="L65" s="55"/>
      <c r="M65" s="310"/>
    </row>
    <row r="66" spans="1:13" x14ac:dyDescent="0.25">
      <c r="A66" s="300">
        <v>53</v>
      </c>
      <c r="B66" s="301" t="s">
        <v>465</v>
      </c>
      <c r="C66" s="302">
        <v>68.900000000000006</v>
      </c>
      <c r="D66" s="303" t="s">
        <v>328</v>
      </c>
      <c r="E66" s="304">
        <v>1.3</v>
      </c>
      <c r="F66" s="304">
        <v>2.4</v>
      </c>
      <c r="G66" s="305">
        <f t="shared" si="0"/>
        <v>1.0999999999999999</v>
      </c>
      <c r="H66" s="306">
        <f>G8/C243*C66</f>
        <v>0.23994288821651161</v>
      </c>
      <c r="I66" s="307">
        <f t="shared" si="1"/>
        <v>1.3399428882165114</v>
      </c>
      <c r="J66" s="4"/>
      <c r="K66" s="6"/>
      <c r="L66" s="55"/>
      <c r="M66" s="310"/>
    </row>
    <row r="67" spans="1:13" x14ac:dyDescent="0.25">
      <c r="A67" s="300">
        <v>54</v>
      </c>
      <c r="B67" s="301" t="s">
        <v>466</v>
      </c>
      <c r="C67" s="302">
        <v>42.8</v>
      </c>
      <c r="D67" s="303" t="s">
        <v>328</v>
      </c>
      <c r="E67" s="304">
        <v>1.8</v>
      </c>
      <c r="F67" s="304">
        <v>2.6</v>
      </c>
      <c r="G67" s="305">
        <f t="shared" si="0"/>
        <v>0.8</v>
      </c>
      <c r="H67" s="306">
        <f>G8/C243*C67</f>
        <v>0.14905015407353694</v>
      </c>
      <c r="I67" s="307">
        <f t="shared" si="1"/>
        <v>0.94905015407353699</v>
      </c>
      <c r="J67" s="4"/>
      <c r="K67" s="6"/>
      <c r="L67" s="55"/>
      <c r="M67" s="310"/>
    </row>
    <row r="68" spans="1:13" x14ac:dyDescent="0.25">
      <c r="A68" s="300">
        <v>55</v>
      </c>
      <c r="B68" s="301" t="s">
        <v>467</v>
      </c>
      <c r="C68" s="302">
        <v>55.2</v>
      </c>
      <c r="D68" s="303" t="s">
        <v>328</v>
      </c>
      <c r="E68" s="304">
        <v>2.2999999999999998</v>
      </c>
      <c r="F68" s="304">
        <v>2.5</v>
      </c>
      <c r="G68" s="305">
        <f t="shared" si="0"/>
        <v>0.20000000000000018</v>
      </c>
      <c r="H68" s="306">
        <f>G8/C243*C68</f>
        <v>0.19223290899203832</v>
      </c>
      <c r="I68" s="307">
        <f t="shared" si="1"/>
        <v>0.3922329089920385</v>
      </c>
      <c r="J68" s="4"/>
      <c r="K68" s="6"/>
      <c r="L68" s="55"/>
      <c r="M68" s="310"/>
    </row>
    <row r="69" spans="1:13" x14ac:dyDescent="0.25">
      <c r="A69" s="288">
        <v>56</v>
      </c>
      <c r="B69" s="289" t="s">
        <v>468</v>
      </c>
      <c r="C69" s="296">
        <v>59.3</v>
      </c>
      <c r="D69" s="291" t="s">
        <v>328</v>
      </c>
      <c r="E69" s="292">
        <v>2.2999999999999998</v>
      </c>
      <c r="F69" s="292">
        <v>3.4</v>
      </c>
      <c r="G69" s="293">
        <f t="shared" si="0"/>
        <v>1.1000000000000001</v>
      </c>
      <c r="H69" s="294">
        <f>G8/C243*C69</f>
        <v>0.20651107795702667</v>
      </c>
      <c r="I69" s="295">
        <f t="shared" si="1"/>
        <v>1.3065110779570268</v>
      </c>
      <c r="J69" s="4"/>
      <c r="K69" s="6"/>
      <c r="L69" s="55"/>
      <c r="M69" s="310"/>
    </row>
    <row r="70" spans="1:13" x14ac:dyDescent="0.25">
      <c r="A70" s="288">
        <v>57</v>
      </c>
      <c r="B70" s="289" t="s">
        <v>469</v>
      </c>
      <c r="C70" s="296">
        <v>62.2</v>
      </c>
      <c r="D70" s="291" t="s">
        <v>328</v>
      </c>
      <c r="E70" s="292">
        <v>3.3</v>
      </c>
      <c r="F70" s="292">
        <v>4.9000000000000004</v>
      </c>
      <c r="G70" s="293">
        <f t="shared" si="0"/>
        <v>1.6000000000000005</v>
      </c>
      <c r="H70" s="294">
        <f>G8/C243*C70</f>
        <v>0.21661027063957941</v>
      </c>
      <c r="I70" s="295">
        <f t="shared" si="1"/>
        <v>1.8166102706395799</v>
      </c>
      <c r="J70" s="4"/>
      <c r="K70" s="6"/>
      <c r="L70" s="55"/>
      <c r="M70" s="310"/>
    </row>
    <row r="71" spans="1:13" x14ac:dyDescent="0.25">
      <c r="A71" s="288">
        <v>58</v>
      </c>
      <c r="B71" s="289" t="s">
        <v>470</v>
      </c>
      <c r="C71" s="296">
        <v>69.099999999999994</v>
      </c>
      <c r="D71" s="291" t="s">
        <v>328</v>
      </c>
      <c r="E71" s="292">
        <v>2.2000000000000002</v>
      </c>
      <c r="F71" s="292">
        <v>2.4</v>
      </c>
      <c r="G71" s="293">
        <f t="shared" si="0"/>
        <v>0.19999999999999973</v>
      </c>
      <c r="H71" s="294">
        <f>G8/C243*C71</f>
        <v>0.24063938426358417</v>
      </c>
      <c r="I71" s="295">
        <f t="shared" si="1"/>
        <v>0.4406393842635839</v>
      </c>
      <c r="J71" s="4"/>
      <c r="K71" s="6"/>
      <c r="L71" s="55"/>
      <c r="M71" s="310"/>
    </row>
    <row r="72" spans="1:13" x14ac:dyDescent="0.25">
      <c r="A72" s="288">
        <v>59</v>
      </c>
      <c r="B72" s="289" t="s">
        <v>471</v>
      </c>
      <c r="C72" s="296">
        <v>42.5</v>
      </c>
      <c r="D72" s="291" t="s">
        <v>328</v>
      </c>
      <c r="E72" s="292">
        <v>1.8</v>
      </c>
      <c r="F72" s="292">
        <v>2.8</v>
      </c>
      <c r="G72" s="293">
        <f t="shared" si="0"/>
        <v>0.99999999999999978</v>
      </c>
      <c r="H72" s="294">
        <f>G8/C243*C72</f>
        <v>0.14800541000292805</v>
      </c>
      <c r="I72" s="295">
        <f t="shared" si="1"/>
        <v>1.1480054100029278</v>
      </c>
      <c r="J72" s="4"/>
      <c r="K72" s="6"/>
      <c r="L72" s="55"/>
      <c r="M72" s="310"/>
    </row>
    <row r="73" spans="1:13" x14ac:dyDescent="0.25">
      <c r="A73" s="288">
        <v>60</v>
      </c>
      <c r="B73" s="289" t="s">
        <v>472</v>
      </c>
      <c r="C73" s="296">
        <v>55.4</v>
      </c>
      <c r="D73" s="291" t="s">
        <v>328</v>
      </c>
      <c r="E73" s="292">
        <v>2</v>
      </c>
      <c r="F73" s="292">
        <v>2</v>
      </c>
      <c r="G73" s="293">
        <f t="shared" si="0"/>
        <v>0</v>
      </c>
      <c r="H73" s="294">
        <f>G8/C243*C73</f>
        <v>0.19292940503911091</v>
      </c>
      <c r="I73" s="295">
        <f t="shared" si="1"/>
        <v>0.19292940503911091</v>
      </c>
      <c r="J73" s="4"/>
      <c r="K73" s="6"/>
      <c r="L73" s="55"/>
      <c r="M73" s="310"/>
    </row>
    <row r="74" spans="1:13" x14ac:dyDescent="0.25">
      <c r="A74" s="288">
        <v>61</v>
      </c>
      <c r="B74" s="289" t="s">
        <v>473</v>
      </c>
      <c r="C74" s="296">
        <v>58.8</v>
      </c>
      <c r="D74" s="291" t="s">
        <v>328</v>
      </c>
      <c r="E74" s="292">
        <v>2.2000000000000002</v>
      </c>
      <c r="F74" s="292">
        <v>2.6</v>
      </c>
      <c r="G74" s="293">
        <f t="shared" si="0"/>
        <v>0.39999999999999991</v>
      </c>
      <c r="H74" s="294">
        <f>G8/C243*C74</f>
        <v>0.20476983783934516</v>
      </c>
      <c r="I74" s="295">
        <f t="shared" si="1"/>
        <v>0.60476983783934513</v>
      </c>
      <c r="J74" s="4"/>
      <c r="K74" s="6"/>
      <c r="L74" s="55"/>
      <c r="M74" s="310"/>
    </row>
    <row r="75" spans="1:13" x14ac:dyDescent="0.25">
      <c r="A75" s="288">
        <v>62</v>
      </c>
      <c r="B75" s="289" t="s">
        <v>474</v>
      </c>
      <c r="C75" s="296">
        <v>62.1</v>
      </c>
      <c r="D75" s="291" t="s">
        <v>328</v>
      </c>
      <c r="E75" s="292">
        <v>2.8</v>
      </c>
      <c r="F75" s="292">
        <v>4.7</v>
      </c>
      <c r="G75" s="293">
        <f t="shared" si="0"/>
        <v>1.9000000000000004</v>
      </c>
      <c r="H75" s="294">
        <f>G8/C243*C75</f>
        <v>0.2162620226160431</v>
      </c>
      <c r="I75" s="295">
        <f t="shared" si="1"/>
        <v>2.1162620226160436</v>
      </c>
      <c r="J75" s="4"/>
      <c r="K75" s="6"/>
      <c r="L75" s="55"/>
      <c r="M75" s="310"/>
    </row>
    <row r="76" spans="1:13" x14ac:dyDescent="0.25">
      <c r="A76" s="288">
        <v>63</v>
      </c>
      <c r="B76" s="289" t="s">
        <v>475</v>
      </c>
      <c r="C76" s="296">
        <v>69</v>
      </c>
      <c r="D76" s="291" t="s">
        <v>328</v>
      </c>
      <c r="E76" s="292">
        <v>3</v>
      </c>
      <c r="F76" s="292">
        <v>4.5999999999999996</v>
      </c>
      <c r="G76" s="293">
        <f t="shared" si="0"/>
        <v>1.5999999999999996</v>
      </c>
      <c r="H76" s="294">
        <f>G8/C243*C76</f>
        <v>0.24029113624004789</v>
      </c>
      <c r="I76" s="295">
        <f t="shared" si="1"/>
        <v>1.8402911362400476</v>
      </c>
      <c r="J76" s="4"/>
      <c r="K76" s="6"/>
      <c r="L76" s="55"/>
      <c r="M76" s="310"/>
    </row>
    <row r="77" spans="1:13" x14ac:dyDescent="0.25">
      <c r="A77" s="288">
        <v>64</v>
      </c>
      <c r="B77" s="289" t="s">
        <v>476</v>
      </c>
      <c r="C77" s="296">
        <v>42.2</v>
      </c>
      <c r="D77" s="291" t="s">
        <v>328</v>
      </c>
      <c r="E77" s="292">
        <v>1.5</v>
      </c>
      <c r="F77" s="292">
        <v>2</v>
      </c>
      <c r="G77" s="293">
        <f t="shared" si="0"/>
        <v>0.5</v>
      </c>
      <c r="H77" s="294">
        <f>G8/C243*C77</f>
        <v>0.14696066593231916</v>
      </c>
      <c r="I77" s="295">
        <f t="shared" si="1"/>
        <v>0.64696066593231916</v>
      </c>
      <c r="J77" s="4"/>
      <c r="K77" s="6"/>
      <c r="L77" s="55"/>
      <c r="M77" s="310"/>
    </row>
    <row r="78" spans="1:13" x14ac:dyDescent="0.25">
      <c r="A78" s="288">
        <v>65</v>
      </c>
      <c r="B78" s="289" t="s">
        <v>477</v>
      </c>
      <c r="C78" s="296">
        <v>55.5</v>
      </c>
      <c r="D78" s="291" t="s">
        <v>328</v>
      </c>
      <c r="E78" s="292">
        <v>2.1</v>
      </c>
      <c r="F78" s="292">
        <v>2.2000000000000002</v>
      </c>
      <c r="G78" s="293">
        <f t="shared" si="0"/>
        <v>0.10000000000000009</v>
      </c>
      <c r="H78" s="294">
        <f>G8/C243*C78</f>
        <v>0.19327765306264721</v>
      </c>
      <c r="I78" s="295">
        <f t="shared" si="1"/>
        <v>0.2932776530626473</v>
      </c>
      <c r="J78" s="4"/>
      <c r="K78" s="6"/>
      <c r="L78" s="55"/>
      <c r="M78" s="310"/>
    </row>
    <row r="79" spans="1:13" x14ac:dyDescent="0.25">
      <c r="A79" s="288">
        <v>66</v>
      </c>
      <c r="B79" s="289" t="s">
        <v>478</v>
      </c>
      <c r="C79" s="296">
        <v>59.3</v>
      </c>
      <c r="D79" s="291" t="s">
        <v>328</v>
      </c>
      <c r="E79" s="292">
        <v>2.2999999999999998</v>
      </c>
      <c r="F79" s="292">
        <v>3.4</v>
      </c>
      <c r="G79" s="293">
        <f t="shared" si="0"/>
        <v>1.1000000000000001</v>
      </c>
      <c r="H79" s="294">
        <f>G8/C243*C79</f>
        <v>0.20651107795702667</v>
      </c>
      <c r="I79" s="295">
        <f t="shared" si="1"/>
        <v>1.3065110779570268</v>
      </c>
      <c r="J79" s="4"/>
      <c r="K79" s="6"/>
      <c r="L79" s="55"/>
      <c r="M79" s="310"/>
    </row>
    <row r="80" spans="1:13" x14ac:dyDescent="0.25">
      <c r="A80" s="288">
        <v>67</v>
      </c>
      <c r="B80" s="289" t="s">
        <v>479</v>
      </c>
      <c r="C80" s="296">
        <v>62.6</v>
      </c>
      <c r="D80" s="291" t="s">
        <v>328</v>
      </c>
      <c r="E80" s="292">
        <v>3.2</v>
      </c>
      <c r="F80" s="292">
        <v>4.9000000000000004</v>
      </c>
      <c r="G80" s="293">
        <f t="shared" ref="G80:G143" si="2">F80-E80</f>
        <v>1.7000000000000002</v>
      </c>
      <c r="H80" s="294">
        <f>G8/C243*C80</f>
        <v>0.21800326273372461</v>
      </c>
      <c r="I80" s="295">
        <f t="shared" ref="I80:I143" si="3">G80+H80</f>
        <v>1.9180032627337247</v>
      </c>
      <c r="J80" s="4"/>
      <c r="K80" s="6"/>
      <c r="L80" s="55"/>
      <c r="M80" s="310"/>
    </row>
    <row r="81" spans="1:21" x14ac:dyDescent="0.25">
      <c r="A81" s="288">
        <v>68</v>
      </c>
      <c r="B81" s="289" t="s">
        <v>480</v>
      </c>
      <c r="C81" s="296">
        <v>69.2</v>
      </c>
      <c r="D81" s="291" t="s">
        <v>328</v>
      </c>
      <c r="E81" s="292">
        <v>2.5</v>
      </c>
      <c r="F81" s="292">
        <v>3.6</v>
      </c>
      <c r="G81" s="293">
        <f t="shared" si="2"/>
        <v>1.1000000000000001</v>
      </c>
      <c r="H81" s="294">
        <f>G8/C243*C81</f>
        <v>0.2409876322871205</v>
      </c>
      <c r="I81" s="295">
        <f t="shared" si="3"/>
        <v>1.3409876322871206</v>
      </c>
      <c r="J81" s="4"/>
      <c r="K81" s="6"/>
      <c r="L81" s="55"/>
      <c r="M81" s="310"/>
    </row>
    <row r="82" spans="1:21" x14ac:dyDescent="0.25">
      <c r="A82" s="7">
        <v>69</v>
      </c>
      <c r="B82" s="17" t="s">
        <v>481</v>
      </c>
      <c r="C82" s="11">
        <v>42.3</v>
      </c>
      <c r="D82" s="16" t="s">
        <v>328</v>
      </c>
      <c r="E82" s="30">
        <v>1.7</v>
      </c>
      <c r="F82" s="30">
        <v>2.6</v>
      </c>
      <c r="G82" s="21">
        <f t="shared" si="2"/>
        <v>0.90000000000000013</v>
      </c>
      <c r="H82" s="29">
        <f>G8/C243*C82</f>
        <v>0.14730891395585544</v>
      </c>
      <c r="I82" s="26">
        <f t="shared" si="3"/>
        <v>1.0473089139558556</v>
      </c>
      <c r="J82" s="4"/>
      <c r="K82" s="6"/>
      <c r="L82" s="55"/>
      <c r="M82" s="310"/>
    </row>
    <row r="83" spans="1:21" x14ac:dyDescent="0.25">
      <c r="A83" s="300">
        <v>70</v>
      </c>
      <c r="B83" s="301" t="s">
        <v>482</v>
      </c>
      <c r="C83" s="302">
        <v>54.9</v>
      </c>
      <c r="D83" s="303" t="s">
        <v>328</v>
      </c>
      <c r="E83" s="304">
        <v>2.5</v>
      </c>
      <c r="F83" s="304">
        <v>3.7</v>
      </c>
      <c r="G83" s="305">
        <f t="shared" si="2"/>
        <v>1.2000000000000002</v>
      </c>
      <c r="H83" s="306">
        <f>G8/C243*C83</f>
        <v>0.1911881649214294</v>
      </c>
      <c r="I83" s="307">
        <f t="shared" si="3"/>
        <v>1.3911881649214295</v>
      </c>
      <c r="J83" s="4"/>
      <c r="K83" s="6"/>
      <c r="L83" s="55"/>
      <c r="M83" s="310"/>
    </row>
    <row r="84" spans="1:21" x14ac:dyDescent="0.25">
      <c r="A84" s="288">
        <v>71</v>
      </c>
      <c r="B84" s="289" t="s">
        <v>483</v>
      </c>
      <c r="C84" s="296">
        <v>58.9</v>
      </c>
      <c r="D84" s="291" t="s">
        <v>328</v>
      </c>
      <c r="E84" s="292">
        <v>2.5</v>
      </c>
      <c r="F84" s="292">
        <v>3.6</v>
      </c>
      <c r="G84" s="293">
        <f t="shared" si="2"/>
        <v>1.1000000000000001</v>
      </c>
      <c r="H84" s="294">
        <f>G8/C243*C84</f>
        <v>0.20511808586288147</v>
      </c>
      <c r="I84" s="295">
        <f t="shared" si="3"/>
        <v>1.3051180858628815</v>
      </c>
      <c r="J84" s="4"/>
      <c r="K84" s="6"/>
      <c r="L84" s="55"/>
      <c r="M84" s="310"/>
    </row>
    <row r="85" spans="1:21" x14ac:dyDescent="0.25">
      <c r="A85" s="288">
        <v>72</v>
      </c>
      <c r="B85" s="289" t="s">
        <v>484</v>
      </c>
      <c r="C85" s="296">
        <v>62.2</v>
      </c>
      <c r="D85" s="291" t="s">
        <v>328</v>
      </c>
      <c r="E85" s="292">
        <v>2.5</v>
      </c>
      <c r="F85" s="292">
        <v>4.2</v>
      </c>
      <c r="G85" s="293">
        <f t="shared" si="2"/>
        <v>1.7000000000000002</v>
      </c>
      <c r="H85" s="294">
        <f>G8/C243*C85</f>
        <v>0.21661027063957941</v>
      </c>
      <c r="I85" s="295">
        <f t="shared" si="3"/>
        <v>1.9166102706395796</v>
      </c>
      <c r="J85" s="4"/>
      <c r="K85" s="6"/>
      <c r="L85" s="55"/>
      <c r="M85" s="310"/>
    </row>
    <row r="86" spans="1:21" x14ac:dyDescent="0.25">
      <c r="A86" s="288">
        <v>73</v>
      </c>
      <c r="B86" s="289" t="s">
        <v>485</v>
      </c>
      <c r="C86" s="296">
        <v>68.8</v>
      </c>
      <c r="D86" s="291" t="s">
        <v>328</v>
      </c>
      <c r="E86" s="292">
        <v>2.8</v>
      </c>
      <c r="F86" s="292">
        <v>4.5</v>
      </c>
      <c r="G86" s="293">
        <f t="shared" si="2"/>
        <v>1.7000000000000002</v>
      </c>
      <c r="H86" s="294">
        <f>G8/C243*C86</f>
        <v>0.23959464019297527</v>
      </c>
      <c r="I86" s="295">
        <f t="shared" si="3"/>
        <v>1.9395946401929756</v>
      </c>
      <c r="J86" s="4"/>
      <c r="K86" s="6"/>
      <c r="L86" s="55"/>
      <c r="M86" s="310"/>
    </row>
    <row r="87" spans="1:21" x14ac:dyDescent="0.25">
      <c r="A87" s="288">
        <v>74</v>
      </c>
      <c r="B87" s="289" t="s">
        <v>486</v>
      </c>
      <c r="C87" s="296">
        <v>42.7</v>
      </c>
      <c r="D87" s="291" t="s">
        <v>328</v>
      </c>
      <c r="E87" s="292">
        <v>1.4</v>
      </c>
      <c r="F87" s="292">
        <v>2.2000000000000002</v>
      </c>
      <c r="G87" s="293">
        <f t="shared" si="2"/>
        <v>0.80000000000000027</v>
      </c>
      <c r="H87" s="294">
        <f>G8/C243*C87</f>
        <v>0.14870190605000067</v>
      </c>
      <c r="I87" s="295">
        <f t="shared" si="3"/>
        <v>0.94870190605000093</v>
      </c>
      <c r="J87" s="4"/>
      <c r="K87" s="6"/>
      <c r="L87" s="55"/>
      <c r="M87" s="310"/>
    </row>
    <row r="88" spans="1:21" x14ac:dyDescent="0.25">
      <c r="A88" s="288">
        <v>75</v>
      </c>
      <c r="B88" s="289" t="s">
        <v>487</v>
      </c>
      <c r="C88" s="296">
        <v>54.7</v>
      </c>
      <c r="D88" s="291" t="s">
        <v>328</v>
      </c>
      <c r="E88" s="292">
        <v>2</v>
      </c>
      <c r="F88" s="292">
        <v>2.8</v>
      </c>
      <c r="G88" s="293">
        <f t="shared" si="2"/>
        <v>0.79999999999999982</v>
      </c>
      <c r="H88" s="294">
        <f>G8/C243*C88</f>
        <v>0.19049166887435681</v>
      </c>
      <c r="I88" s="295">
        <f t="shared" si="3"/>
        <v>0.99049166887435658</v>
      </c>
      <c r="J88" s="4"/>
      <c r="K88" s="6"/>
      <c r="L88" s="55"/>
      <c r="M88" s="310"/>
    </row>
    <row r="89" spans="1:21" x14ac:dyDescent="0.25">
      <c r="A89" s="7">
        <v>76</v>
      </c>
      <c r="B89" s="17" t="s">
        <v>488</v>
      </c>
      <c r="C89" s="11">
        <v>59.4</v>
      </c>
      <c r="D89" s="16" t="s">
        <v>328</v>
      </c>
      <c r="E89" s="30">
        <v>0.5</v>
      </c>
      <c r="F89" s="30">
        <v>0.6</v>
      </c>
      <c r="G89" s="21">
        <f t="shared" si="2"/>
        <v>9.9999999999999978E-2</v>
      </c>
      <c r="H89" s="29">
        <f>G8/C243*C89</f>
        <v>0.20685932598056297</v>
      </c>
      <c r="I89" s="26">
        <f t="shared" si="3"/>
        <v>0.30685932598056298</v>
      </c>
      <c r="J89" s="4"/>
      <c r="K89" s="6"/>
      <c r="L89" s="55"/>
      <c r="M89" s="310"/>
    </row>
    <row r="90" spans="1:21" x14ac:dyDescent="0.25">
      <c r="A90" s="288">
        <v>77</v>
      </c>
      <c r="B90" s="289" t="s">
        <v>489</v>
      </c>
      <c r="C90" s="296">
        <v>62.1</v>
      </c>
      <c r="D90" s="291" t="s">
        <v>328</v>
      </c>
      <c r="E90" s="292">
        <v>3.3</v>
      </c>
      <c r="F90" s="292">
        <v>4.5999999999999996</v>
      </c>
      <c r="G90" s="293">
        <f t="shared" si="2"/>
        <v>1.2999999999999998</v>
      </c>
      <c r="H90" s="294">
        <f>G8/C243*C90</f>
        <v>0.2162620226160431</v>
      </c>
      <c r="I90" s="295">
        <f t="shared" si="3"/>
        <v>1.516262022616043</v>
      </c>
      <c r="J90" s="4"/>
      <c r="K90" s="6"/>
      <c r="L90" s="55"/>
      <c r="M90" s="310"/>
    </row>
    <row r="91" spans="1:21" x14ac:dyDescent="0.25">
      <c r="A91" s="300">
        <v>78</v>
      </c>
      <c r="B91" s="301" t="s">
        <v>490</v>
      </c>
      <c r="C91" s="302">
        <v>69.099999999999994</v>
      </c>
      <c r="D91" s="303" t="s">
        <v>328</v>
      </c>
      <c r="E91" s="304">
        <v>2.6</v>
      </c>
      <c r="F91" s="304">
        <v>3.9</v>
      </c>
      <c r="G91" s="305">
        <f t="shared" si="2"/>
        <v>1.2999999999999998</v>
      </c>
      <c r="H91" s="306">
        <f>G8/C243*C91</f>
        <v>0.24063938426358417</v>
      </c>
      <c r="I91" s="307">
        <f t="shared" si="3"/>
        <v>1.5406393842635839</v>
      </c>
      <c r="J91" s="4"/>
      <c r="K91" s="6"/>
      <c r="L91" s="55"/>
      <c r="M91" s="310"/>
    </row>
    <row r="92" spans="1:21" x14ac:dyDescent="0.25">
      <c r="A92" s="288">
        <v>79</v>
      </c>
      <c r="B92" s="289" t="s">
        <v>491</v>
      </c>
      <c r="C92" s="296">
        <v>42.1</v>
      </c>
      <c r="D92" s="291" t="s">
        <v>328</v>
      </c>
      <c r="E92" s="292">
        <v>1.7</v>
      </c>
      <c r="F92" s="292">
        <v>2.4</v>
      </c>
      <c r="G92" s="293">
        <f t="shared" si="2"/>
        <v>0.7</v>
      </c>
      <c r="H92" s="294">
        <f>G8/C243*C92</f>
        <v>0.14661241790878285</v>
      </c>
      <c r="I92" s="295">
        <f t="shared" si="3"/>
        <v>0.84661241790878283</v>
      </c>
      <c r="J92" s="4"/>
      <c r="K92" s="6"/>
      <c r="L92" s="55"/>
      <c r="M92" s="310"/>
    </row>
    <row r="93" spans="1:21" x14ac:dyDescent="0.25">
      <c r="A93" s="288">
        <v>80</v>
      </c>
      <c r="B93" s="289" t="s">
        <v>492</v>
      </c>
      <c r="C93" s="296">
        <v>55</v>
      </c>
      <c r="D93" s="291" t="s">
        <v>328</v>
      </c>
      <c r="E93" s="292">
        <v>1.8</v>
      </c>
      <c r="F93" s="292">
        <v>2.4</v>
      </c>
      <c r="G93" s="293">
        <f t="shared" si="2"/>
        <v>0.59999999999999987</v>
      </c>
      <c r="H93" s="294">
        <f>G8/C243*C93</f>
        <v>0.19153641294496571</v>
      </c>
      <c r="I93" s="295">
        <f t="shared" si="3"/>
        <v>0.79153641294496557</v>
      </c>
      <c r="J93" s="4"/>
      <c r="K93" s="6"/>
      <c r="L93" s="55"/>
      <c r="M93" s="310"/>
    </row>
    <row r="94" spans="1:21" x14ac:dyDescent="0.25">
      <c r="A94" s="300">
        <v>81</v>
      </c>
      <c r="B94" s="301" t="s">
        <v>493</v>
      </c>
      <c r="C94" s="302">
        <v>59.3</v>
      </c>
      <c r="D94" s="303" t="s">
        <v>328</v>
      </c>
      <c r="E94" s="304">
        <v>2.2000000000000002</v>
      </c>
      <c r="F94" s="304">
        <v>2.8</v>
      </c>
      <c r="G94" s="305">
        <f t="shared" si="2"/>
        <v>0.59999999999999964</v>
      </c>
      <c r="H94" s="306">
        <f>G8/C243*C94</f>
        <v>0.20651107795702667</v>
      </c>
      <c r="I94" s="307">
        <f t="shared" si="3"/>
        <v>0.80651107795702637</v>
      </c>
      <c r="J94" s="4"/>
      <c r="K94" s="6"/>
      <c r="L94" s="55"/>
      <c r="M94" s="310"/>
    </row>
    <row r="95" spans="1:21" x14ac:dyDescent="0.25">
      <c r="A95" s="288">
        <v>82</v>
      </c>
      <c r="B95" s="289" t="s">
        <v>494</v>
      </c>
      <c r="C95" s="296">
        <v>62.6</v>
      </c>
      <c r="D95" s="291" t="s">
        <v>328</v>
      </c>
      <c r="E95" s="292">
        <v>3.1</v>
      </c>
      <c r="F95" s="292">
        <v>4.7</v>
      </c>
      <c r="G95" s="293">
        <f t="shared" si="2"/>
        <v>1.6</v>
      </c>
      <c r="H95" s="294">
        <f>G8/C243*C95</f>
        <v>0.21800326273372461</v>
      </c>
      <c r="I95" s="295">
        <f t="shared" si="3"/>
        <v>1.8180032627337246</v>
      </c>
      <c r="J95" s="4"/>
      <c r="K95" s="6"/>
      <c r="L95" s="55"/>
      <c r="M95" s="310"/>
      <c r="U95" s="46"/>
    </row>
    <row r="96" spans="1:21" x14ac:dyDescent="0.25">
      <c r="A96" s="288">
        <v>83</v>
      </c>
      <c r="B96" s="289" t="s">
        <v>495</v>
      </c>
      <c r="C96" s="296">
        <v>68.5</v>
      </c>
      <c r="D96" s="291" t="s">
        <v>328</v>
      </c>
      <c r="E96" s="292">
        <v>2.5</v>
      </c>
      <c r="F96" s="292">
        <v>2.7</v>
      </c>
      <c r="G96" s="293">
        <f t="shared" si="2"/>
        <v>0.20000000000000018</v>
      </c>
      <c r="H96" s="294">
        <f>G8/C243*C96</f>
        <v>0.23854989612236638</v>
      </c>
      <c r="I96" s="295">
        <f t="shared" si="3"/>
        <v>0.43854989612236656</v>
      </c>
      <c r="J96" s="4"/>
      <c r="L96" s="55"/>
      <c r="M96" s="94"/>
      <c r="N96" s="6"/>
      <c r="T96" s="95"/>
    </row>
    <row r="97" spans="1:21" x14ac:dyDescent="0.25">
      <c r="A97" s="288">
        <v>84</v>
      </c>
      <c r="B97" s="289" t="s">
        <v>496</v>
      </c>
      <c r="C97" s="296">
        <v>42.2</v>
      </c>
      <c r="D97" s="291" t="s">
        <v>328</v>
      </c>
      <c r="E97" s="292">
        <v>1.6</v>
      </c>
      <c r="F97" s="292">
        <v>2.2999999999999998</v>
      </c>
      <c r="G97" s="293">
        <f t="shared" si="2"/>
        <v>0.69999999999999973</v>
      </c>
      <c r="H97" s="294">
        <f>G8/C243*C97</f>
        <v>0.14696066593231916</v>
      </c>
      <c r="I97" s="295">
        <f t="shared" si="3"/>
        <v>0.84696066593231889</v>
      </c>
      <c r="J97" s="4"/>
      <c r="K97" s="6"/>
      <c r="L97" s="55"/>
      <c r="M97" s="310"/>
      <c r="T97" s="95"/>
      <c r="U97" s="56"/>
    </row>
    <row r="98" spans="1:21" x14ac:dyDescent="0.25">
      <c r="A98" s="7">
        <v>85</v>
      </c>
      <c r="B98" s="109" t="s">
        <v>497</v>
      </c>
      <c r="C98" s="11">
        <v>54.9</v>
      </c>
      <c r="D98" s="16" t="s">
        <v>328</v>
      </c>
      <c r="E98" s="30">
        <v>2.6</v>
      </c>
      <c r="F98" s="30">
        <v>3.8</v>
      </c>
      <c r="G98" s="21">
        <f t="shared" si="2"/>
        <v>1.1999999999999997</v>
      </c>
      <c r="H98" s="29">
        <f>G8/C243*C98</f>
        <v>0.1911881649214294</v>
      </c>
      <c r="I98" s="26">
        <f t="shared" si="3"/>
        <v>1.391188164921429</v>
      </c>
      <c r="J98" s="4"/>
      <c r="K98" s="6"/>
      <c r="L98" s="55"/>
      <c r="M98" s="310"/>
      <c r="T98" s="95"/>
      <c r="U98" s="56"/>
    </row>
    <row r="99" spans="1:21" x14ac:dyDescent="0.25">
      <c r="A99" s="288">
        <v>86</v>
      </c>
      <c r="B99" s="289" t="s">
        <v>498</v>
      </c>
      <c r="C99" s="296">
        <v>59.2</v>
      </c>
      <c r="D99" s="291" t="s">
        <v>328</v>
      </c>
      <c r="E99" s="292">
        <v>0.4</v>
      </c>
      <c r="F99" s="292">
        <v>0.4</v>
      </c>
      <c r="G99" s="293">
        <f t="shared" si="2"/>
        <v>0</v>
      </c>
      <c r="H99" s="294">
        <f>G8/C243*C99</f>
        <v>0.20616282993349039</v>
      </c>
      <c r="I99" s="295">
        <f t="shared" si="3"/>
        <v>0.20616282993349039</v>
      </c>
      <c r="J99" s="4"/>
      <c r="K99" s="6"/>
      <c r="L99" s="55"/>
      <c r="M99" s="310"/>
      <c r="T99" s="95"/>
      <c r="U99" s="56"/>
    </row>
    <row r="100" spans="1:21" x14ac:dyDescent="0.25">
      <c r="A100" s="288">
        <v>87</v>
      </c>
      <c r="B100" s="289" t="s">
        <v>499</v>
      </c>
      <c r="C100" s="296">
        <v>62.9</v>
      </c>
      <c r="D100" s="291" t="s">
        <v>328</v>
      </c>
      <c r="E100" s="292">
        <v>2.6</v>
      </c>
      <c r="F100" s="292">
        <v>4.0999999999999996</v>
      </c>
      <c r="G100" s="293">
        <f t="shared" si="2"/>
        <v>1.4999999999999996</v>
      </c>
      <c r="H100" s="294">
        <f>G8/C243*C100</f>
        <v>0.21904800680433351</v>
      </c>
      <c r="I100" s="295">
        <f t="shared" si="3"/>
        <v>1.719048006804333</v>
      </c>
      <c r="J100" s="4"/>
      <c r="K100" s="6"/>
      <c r="L100" s="55"/>
      <c r="M100" s="310"/>
      <c r="T100" s="95"/>
      <c r="U100" s="96"/>
    </row>
    <row r="101" spans="1:21" x14ac:dyDescent="0.25">
      <c r="A101" s="7">
        <v>88</v>
      </c>
      <c r="B101" s="17" t="s">
        <v>500</v>
      </c>
      <c r="C101" s="11">
        <v>68.900000000000006</v>
      </c>
      <c r="D101" s="16" t="s">
        <v>328</v>
      </c>
      <c r="E101" s="30">
        <v>2.4</v>
      </c>
      <c r="F101" s="30">
        <v>3.7</v>
      </c>
      <c r="G101" s="21">
        <f t="shared" si="2"/>
        <v>1.3000000000000003</v>
      </c>
      <c r="H101" s="29">
        <f>G8/C243*C101</f>
        <v>0.23994288821651161</v>
      </c>
      <c r="I101" s="26">
        <f t="shared" si="3"/>
        <v>1.5399428882165118</v>
      </c>
      <c r="J101" s="4"/>
      <c r="K101" s="6"/>
      <c r="L101" s="55"/>
      <c r="M101" s="310"/>
      <c r="T101" s="95"/>
      <c r="U101" s="96"/>
    </row>
    <row r="102" spans="1:21" x14ac:dyDescent="0.25">
      <c r="A102" s="300">
        <v>89</v>
      </c>
      <c r="B102" s="301" t="s">
        <v>501</v>
      </c>
      <c r="C102" s="302">
        <v>42.3</v>
      </c>
      <c r="D102" s="303" t="s">
        <v>328</v>
      </c>
      <c r="E102" s="304">
        <v>1.3</v>
      </c>
      <c r="F102" s="304">
        <v>1.9</v>
      </c>
      <c r="G102" s="305">
        <f t="shared" si="2"/>
        <v>0.59999999999999987</v>
      </c>
      <c r="H102" s="306">
        <f>G8/C243*C102</f>
        <v>0.14730891395585544</v>
      </c>
      <c r="I102" s="307">
        <f t="shared" si="3"/>
        <v>0.7473089139558553</v>
      </c>
      <c r="J102" s="4"/>
      <c r="K102" s="6"/>
      <c r="L102" s="55"/>
      <c r="M102" s="310"/>
      <c r="T102" s="95"/>
      <c r="U102" s="96"/>
    </row>
    <row r="103" spans="1:21" x14ac:dyDescent="0.25">
      <c r="A103" s="7">
        <v>90</v>
      </c>
      <c r="B103" s="17" t="s">
        <v>502</v>
      </c>
      <c r="C103" s="11">
        <v>55.4</v>
      </c>
      <c r="D103" s="16" t="s">
        <v>328</v>
      </c>
      <c r="E103" s="30">
        <v>2.4</v>
      </c>
      <c r="F103" s="30">
        <v>3.5</v>
      </c>
      <c r="G103" s="21">
        <f t="shared" si="2"/>
        <v>1.1000000000000001</v>
      </c>
      <c r="H103" s="29">
        <f>G8/C243*C103</f>
        <v>0.19292940503911091</v>
      </c>
      <c r="I103" s="26">
        <f t="shared" si="3"/>
        <v>1.2929294050391109</v>
      </c>
      <c r="J103" s="4"/>
      <c r="K103" s="6"/>
      <c r="L103" s="55"/>
      <c r="M103" s="310"/>
      <c r="T103" s="95"/>
      <c r="U103" s="96"/>
    </row>
    <row r="104" spans="1:21" x14ac:dyDescent="0.25">
      <c r="A104" s="288">
        <v>91</v>
      </c>
      <c r="B104" s="289" t="s">
        <v>503</v>
      </c>
      <c r="C104" s="296">
        <v>59.2</v>
      </c>
      <c r="D104" s="291" t="s">
        <v>328</v>
      </c>
      <c r="E104" s="292">
        <v>2.4</v>
      </c>
      <c r="F104" s="292">
        <v>3.3</v>
      </c>
      <c r="G104" s="293">
        <f t="shared" si="2"/>
        <v>0.89999999999999991</v>
      </c>
      <c r="H104" s="294">
        <f>G8/C243*C104</f>
        <v>0.20616282993349039</v>
      </c>
      <c r="I104" s="295">
        <f t="shared" si="3"/>
        <v>1.1061628299334902</v>
      </c>
      <c r="J104" s="4"/>
      <c r="K104" s="6"/>
      <c r="L104" s="55"/>
      <c r="M104" s="310"/>
    </row>
    <row r="105" spans="1:21" x14ac:dyDescent="0.25">
      <c r="A105" s="288">
        <v>92</v>
      </c>
      <c r="B105" s="289" t="s">
        <v>504</v>
      </c>
      <c r="C105" s="296">
        <v>62.6</v>
      </c>
      <c r="D105" s="291" t="s">
        <v>328</v>
      </c>
      <c r="E105" s="292">
        <v>2.4</v>
      </c>
      <c r="F105" s="292">
        <v>3.7</v>
      </c>
      <c r="G105" s="293">
        <f t="shared" si="2"/>
        <v>1.3000000000000003</v>
      </c>
      <c r="H105" s="294">
        <f>G8/C243*C105</f>
        <v>0.21800326273372461</v>
      </c>
      <c r="I105" s="295">
        <f t="shared" si="3"/>
        <v>1.5180032627337248</v>
      </c>
      <c r="J105" s="4"/>
      <c r="K105" s="6"/>
      <c r="L105" s="55"/>
      <c r="M105" s="310"/>
    </row>
    <row r="106" spans="1:21" x14ac:dyDescent="0.25">
      <c r="A106" s="300">
        <v>93</v>
      </c>
      <c r="B106" s="301" t="s">
        <v>505</v>
      </c>
      <c r="C106" s="302">
        <v>69.099999999999994</v>
      </c>
      <c r="D106" s="303" t="s">
        <v>328</v>
      </c>
      <c r="E106" s="304">
        <v>2.5</v>
      </c>
      <c r="F106" s="304">
        <v>3.8</v>
      </c>
      <c r="G106" s="305">
        <f t="shared" si="2"/>
        <v>1.2999999999999998</v>
      </c>
      <c r="H106" s="306">
        <f>G8/C243*C106</f>
        <v>0.24063938426358417</v>
      </c>
      <c r="I106" s="307">
        <f t="shared" si="3"/>
        <v>1.5406393842635839</v>
      </c>
      <c r="J106" s="4"/>
      <c r="K106" s="6"/>
      <c r="L106" s="55"/>
      <c r="M106" s="310"/>
    </row>
    <row r="107" spans="1:21" x14ac:dyDescent="0.25">
      <c r="A107" s="7">
        <v>94</v>
      </c>
      <c r="B107" s="17" t="s">
        <v>506</v>
      </c>
      <c r="C107" s="11">
        <v>42.4</v>
      </c>
      <c r="D107" s="16" t="s">
        <v>328</v>
      </c>
      <c r="E107" s="30">
        <v>0.9</v>
      </c>
      <c r="F107" s="30">
        <v>1.3</v>
      </c>
      <c r="G107" s="21">
        <f t="shared" si="2"/>
        <v>0.4</v>
      </c>
      <c r="H107" s="29">
        <f>G8/C243*C107</f>
        <v>0.14765716197939174</v>
      </c>
      <c r="I107" s="26">
        <f t="shared" si="3"/>
        <v>0.54765716197939174</v>
      </c>
      <c r="J107" s="4"/>
      <c r="K107" s="6"/>
      <c r="L107" s="55"/>
      <c r="M107" s="310"/>
    </row>
    <row r="108" spans="1:21" x14ac:dyDescent="0.25">
      <c r="A108" s="300">
        <v>95</v>
      </c>
      <c r="B108" s="301" t="s">
        <v>507</v>
      </c>
      <c r="C108" s="302">
        <v>55.1</v>
      </c>
      <c r="D108" s="303" t="s">
        <v>328</v>
      </c>
      <c r="E108" s="304">
        <v>1.3</v>
      </c>
      <c r="F108" s="304">
        <v>1.3</v>
      </c>
      <c r="G108" s="305">
        <f t="shared" si="2"/>
        <v>0</v>
      </c>
      <c r="H108" s="306">
        <f>G8/C243*C108</f>
        <v>0.19188466096850201</v>
      </c>
      <c r="I108" s="307">
        <f t="shared" si="3"/>
        <v>0.19188466096850201</v>
      </c>
      <c r="J108" s="4"/>
      <c r="K108" s="6"/>
      <c r="L108" s="55"/>
      <c r="M108" s="310"/>
      <c r="R108" s="46"/>
    </row>
    <row r="109" spans="1:21" x14ac:dyDescent="0.25">
      <c r="A109" s="288">
        <v>96</v>
      </c>
      <c r="B109" s="289" t="s">
        <v>508</v>
      </c>
      <c r="C109" s="296">
        <v>59.5</v>
      </c>
      <c r="D109" s="291" t="s">
        <v>328</v>
      </c>
      <c r="E109" s="292">
        <v>1.9</v>
      </c>
      <c r="F109" s="292">
        <v>2</v>
      </c>
      <c r="G109" s="293">
        <f t="shared" si="2"/>
        <v>0.10000000000000009</v>
      </c>
      <c r="H109" s="294">
        <f>G8/C243*C109</f>
        <v>0.20720757400409928</v>
      </c>
      <c r="I109" s="295">
        <f t="shared" si="3"/>
        <v>0.30720757400409937</v>
      </c>
      <c r="J109" s="4"/>
      <c r="K109" s="6"/>
      <c r="L109" s="55"/>
      <c r="M109" s="310"/>
      <c r="Q109" s="95"/>
      <c r="R109" s="127"/>
    </row>
    <row r="110" spans="1:21" x14ac:dyDescent="0.25">
      <c r="A110" s="7">
        <v>97</v>
      </c>
      <c r="B110" s="17" t="s">
        <v>509</v>
      </c>
      <c r="C110" s="11">
        <v>62.8</v>
      </c>
      <c r="D110" s="16" t="s">
        <v>328</v>
      </c>
      <c r="E110" s="30">
        <v>2</v>
      </c>
      <c r="F110" s="30">
        <v>3.3</v>
      </c>
      <c r="G110" s="21">
        <f t="shared" si="2"/>
        <v>1.2999999999999998</v>
      </c>
      <c r="H110" s="29">
        <f>G8/C243*C110</f>
        <v>0.2186997587807972</v>
      </c>
      <c r="I110" s="26">
        <f t="shared" si="3"/>
        <v>1.5186997587807971</v>
      </c>
      <c r="J110" s="4"/>
      <c r="K110" s="6"/>
      <c r="L110" s="55"/>
      <c r="M110" s="310"/>
      <c r="Q110" s="95"/>
      <c r="R110" s="56"/>
    </row>
    <row r="111" spans="1:21" x14ac:dyDescent="0.25">
      <c r="A111" s="288">
        <v>98</v>
      </c>
      <c r="B111" s="289" t="s">
        <v>510</v>
      </c>
      <c r="C111" s="296">
        <v>68.8</v>
      </c>
      <c r="D111" s="291" t="s">
        <v>328</v>
      </c>
      <c r="E111" s="292">
        <v>2.2000000000000002</v>
      </c>
      <c r="F111" s="292">
        <v>3.5</v>
      </c>
      <c r="G111" s="293">
        <f t="shared" si="2"/>
        <v>1.2999999999999998</v>
      </c>
      <c r="H111" s="294">
        <f>G8/C243*C111</f>
        <v>0.23959464019297527</v>
      </c>
      <c r="I111" s="295">
        <f t="shared" si="3"/>
        <v>1.5395946401929752</v>
      </c>
      <c r="J111" s="4"/>
      <c r="K111" s="6"/>
      <c r="L111" s="55"/>
      <c r="M111" s="310"/>
      <c r="Q111" s="95"/>
      <c r="R111" s="56"/>
    </row>
    <row r="112" spans="1:21" x14ac:dyDescent="0.25">
      <c r="A112" s="300">
        <v>99</v>
      </c>
      <c r="B112" s="301" t="s">
        <v>511</v>
      </c>
      <c r="C112" s="302">
        <v>42.2</v>
      </c>
      <c r="D112" s="303" t="s">
        <v>328</v>
      </c>
      <c r="E112" s="304">
        <v>1.9</v>
      </c>
      <c r="F112" s="304">
        <v>2.8</v>
      </c>
      <c r="G112" s="305">
        <f t="shared" si="2"/>
        <v>0.89999999999999991</v>
      </c>
      <c r="H112" s="306">
        <f>G8/C243*C112</f>
        <v>0.14696066593231916</v>
      </c>
      <c r="I112" s="307">
        <f t="shared" si="3"/>
        <v>1.046960665932319</v>
      </c>
      <c r="J112" s="4"/>
      <c r="K112" s="6"/>
      <c r="L112" s="55"/>
      <c r="M112" s="310"/>
      <c r="Q112" s="95"/>
      <c r="R112" s="56"/>
    </row>
    <row r="113" spans="1:18" x14ac:dyDescent="0.25">
      <c r="A113" s="288">
        <v>100</v>
      </c>
      <c r="B113" s="289" t="s">
        <v>512</v>
      </c>
      <c r="C113" s="296">
        <v>55.2</v>
      </c>
      <c r="D113" s="291" t="s">
        <v>328</v>
      </c>
      <c r="E113" s="292">
        <v>2.1</v>
      </c>
      <c r="F113" s="292">
        <v>3.2</v>
      </c>
      <c r="G113" s="293">
        <f t="shared" si="2"/>
        <v>1.1000000000000001</v>
      </c>
      <c r="H113" s="294">
        <f>G8/C243*C113</f>
        <v>0.19223290899203832</v>
      </c>
      <c r="I113" s="295">
        <f t="shared" si="3"/>
        <v>1.2922329089920384</v>
      </c>
      <c r="J113" s="4"/>
      <c r="K113" s="6"/>
      <c r="L113" s="55"/>
      <c r="M113" s="310"/>
      <c r="Q113" s="95"/>
      <c r="R113" s="128"/>
    </row>
    <row r="114" spans="1:18" x14ac:dyDescent="0.25">
      <c r="A114" s="7">
        <v>101</v>
      </c>
      <c r="B114" s="17" t="s">
        <v>513</v>
      </c>
      <c r="C114" s="11">
        <v>58.1</v>
      </c>
      <c r="D114" s="16" t="s">
        <v>328</v>
      </c>
      <c r="E114" s="30">
        <v>2</v>
      </c>
      <c r="F114" s="30">
        <v>2.9</v>
      </c>
      <c r="G114" s="21">
        <f t="shared" si="2"/>
        <v>0.89999999999999991</v>
      </c>
      <c r="H114" s="29">
        <f>G8/C243*C114</f>
        <v>0.20233210167459106</v>
      </c>
      <c r="I114" s="26">
        <f t="shared" si="3"/>
        <v>1.1023321016745911</v>
      </c>
      <c r="K114" s="4"/>
      <c r="L114" s="55"/>
      <c r="M114" s="310"/>
      <c r="Q114" s="95"/>
      <c r="R114" s="128"/>
    </row>
    <row r="115" spans="1:18" x14ac:dyDescent="0.25">
      <c r="A115" s="288">
        <v>102</v>
      </c>
      <c r="B115" s="289" t="s">
        <v>514</v>
      </c>
      <c r="C115" s="296">
        <v>61.9</v>
      </c>
      <c r="D115" s="291" t="s">
        <v>328</v>
      </c>
      <c r="E115" s="292">
        <v>2.5</v>
      </c>
      <c r="F115" s="292">
        <v>4.0999999999999996</v>
      </c>
      <c r="G115" s="293">
        <f t="shared" si="2"/>
        <v>1.5999999999999996</v>
      </c>
      <c r="H115" s="294">
        <f>G8/C243*C115</f>
        <v>0.21556552656897049</v>
      </c>
      <c r="I115" s="295">
        <f t="shared" si="3"/>
        <v>1.8155655265689701</v>
      </c>
      <c r="J115" s="4"/>
      <c r="K115" s="6"/>
      <c r="L115" s="55"/>
      <c r="M115" s="310"/>
      <c r="Q115" s="95"/>
      <c r="R115" s="128"/>
    </row>
    <row r="116" spans="1:18" x14ac:dyDescent="0.25">
      <c r="A116" s="288">
        <v>103</v>
      </c>
      <c r="B116" s="289" t="s">
        <v>515</v>
      </c>
      <c r="C116" s="296">
        <v>69.3</v>
      </c>
      <c r="D116" s="291" t="s">
        <v>328</v>
      </c>
      <c r="E116" s="292">
        <v>0.8</v>
      </c>
      <c r="F116" s="292">
        <v>0.8</v>
      </c>
      <c r="G116" s="293">
        <f t="shared" si="2"/>
        <v>0</v>
      </c>
      <c r="H116" s="294">
        <f>G8/C243*C116</f>
        <v>0.24133588031065678</v>
      </c>
      <c r="I116" s="295">
        <f t="shared" si="3"/>
        <v>0.24133588031065678</v>
      </c>
      <c r="J116" s="4"/>
      <c r="K116" s="6"/>
      <c r="L116" s="55"/>
      <c r="M116" s="310"/>
      <c r="Q116" s="95"/>
      <c r="R116" s="96"/>
    </row>
    <row r="117" spans="1:18" x14ac:dyDescent="0.25">
      <c r="A117" s="288">
        <v>104</v>
      </c>
      <c r="B117" s="289" t="s">
        <v>516</v>
      </c>
      <c r="C117" s="296">
        <v>42.4</v>
      </c>
      <c r="D117" s="291" t="s">
        <v>328</v>
      </c>
      <c r="E117" s="292">
        <v>0</v>
      </c>
      <c r="F117" s="292">
        <v>0</v>
      </c>
      <c r="G117" s="293">
        <f t="shared" si="2"/>
        <v>0</v>
      </c>
      <c r="H117" s="294">
        <f>G8/C243*C117</f>
        <v>0.14765716197939174</v>
      </c>
      <c r="I117" s="295">
        <f t="shared" si="3"/>
        <v>0.14765716197939174</v>
      </c>
      <c r="J117" s="4"/>
      <c r="K117" s="6"/>
      <c r="L117" s="55"/>
      <c r="M117" s="310"/>
      <c r="Q117" s="95"/>
      <c r="R117" s="96"/>
    </row>
    <row r="118" spans="1:18" x14ac:dyDescent="0.25">
      <c r="A118" s="328">
        <v>105</v>
      </c>
      <c r="B118" s="329" t="s">
        <v>517</v>
      </c>
      <c r="C118" s="330">
        <v>55</v>
      </c>
      <c r="D118" s="331" t="s">
        <v>328</v>
      </c>
      <c r="E118" s="332">
        <v>1.9</v>
      </c>
      <c r="F118" s="332">
        <v>3</v>
      </c>
      <c r="G118" s="333">
        <f t="shared" si="2"/>
        <v>1.1000000000000001</v>
      </c>
      <c r="H118" s="334">
        <f>G8/C243*C118</f>
        <v>0.19153641294496571</v>
      </c>
      <c r="I118" s="335">
        <f t="shared" si="3"/>
        <v>1.2915364129449658</v>
      </c>
      <c r="J118" s="4"/>
      <c r="K118" s="6"/>
      <c r="L118" s="55"/>
      <c r="M118" s="310"/>
    </row>
    <row r="119" spans="1:18" x14ac:dyDescent="0.25">
      <c r="A119" s="7">
        <v>106</v>
      </c>
      <c r="B119" s="17" t="s">
        <v>518</v>
      </c>
      <c r="C119" s="11">
        <v>59.2</v>
      </c>
      <c r="D119" s="16" t="s">
        <v>328</v>
      </c>
      <c r="E119" s="30">
        <v>1.4</v>
      </c>
      <c r="F119" s="30">
        <v>3.2</v>
      </c>
      <c r="G119" s="21">
        <f t="shared" si="2"/>
        <v>1.8000000000000003</v>
      </c>
      <c r="H119" s="29">
        <f>G8/C243*C119</f>
        <v>0.20616282993349039</v>
      </c>
      <c r="I119" s="26">
        <f t="shared" si="3"/>
        <v>2.0061628299334906</v>
      </c>
      <c r="J119" s="4"/>
      <c r="K119" s="6"/>
      <c r="L119" s="55"/>
      <c r="M119" s="310"/>
    </row>
    <row r="120" spans="1:18" x14ac:dyDescent="0.25">
      <c r="A120" s="7">
        <v>107</v>
      </c>
      <c r="B120" s="17" t="s">
        <v>519</v>
      </c>
      <c r="C120" s="11">
        <v>62.8</v>
      </c>
      <c r="D120" s="16" t="s">
        <v>328</v>
      </c>
      <c r="E120" s="30">
        <v>2.1</v>
      </c>
      <c r="F120" s="30">
        <v>3.2</v>
      </c>
      <c r="G120" s="21">
        <f t="shared" si="2"/>
        <v>1.1000000000000001</v>
      </c>
      <c r="H120" s="29">
        <f>G8/C243*C120</f>
        <v>0.2186997587807972</v>
      </c>
      <c r="I120" s="26">
        <f t="shared" si="3"/>
        <v>1.3186997587807974</v>
      </c>
      <c r="J120" s="4"/>
      <c r="K120" s="6"/>
      <c r="L120" s="55"/>
      <c r="M120" s="310"/>
    </row>
    <row r="121" spans="1:18" x14ac:dyDescent="0.25">
      <c r="A121" s="300">
        <v>108</v>
      </c>
      <c r="B121" s="301" t="s">
        <v>514</v>
      </c>
      <c r="C121" s="302">
        <v>68.599999999999994</v>
      </c>
      <c r="D121" s="303" t="s">
        <v>328</v>
      </c>
      <c r="E121" s="304">
        <v>2.5</v>
      </c>
      <c r="F121" s="304">
        <v>3.4</v>
      </c>
      <c r="G121" s="305">
        <f t="shared" si="2"/>
        <v>0.89999999999999991</v>
      </c>
      <c r="H121" s="306">
        <f>G8/C243*C121</f>
        <v>0.23889814414590266</v>
      </c>
      <c r="I121" s="307">
        <f t="shared" si="3"/>
        <v>1.1388981441459025</v>
      </c>
      <c r="J121" s="4"/>
      <c r="K121" s="6"/>
      <c r="L121" s="55"/>
      <c r="M121" s="310"/>
      <c r="P121" s="44"/>
    </row>
    <row r="122" spans="1:18" x14ac:dyDescent="0.25">
      <c r="A122" s="328">
        <v>109</v>
      </c>
      <c r="B122" s="329" t="s">
        <v>520</v>
      </c>
      <c r="C122" s="330">
        <v>42.5</v>
      </c>
      <c r="D122" s="331" t="s">
        <v>328</v>
      </c>
      <c r="E122" s="332">
        <v>1.1000000000000001</v>
      </c>
      <c r="F122" s="332">
        <v>2.7</v>
      </c>
      <c r="G122" s="333">
        <f t="shared" si="2"/>
        <v>1.6</v>
      </c>
      <c r="H122" s="334">
        <f>G8/C243*C122</f>
        <v>0.14800541000292805</v>
      </c>
      <c r="I122" s="335">
        <f t="shared" si="3"/>
        <v>1.7480054100029281</v>
      </c>
      <c r="J122" s="4"/>
      <c r="K122" s="6"/>
      <c r="L122" s="55"/>
      <c r="M122" s="310"/>
      <c r="P122" s="44"/>
    </row>
    <row r="123" spans="1:18" x14ac:dyDescent="0.25">
      <c r="A123" s="288">
        <v>110</v>
      </c>
      <c r="B123" s="289" t="s">
        <v>521</v>
      </c>
      <c r="C123" s="296">
        <v>54.1</v>
      </c>
      <c r="D123" s="291" t="s">
        <v>328</v>
      </c>
      <c r="E123" s="292">
        <v>1.9</v>
      </c>
      <c r="F123" s="292">
        <v>3.5</v>
      </c>
      <c r="G123" s="293">
        <f t="shared" si="2"/>
        <v>1.6</v>
      </c>
      <c r="H123" s="294">
        <f>G8/C243*C123</f>
        <v>0.188402180733139</v>
      </c>
      <c r="I123" s="295">
        <f t="shared" si="3"/>
        <v>1.7884021807331392</v>
      </c>
      <c r="J123" s="4"/>
      <c r="K123" s="6"/>
      <c r="L123" s="55"/>
      <c r="M123" s="310"/>
      <c r="P123" s="44"/>
      <c r="R123" s="46"/>
    </row>
    <row r="124" spans="1:18" x14ac:dyDescent="0.25">
      <c r="A124" s="288">
        <v>111</v>
      </c>
      <c r="B124" s="289" t="s">
        <v>373</v>
      </c>
      <c r="C124" s="296">
        <v>54.3</v>
      </c>
      <c r="D124" s="291" t="s">
        <v>328</v>
      </c>
      <c r="E124" s="292">
        <v>2.1</v>
      </c>
      <c r="F124" s="292">
        <v>3.5</v>
      </c>
      <c r="G124" s="293">
        <f t="shared" si="2"/>
        <v>1.4</v>
      </c>
      <c r="H124" s="294">
        <f>G8/C243*C124</f>
        <v>0.18909867678021158</v>
      </c>
      <c r="I124" s="295">
        <f t="shared" si="3"/>
        <v>1.5890986767802115</v>
      </c>
      <c r="J124" s="4"/>
      <c r="K124" s="6"/>
      <c r="L124" s="55"/>
      <c r="M124" s="310"/>
      <c r="Q124" s="95"/>
    </row>
    <row r="125" spans="1:18" x14ac:dyDescent="0.25">
      <c r="A125" s="288">
        <v>112</v>
      </c>
      <c r="B125" s="289" t="s">
        <v>374</v>
      </c>
      <c r="C125" s="296">
        <v>52</v>
      </c>
      <c r="D125" s="291" t="s">
        <v>328</v>
      </c>
      <c r="E125" s="292">
        <v>1.1000000000000001</v>
      </c>
      <c r="F125" s="292">
        <v>2</v>
      </c>
      <c r="G125" s="293">
        <f t="shared" si="2"/>
        <v>0.89999999999999991</v>
      </c>
      <c r="H125" s="294">
        <f>G8/C243*C125</f>
        <v>0.18108897223887668</v>
      </c>
      <c r="I125" s="295">
        <f t="shared" si="3"/>
        <v>1.0810889722388766</v>
      </c>
      <c r="J125" s="4"/>
      <c r="K125" s="6"/>
      <c r="L125" s="55"/>
      <c r="M125" s="310"/>
      <c r="Q125" s="95"/>
      <c r="R125" s="56"/>
    </row>
    <row r="126" spans="1:18" x14ac:dyDescent="0.25">
      <c r="A126" s="288">
        <v>113</v>
      </c>
      <c r="B126" s="289" t="s">
        <v>375</v>
      </c>
      <c r="C126" s="296">
        <v>46.8</v>
      </c>
      <c r="D126" s="291" t="s">
        <v>328</v>
      </c>
      <c r="E126" s="292">
        <v>2</v>
      </c>
      <c r="F126" s="292">
        <v>2.9</v>
      </c>
      <c r="G126" s="293">
        <f t="shared" si="2"/>
        <v>0.89999999999999991</v>
      </c>
      <c r="H126" s="294">
        <f>G8/C243*C126</f>
        <v>0.16298007501498898</v>
      </c>
      <c r="I126" s="295">
        <f t="shared" si="3"/>
        <v>1.0629800750149889</v>
      </c>
      <c r="J126" s="4"/>
      <c r="K126" s="6"/>
      <c r="L126" s="55"/>
      <c r="M126" s="310"/>
      <c r="Q126" s="95"/>
      <c r="R126" s="56"/>
    </row>
    <row r="127" spans="1:18" x14ac:dyDescent="0.25">
      <c r="A127" s="288">
        <v>114</v>
      </c>
      <c r="B127" s="289" t="s">
        <v>376</v>
      </c>
      <c r="C127" s="296">
        <v>73.3</v>
      </c>
      <c r="D127" s="291" t="s">
        <v>328</v>
      </c>
      <c r="E127" s="292">
        <v>2.2000000000000002</v>
      </c>
      <c r="F127" s="292">
        <v>3.4</v>
      </c>
      <c r="G127" s="293">
        <f t="shared" si="2"/>
        <v>1.1999999999999997</v>
      </c>
      <c r="H127" s="294">
        <f>G8/C243*C127</f>
        <v>0.25526580125210885</v>
      </c>
      <c r="I127" s="295">
        <f t="shared" si="3"/>
        <v>1.4552658012521085</v>
      </c>
      <c r="J127" s="4"/>
      <c r="K127" s="6"/>
      <c r="L127" s="55"/>
      <c r="M127" s="310"/>
      <c r="O127" s="46"/>
      <c r="P127" s="44"/>
      <c r="Q127" s="95"/>
      <c r="R127" s="56"/>
    </row>
    <row r="128" spans="1:18" x14ac:dyDescent="0.25">
      <c r="A128" s="300">
        <v>115</v>
      </c>
      <c r="B128" s="301" t="s">
        <v>377</v>
      </c>
      <c r="C128" s="302">
        <v>54.3</v>
      </c>
      <c r="D128" s="303" t="s">
        <v>328</v>
      </c>
      <c r="E128" s="304">
        <v>2.2999999999999998</v>
      </c>
      <c r="F128" s="304">
        <v>3.7</v>
      </c>
      <c r="G128" s="305">
        <f t="shared" si="2"/>
        <v>1.4000000000000004</v>
      </c>
      <c r="H128" s="306">
        <f>G8/C243*C128</f>
        <v>0.18909867678021158</v>
      </c>
      <c r="I128" s="307">
        <f t="shared" si="3"/>
        <v>1.589098676780212</v>
      </c>
      <c r="J128" s="4"/>
      <c r="K128" s="6"/>
      <c r="L128" s="55"/>
      <c r="M128" s="310"/>
      <c r="N128" s="95"/>
      <c r="O128" s="45"/>
      <c r="P128" s="45"/>
      <c r="Q128" s="95"/>
      <c r="R128" s="96"/>
    </row>
    <row r="129" spans="1:22" x14ac:dyDescent="0.25">
      <c r="A129" s="288">
        <v>116</v>
      </c>
      <c r="B129" s="289" t="s">
        <v>378</v>
      </c>
      <c r="C129" s="296">
        <v>51.8</v>
      </c>
      <c r="D129" s="291" t="s">
        <v>328</v>
      </c>
      <c r="E129" s="292">
        <v>1.9</v>
      </c>
      <c r="F129" s="292">
        <v>3.1</v>
      </c>
      <c r="G129" s="293">
        <f t="shared" si="2"/>
        <v>1.2000000000000002</v>
      </c>
      <c r="H129" s="294">
        <f>G8/C243*C129</f>
        <v>0.18039247619180407</v>
      </c>
      <c r="I129" s="295">
        <f t="shared" si="3"/>
        <v>1.3803924761918043</v>
      </c>
      <c r="J129" s="4"/>
      <c r="K129" s="6"/>
      <c r="L129" s="55"/>
      <c r="M129" s="310"/>
      <c r="N129" s="95"/>
      <c r="O129" s="97"/>
      <c r="P129" s="97"/>
      <c r="Q129" s="95"/>
      <c r="R129" s="96"/>
      <c r="U129" s="309"/>
      <c r="V129" s="309"/>
    </row>
    <row r="130" spans="1:22" x14ac:dyDescent="0.25">
      <c r="A130" s="288">
        <v>117</v>
      </c>
      <c r="B130" s="289" t="s">
        <v>379</v>
      </c>
      <c r="C130" s="296">
        <v>47.2</v>
      </c>
      <c r="D130" s="291" t="s">
        <v>328</v>
      </c>
      <c r="E130" s="292">
        <v>1.8</v>
      </c>
      <c r="F130" s="292">
        <v>2.2999999999999998</v>
      </c>
      <c r="G130" s="293">
        <f t="shared" si="2"/>
        <v>0.49999999999999978</v>
      </c>
      <c r="H130" s="294">
        <f>G8/C243*C130</f>
        <v>0.16437306710913421</v>
      </c>
      <c r="I130" s="295">
        <f t="shared" si="3"/>
        <v>0.66437306710913402</v>
      </c>
      <c r="J130" s="4"/>
      <c r="K130" s="6"/>
      <c r="L130" s="55"/>
      <c r="M130" s="310"/>
      <c r="N130" s="95"/>
      <c r="O130" s="97"/>
      <c r="P130" s="97"/>
      <c r="Q130" s="95"/>
      <c r="R130" s="96"/>
      <c r="U130" s="309"/>
      <c r="V130" s="309"/>
    </row>
    <row r="131" spans="1:22" x14ac:dyDescent="0.25">
      <c r="A131" s="300">
        <v>118</v>
      </c>
      <c r="B131" s="301" t="s">
        <v>380</v>
      </c>
      <c r="C131" s="302">
        <v>72.8</v>
      </c>
      <c r="D131" s="303" t="s">
        <v>328</v>
      </c>
      <c r="E131" s="304">
        <v>2.6</v>
      </c>
      <c r="F131" s="304">
        <v>4.0999999999999996</v>
      </c>
      <c r="G131" s="305">
        <f t="shared" si="2"/>
        <v>1.4999999999999996</v>
      </c>
      <c r="H131" s="306">
        <f>G8/C243*C131</f>
        <v>0.25352456113442734</v>
      </c>
      <c r="I131" s="307">
        <f t="shared" si="3"/>
        <v>1.753524561134427</v>
      </c>
      <c r="J131" s="4"/>
      <c r="K131" s="6"/>
      <c r="L131" s="55"/>
      <c r="M131" s="310"/>
      <c r="N131" s="95"/>
      <c r="O131" s="97"/>
      <c r="P131" s="97"/>
      <c r="Q131" s="95"/>
      <c r="R131" s="96"/>
    </row>
    <row r="132" spans="1:22" x14ac:dyDescent="0.25">
      <c r="A132" s="288">
        <v>119</v>
      </c>
      <c r="B132" s="289" t="s">
        <v>381</v>
      </c>
      <c r="C132" s="296">
        <v>54.2</v>
      </c>
      <c r="D132" s="291" t="s">
        <v>328</v>
      </c>
      <c r="E132" s="292">
        <v>2.1</v>
      </c>
      <c r="F132" s="292">
        <v>2.7</v>
      </c>
      <c r="G132" s="293">
        <f t="shared" si="2"/>
        <v>0.60000000000000009</v>
      </c>
      <c r="H132" s="294">
        <f>G8/C243*C132</f>
        <v>0.1887504287566753</v>
      </c>
      <c r="I132" s="295">
        <f t="shared" si="3"/>
        <v>0.78875042875667534</v>
      </c>
      <c r="J132" s="4"/>
      <c r="K132" s="6"/>
      <c r="L132" s="55"/>
      <c r="M132" s="310"/>
      <c r="N132" s="95"/>
      <c r="O132" s="97"/>
      <c r="P132" s="97"/>
    </row>
    <row r="133" spans="1:22" x14ac:dyDescent="0.25">
      <c r="A133" s="7">
        <v>120</v>
      </c>
      <c r="B133" s="17" t="s">
        <v>382</v>
      </c>
      <c r="C133" s="11">
        <v>51.9</v>
      </c>
      <c r="D133" s="16" t="s">
        <v>328</v>
      </c>
      <c r="E133" s="30">
        <v>1.9</v>
      </c>
      <c r="F133" s="30">
        <v>3</v>
      </c>
      <c r="G133" s="21">
        <f t="shared" si="2"/>
        <v>1.1000000000000001</v>
      </c>
      <c r="H133" s="29">
        <f>G8/C243*C133</f>
        <v>0.18074072421534038</v>
      </c>
      <c r="I133" s="26">
        <f t="shared" si="3"/>
        <v>1.2807407242153404</v>
      </c>
      <c r="J133" s="4"/>
      <c r="K133" s="6"/>
      <c r="L133" s="55"/>
      <c r="M133" s="310"/>
      <c r="N133" s="95"/>
      <c r="O133" s="97"/>
      <c r="P133" s="97"/>
    </row>
    <row r="134" spans="1:22" x14ac:dyDescent="0.25">
      <c r="A134" s="288">
        <v>121</v>
      </c>
      <c r="B134" s="289" t="s">
        <v>383</v>
      </c>
      <c r="C134" s="296">
        <v>47.2</v>
      </c>
      <c r="D134" s="291" t="s">
        <v>328</v>
      </c>
      <c r="E134" s="292">
        <v>1.8</v>
      </c>
      <c r="F134" s="292">
        <v>2.7</v>
      </c>
      <c r="G134" s="293">
        <f t="shared" si="2"/>
        <v>0.90000000000000013</v>
      </c>
      <c r="H134" s="294">
        <f>G8/C243*C134</f>
        <v>0.16437306710913421</v>
      </c>
      <c r="I134" s="295">
        <f t="shared" si="3"/>
        <v>1.0643730671091343</v>
      </c>
      <c r="J134" s="4"/>
      <c r="K134" s="6"/>
      <c r="L134" s="55"/>
      <c r="M134" s="310"/>
      <c r="N134" s="95"/>
      <c r="O134" s="97"/>
      <c r="P134" s="97"/>
    </row>
    <row r="135" spans="1:22" x14ac:dyDescent="0.25">
      <c r="A135" s="7">
        <v>122</v>
      </c>
      <c r="B135" s="17" t="s">
        <v>384</v>
      </c>
      <c r="C135" s="11">
        <v>72.7</v>
      </c>
      <c r="D135" s="16" t="s">
        <v>328</v>
      </c>
      <c r="E135" s="30">
        <v>1.1000000000000001</v>
      </c>
      <c r="F135" s="30">
        <v>1.5</v>
      </c>
      <c r="G135" s="21">
        <f t="shared" si="2"/>
        <v>0.39999999999999991</v>
      </c>
      <c r="H135" s="29">
        <f>G8/C243*C135</f>
        <v>0.25317631311089106</v>
      </c>
      <c r="I135" s="26">
        <f t="shared" si="3"/>
        <v>0.65317631311089097</v>
      </c>
      <c r="J135" s="4"/>
      <c r="K135" s="6"/>
      <c r="L135" s="55"/>
      <c r="M135" s="310"/>
      <c r="N135" s="95"/>
      <c r="O135" s="98"/>
      <c r="P135" s="97"/>
    </row>
    <row r="136" spans="1:22" x14ac:dyDescent="0.25">
      <c r="A136" s="7">
        <v>123</v>
      </c>
      <c r="B136" s="17" t="s">
        <v>385</v>
      </c>
      <c r="C136" s="11">
        <v>54.3</v>
      </c>
      <c r="D136" s="16" t="s">
        <v>328</v>
      </c>
      <c r="E136" s="30">
        <v>2.2999999999999998</v>
      </c>
      <c r="F136" s="30">
        <v>3.7</v>
      </c>
      <c r="G136" s="21">
        <f t="shared" si="2"/>
        <v>1.4000000000000004</v>
      </c>
      <c r="H136" s="29">
        <f>G8/C243*C136</f>
        <v>0.18909867678021158</v>
      </c>
      <c r="I136" s="26">
        <f t="shared" si="3"/>
        <v>1.589098676780212</v>
      </c>
      <c r="J136" s="4"/>
      <c r="K136" s="6"/>
      <c r="L136" s="55"/>
      <c r="M136" s="310"/>
      <c r="N136" s="95"/>
      <c r="O136" s="97"/>
      <c r="P136" s="97"/>
    </row>
    <row r="137" spans="1:22" x14ac:dyDescent="0.25">
      <c r="A137" s="7">
        <v>124</v>
      </c>
      <c r="B137" s="17" t="s">
        <v>386</v>
      </c>
      <c r="C137" s="11">
        <v>52.1</v>
      </c>
      <c r="D137" s="16" t="s">
        <v>328</v>
      </c>
      <c r="E137" s="30">
        <v>1.1000000000000001</v>
      </c>
      <c r="F137" s="30">
        <v>2.6</v>
      </c>
      <c r="G137" s="21">
        <f t="shared" si="2"/>
        <v>1.5</v>
      </c>
      <c r="H137" s="29">
        <f>G8/C243*C137</f>
        <v>0.18143722026241299</v>
      </c>
      <c r="I137" s="26">
        <f t="shared" si="3"/>
        <v>1.681437220262413</v>
      </c>
      <c r="J137" s="4"/>
      <c r="K137" s="6"/>
      <c r="L137" s="55"/>
      <c r="M137" s="310"/>
      <c r="N137" s="95"/>
      <c r="O137" s="97"/>
      <c r="P137" s="97"/>
    </row>
    <row r="138" spans="1:22" x14ac:dyDescent="0.25">
      <c r="A138" s="288">
        <v>125</v>
      </c>
      <c r="B138" s="289" t="s">
        <v>387</v>
      </c>
      <c r="C138" s="296">
        <v>47.2</v>
      </c>
      <c r="D138" s="291" t="s">
        <v>328</v>
      </c>
      <c r="E138" s="292">
        <v>1.6</v>
      </c>
      <c r="F138" s="292">
        <v>2</v>
      </c>
      <c r="G138" s="293">
        <f t="shared" si="2"/>
        <v>0.39999999999999991</v>
      </c>
      <c r="H138" s="294">
        <f>G8/C243*C138</f>
        <v>0.16437306710913421</v>
      </c>
      <c r="I138" s="295">
        <f t="shared" si="3"/>
        <v>0.56437306710913415</v>
      </c>
      <c r="J138" s="4"/>
      <c r="K138" s="6"/>
      <c r="L138" s="55"/>
      <c r="M138" s="310"/>
    </row>
    <row r="139" spans="1:22" x14ac:dyDescent="0.25">
      <c r="A139" s="288">
        <v>126</v>
      </c>
      <c r="B139" s="289" t="s">
        <v>388</v>
      </c>
      <c r="C139" s="296">
        <v>72.400000000000006</v>
      </c>
      <c r="D139" s="291" t="s">
        <v>328</v>
      </c>
      <c r="E139" s="292">
        <v>2.2999999999999998</v>
      </c>
      <c r="F139" s="292">
        <v>3.7</v>
      </c>
      <c r="G139" s="293">
        <f t="shared" si="2"/>
        <v>1.4000000000000004</v>
      </c>
      <c r="H139" s="294">
        <f>G8/C243*C139</f>
        <v>0.25213156904028217</v>
      </c>
      <c r="I139" s="295">
        <f t="shared" si="3"/>
        <v>1.6521315690402825</v>
      </c>
      <c r="J139" s="4"/>
      <c r="K139" s="6"/>
      <c r="L139" s="55"/>
      <c r="M139" s="310"/>
    </row>
    <row r="140" spans="1:22" x14ac:dyDescent="0.25">
      <c r="A140" s="288">
        <v>127</v>
      </c>
      <c r="B140" s="289" t="s">
        <v>389</v>
      </c>
      <c r="C140" s="296">
        <v>54.3</v>
      </c>
      <c r="D140" s="291" t="s">
        <v>328</v>
      </c>
      <c r="E140" s="292">
        <v>1.9</v>
      </c>
      <c r="F140" s="292">
        <v>3.3</v>
      </c>
      <c r="G140" s="293">
        <f t="shared" si="2"/>
        <v>1.4</v>
      </c>
      <c r="H140" s="294">
        <f>G8/C243*C140</f>
        <v>0.18909867678021158</v>
      </c>
      <c r="I140" s="295">
        <f t="shared" si="3"/>
        <v>1.5890986767802115</v>
      </c>
      <c r="J140" s="4"/>
      <c r="K140" s="6"/>
      <c r="L140" s="55"/>
      <c r="M140" s="310"/>
    </row>
    <row r="141" spans="1:22" x14ac:dyDescent="0.25">
      <c r="A141" s="288">
        <v>128</v>
      </c>
      <c r="B141" s="289" t="s">
        <v>390</v>
      </c>
      <c r="C141" s="296">
        <v>51.8</v>
      </c>
      <c r="D141" s="291" t="s">
        <v>328</v>
      </c>
      <c r="E141" s="292">
        <v>1.2</v>
      </c>
      <c r="F141" s="292">
        <v>2.5</v>
      </c>
      <c r="G141" s="293">
        <f t="shared" si="2"/>
        <v>1.3</v>
      </c>
      <c r="H141" s="294">
        <f>G8/C243*C141</f>
        <v>0.18039247619180407</v>
      </c>
      <c r="I141" s="295">
        <f t="shared" si="3"/>
        <v>1.4803924761918041</v>
      </c>
      <c r="J141" s="4"/>
      <c r="K141" s="6"/>
      <c r="L141" s="55"/>
      <c r="M141" s="310"/>
    </row>
    <row r="142" spans="1:22" x14ac:dyDescent="0.25">
      <c r="A142" s="7">
        <v>129</v>
      </c>
      <c r="B142" s="17" t="s">
        <v>391</v>
      </c>
      <c r="C142" s="11">
        <v>48</v>
      </c>
      <c r="D142" s="16" t="s">
        <v>328</v>
      </c>
      <c r="E142" s="30">
        <v>1.3</v>
      </c>
      <c r="F142" s="30">
        <v>3</v>
      </c>
      <c r="G142" s="21">
        <f t="shared" si="2"/>
        <v>1.7</v>
      </c>
      <c r="H142" s="29">
        <f>G8/C243*C142</f>
        <v>0.16715905129742462</v>
      </c>
      <c r="I142" s="26">
        <f t="shared" si="3"/>
        <v>1.8671590512974245</v>
      </c>
      <c r="J142" s="4"/>
      <c r="K142" s="6"/>
      <c r="L142" s="55"/>
      <c r="M142" s="310"/>
    </row>
    <row r="143" spans="1:22" x14ac:dyDescent="0.25">
      <c r="A143" s="300">
        <v>130</v>
      </c>
      <c r="B143" s="301" t="s">
        <v>392</v>
      </c>
      <c r="C143" s="302">
        <v>73</v>
      </c>
      <c r="D143" s="303" t="s">
        <v>328</v>
      </c>
      <c r="E143" s="304">
        <v>1.5</v>
      </c>
      <c r="F143" s="304">
        <v>1.9</v>
      </c>
      <c r="G143" s="305">
        <f t="shared" si="2"/>
        <v>0.39999999999999991</v>
      </c>
      <c r="H143" s="306">
        <f>G8/C243*C143</f>
        <v>0.25422105718149995</v>
      </c>
      <c r="I143" s="307">
        <f t="shared" si="3"/>
        <v>0.65422105718149992</v>
      </c>
      <c r="J143" s="4"/>
      <c r="K143" s="6"/>
      <c r="L143" s="55"/>
      <c r="M143" s="310"/>
    </row>
    <row r="144" spans="1:22" x14ac:dyDescent="0.25">
      <c r="A144" s="7">
        <v>131</v>
      </c>
      <c r="B144" s="17" t="s">
        <v>393</v>
      </c>
      <c r="C144" s="11">
        <v>54.8</v>
      </c>
      <c r="D144" s="16" t="s">
        <v>328</v>
      </c>
      <c r="E144" s="30">
        <v>1.5</v>
      </c>
      <c r="F144" s="30">
        <v>1.9</v>
      </c>
      <c r="G144" s="21">
        <f t="shared" ref="G144:G207" si="4">F144-E144</f>
        <v>0.39999999999999991</v>
      </c>
      <c r="H144" s="29">
        <f>G8/C243*C144</f>
        <v>0.19083991689789309</v>
      </c>
      <c r="I144" s="26">
        <f t="shared" ref="I144:I207" si="5">G144+H144</f>
        <v>0.59083991689789306</v>
      </c>
      <c r="J144" s="4"/>
      <c r="K144" s="6"/>
      <c r="L144" s="55"/>
      <c r="M144" s="310"/>
    </row>
    <row r="145" spans="1:16" x14ac:dyDescent="0.25">
      <c r="A145" s="300">
        <v>132</v>
      </c>
      <c r="B145" s="301" t="s">
        <v>394</v>
      </c>
      <c r="C145" s="302">
        <v>52.6</v>
      </c>
      <c r="D145" s="303" t="s">
        <v>328</v>
      </c>
      <c r="E145" s="304">
        <v>1.6</v>
      </c>
      <c r="F145" s="304">
        <v>2</v>
      </c>
      <c r="G145" s="305">
        <f t="shared" si="4"/>
        <v>0.39999999999999991</v>
      </c>
      <c r="H145" s="306">
        <f>G8/C243*C145</f>
        <v>0.1831784603800945</v>
      </c>
      <c r="I145" s="307">
        <f t="shared" si="5"/>
        <v>0.58317846038009447</v>
      </c>
      <c r="J145" s="57"/>
      <c r="K145" s="6"/>
      <c r="L145" s="55"/>
      <c r="M145" s="310"/>
    </row>
    <row r="146" spans="1:16" x14ac:dyDescent="0.25">
      <c r="A146" s="288">
        <v>133</v>
      </c>
      <c r="B146" s="289" t="s">
        <v>395</v>
      </c>
      <c r="C146" s="296">
        <v>47.6</v>
      </c>
      <c r="D146" s="291" t="s">
        <v>328</v>
      </c>
      <c r="E146" s="292">
        <v>2</v>
      </c>
      <c r="F146" s="292">
        <v>2.2999999999999998</v>
      </c>
      <c r="G146" s="293">
        <f t="shared" si="4"/>
        <v>0.29999999999999982</v>
      </c>
      <c r="H146" s="294">
        <f>G8/C243*C146</f>
        <v>0.16576605920327941</v>
      </c>
      <c r="I146" s="295">
        <f t="shared" si="5"/>
        <v>0.46576605920327924</v>
      </c>
      <c r="J146" s="57"/>
      <c r="K146" s="6"/>
      <c r="L146" s="55"/>
      <c r="M146" s="310"/>
    </row>
    <row r="147" spans="1:16" ht="15" customHeight="1" x14ac:dyDescent="0.25">
      <c r="A147" s="288">
        <v>134</v>
      </c>
      <c r="B147" s="289" t="s">
        <v>396</v>
      </c>
      <c r="C147" s="296">
        <v>73</v>
      </c>
      <c r="D147" s="291" t="s">
        <v>328</v>
      </c>
      <c r="E147" s="292">
        <v>2.2999999999999998</v>
      </c>
      <c r="F147" s="292">
        <v>4</v>
      </c>
      <c r="G147" s="293">
        <f t="shared" si="4"/>
        <v>1.7000000000000002</v>
      </c>
      <c r="H147" s="294">
        <f>G8/C243*C147</f>
        <v>0.25422105718149995</v>
      </c>
      <c r="I147" s="295">
        <f t="shared" si="5"/>
        <v>1.9542210571815002</v>
      </c>
      <c r="J147" s="57"/>
      <c r="K147" s="6"/>
      <c r="L147" s="55"/>
      <c r="M147" s="99"/>
    </row>
    <row r="148" spans="1:16" x14ac:dyDescent="0.25">
      <c r="A148" s="288">
        <v>135</v>
      </c>
      <c r="B148" s="289" t="s">
        <v>397</v>
      </c>
      <c r="C148" s="296">
        <v>54.9</v>
      </c>
      <c r="D148" s="291" t="s">
        <v>328</v>
      </c>
      <c r="E148" s="292">
        <v>1.4</v>
      </c>
      <c r="F148" s="292">
        <v>1.7</v>
      </c>
      <c r="G148" s="293">
        <f t="shared" si="4"/>
        <v>0.30000000000000004</v>
      </c>
      <c r="H148" s="294">
        <f>G8/C243*C148</f>
        <v>0.1911881649214294</v>
      </c>
      <c r="I148" s="295">
        <f t="shared" si="5"/>
        <v>0.49118816492142947</v>
      </c>
      <c r="J148" s="57"/>
      <c r="K148" s="6"/>
      <c r="L148" s="55"/>
      <c r="M148" s="310"/>
    </row>
    <row r="149" spans="1:16" x14ac:dyDescent="0.25">
      <c r="A149" s="300">
        <v>136</v>
      </c>
      <c r="B149" s="301" t="s">
        <v>398</v>
      </c>
      <c r="C149" s="302">
        <v>52.3</v>
      </c>
      <c r="D149" s="303" t="s">
        <v>328</v>
      </c>
      <c r="E149" s="304">
        <v>1.7</v>
      </c>
      <c r="F149" s="304">
        <v>2.7</v>
      </c>
      <c r="G149" s="305">
        <f t="shared" si="4"/>
        <v>1.0000000000000002</v>
      </c>
      <c r="H149" s="306">
        <f>G8/C243*C149</f>
        <v>0.18213371630948558</v>
      </c>
      <c r="I149" s="307">
        <f t="shared" si="5"/>
        <v>1.1821337163094858</v>
      </c>
      <c r="J149" s="4"/>
      <c r="K149" s="6"/>
      <c r="L149" s="55"/>
      <c r="M149" s="310"/>
    </row>
    <row r="150" spans="1:16" x14ac:dyDescent="0.25">
      <c r="A150" s="300">
        <v>137</v>
      </c>
      <c r="B150" s="301" t="s">
        <v>399</v>
      </c>
      <c r="C150" s="302">
        <v>47.6</v>
      </c>
      <c r="D150" s="303" t="s">
        <v>328</v>
      </c>
      <c r="E150" s="304">
        <v>1.1000000000000001</v>
      </c>
      <c r="F150" s="304">
        <v>2.6</v>
      </c>
      <c r="G150" s="305">
        <f t="shared" si="4"/>
        <v>1.5</v>
      </c>
      <c r="H150" s="306">
        <f>G8/C243*C150</f>
        <v>0.16576605920327941</v>
      </c>
      <c r="I150" s="307">
        <f t="shared" si="5"/>
        <v>1.6657660592032795</v>
      </c>
      <c r="J150" s="4"/>
      <c r="K150" s="6"/>
      <c r="L150" s="55"/>
      <c r="M150" s="310"/>
    </row>
    <row r="151" spans="1:16" x14ac:dyDescent="0.25">
      <c r="A151" s="7">
        <v>138</v>
      </c>
      <c r="B151" s="17" t="s">
        <v>400</v>
      </c>
      <c r="C151" s="11">
        <v>72.8</v>
      </c>
      <c r="D151" s="16" t="s">
        <v>328</v>
      </c>
      <c r="E151" s="30">
        <v>2.2000000000000002</v>
      </c>
      <c r="F151" s="30">
        <v>2.9</v>
      </c>
      <c r="G151" s="21">
        <f t="shared" si="4"/>
        <v>0.69999999999999973</v>
      </c>
      <c r="H151" s="29">
        <f>G8/C243*C151</f>
        <v>0.25352456113442734</v>
      </c>
      <c r="I151" s="26">
        <f t="shared" si="5"/>
        <v>0.95352456113442707</v>
      </c>
      <c r="J151" s="4"/>
      <c r="K151" s="6"/>
      <c r="L151" s="55"/>
      <c r="M151" s="44"/>
      <c r="N151" s="99"/>
      <c r="O151" s="99"/>
    </row>
    <row r="152" spans="1:16" x14ac:dyDescent="0.25">
      <c r="A152" s="300">
        <v>139</v>
      </c>
      <c r="B152" s="301" t="s">
        <v>401</v>
      </c>
      <c r="C152" s="302">
        <v>54.9</v>
      </c>
      <c r="D152" s="303" t="s">
        <v>328</v>
      </c>
      <c r="E152" s="304">
        <v>1.8</v>
      </c>
      <c r="F152" s="304">
        <v>2.9</v>
      </c>
      <c r="G152" s="305">
        <f t="shared" si="4"/>
        <v>1.0999999999999999</v>
      </c>
      <c r="H152" s="306">
        <f>G8/C243*C152</f>
        <v>0.1911881649214294</v>
      </c>
      <c r="I152" s="307">
        <f t="shared" si="5"/>
        <v>1.2911881649214292</v>
      </c>
      <c r="J152" s="4"/>
      <c r="K152" s="6"/>
      <c r="L152" s="55"/>
      <c r="M152" s="44"/>
    </row>
    <row r="153" spans="1:16" x14ac:dyDescent="0.25">
      <c r="A153" s="300">
        <v>140</v>
      </c>
      <c r="B153" s="301" t="s">
        <v>402</v>
      </c>
      <c r="C153" s="302">
        <v>52.4</v>
      </c>
      <c r="D153" s="303" t="s">
        <v>328</v>
      </c>
      <c r="E153" s="304">
        <v>1.1000000000000001</v>
      </c>
      <c r="F153" s="304">
        <v>1.1000000000000001</v>
      </c>
      <c r="G153" s="305">
        <f t="shared" si="4"/>
        <v>0</v>
      </c>
      <c r="H153" s="306">
        <f>G8/C243*C153</f>
        <v>0.18248196433302188</v>
      </c>
      <c r="I153" s="307">
        <f t="shared" si="5"/>
        <v>0.18248196433302188</v>
      </c>
      <c r="J153" s="4"/>
      <c r="K153" s="6"/>
      <c r="L153" s="55"/>
      <c r="M153" s="310"/>
    </row>
    <row r="154" spans="1:16" x14ac:dyDescent="0.25">
      <c r="A154" s="288">
        <v>141</v>
      </c>
      <c r="B154" s="289" t="s">
        <v>403</v>
      </c>
      <c r="C154" s="296">
        <v>47.2</v>
      </c>
      <c r="D154" s="291" t="s">
        <v>328</v>
      </c>
      <c r="E154" s="292">
        <v>1.3</v>
      </c>
      <c r="F154" s="292">
        <v>2</v>
      </c>
      <c r="G154" s="293">
        <f t="shared" si="4"/>
        <v>0.7</v>
      </c>
      <c r="H154" s="294">
        <f>G8/C243*C154</f>
        <v>0.16437306710913421</v>
      </c>
      <c r="I154" s="295">
        <f t="shared" si="5"/>
        <v>0.8643730671091342</v>
      </c>
      <c r="J154" s="4"/>
      <c r="K154" s="6"/>
      <c r="L154" s="55"/>
      <c r="M154" s="100"/>
    </row>
    <row r="155" spans="1:16" x14ac:dyDescent="0.25">
      <c r="A155" s="288">
        <v>142</v>
      </c>
      <c r="B155" s="289" t="s">
        <v>404</v>
      </c>
      <c r="C155" s="296">
        <v>72.5</v>
      </c>
      <c r="D155" s="291" t="s">
        <v>328</v>
      </c>
      <c r="E155" s="292">
        <v>2</v>
      </c>
      <c r="F155" s="292">
        <v>3</v>
      </c>
      <c r="G155" s="293">
        <f t="shared" si="4"/>
        <v>1</v>
      </c>
      <c r="H155" s="294">
        <f>G8/C243*C155</f>
        <v>0.25247981706381845</v>
      </c>
      <c r="I155" s="295">
        <f t="shared" si="5"/>
        <v>1.2524798170638185</v>
      </c>
      <c r="J155" s="4"/>
      <c r="K155" s="6"/>
      <c r="L155" s="55"/>
      <c r="M155" s="310"/>
      <c r="P155" s="44"/>
    </row>
    <row r="156" spans="1:16" x14ac:dyDescent="0.25">
      <c r="A156" s="7">
        <v>143</v>
      </c>
      <c r="B156" s="17" t="s">
        <v>405</v>
      </c>
      <c r="C156" s="11">
        <v>54.8</v>
      </c>
      <c r="D156" s="16" t="s">
        <v>328</v>
      </c>
      <c r="E156" s="30">
        <v>2</v>
      </c>
      <c r="F156" s="30">
        <v>3.3</v>
      </c>
      <c r="G156" s="21">
        <f t="shared" si="4"/>
        <v>1.2999999999999998</v>
      </c>
      <c r="H156" s="29">
        <f>G8/C243*C156</f>
        <v>0.19083991689789309</v>
      </c>
      <c r="I156" s="26">
        <f t="shared" si="5"/>
        <v>1.490839916897893</v>
      </c>
      <c r="J156" s="4"/>
      <c r="K156" s="6"/>
      <c r="L156" s="55"/>
      <c r="M156" s="310"/>
      <c r="P156" s="44"/>
    </row>
    <row r="157" spans="1:16" x14ac:dyDescent="0.25">
      <c r="A157" s="288">
        <v>144</v>
      </c>
      <c r="B157" s="289" t="s">
        <v>406</v>
      </c>
      <c r="C157" s="296">
        <v>51.9</v>
      </c>
      <c r="D157" s="291" t="s">
        <v>328</v>
      </c>
      <c r="E157" s="292">
        <v>1.1000000000000001</v>
      </c>
      <c r="F157" s="292">
        <v>1.6</v>
      </c>
      <c r="G157" s="293">
        <f t="shared" si="4"/>
        <v>0.5</v>
      </c>
      <c r="H157" s="294">
        <f>G8/C243*C157</f>
        <v>0.18074072421534038</v>
      </c>
      <c r="I157" s="295">
        <f t="shared" si="5"/>
        <v>0.68074072421534038</v>
      </c>
      <c r="J157" s="4"/>
      <c r="K157" s="6"/>
      <c r="L157" s="55"/>
      <c r="M157" s="310"/>
    </row>
    <row r="158" spans="1:16" x14ac:dyDescent="0.25">
      <c r="A158" s="328">
        <v>145</v>
      </c>
      <c r="B158" s="329" t="s">
        <v>407</v>
      </c>
      <c r="C158" s="330">
        <v>47</v>
      </c>
      <c r="D158" s="331" t="s">
        <v>328</v>
      </c>
      <c r="E158" s="332">
        <v>1.8</v>
      </c>
      <c r="F158" s="332">
        <v>3.1</v>
      </c>
      <c r="G158" s="333">
        <f t="shared" si="4"/>
        <v>1.3</v>
      </c>
      <c r="H158" s="334">
        <f>G8/C243*C158</f>
        <v>0.1636765710620616</v>
      </c>
      <c r="I158" s="335">
        <f t="shared" si="5"/>
        <v>1.4636765710620616</v>
      </c>
      <c r="J158" s="4"/>
      <c r="K158" s="6"/>
      <c r="L158" s="55"/>
      <c r="M158" s="310"/>
      <c r="N158" s="100"/>
      <c r="O158" s="100"/>
      <c r="P158" s="100"/>
    </row>
    <row r="159" spans="1:16" x14ac:dyDescent="0.25">
      <c r="A159" s="308">
        <v>146</v>
      </c>
      <c r="B159" s="301" t="s">
        <v>408</v>
      </c>
      <c r="C159" s="302">
        <v>73.2</v>
      </c>
      <c r="D159" s="303" t="s">
        <v>328</v>
      </c>
      <c r="E159" s="304">
        <v>1.8</v>
      </c>
      <c r="F159" s="304">
        <v>2.1</v>
      </c>
      <c r="G159" s="305">
        <f t="shared" si="4"/>
        <v>0.30000000000000004</v>
      </c>
      <c r="H159" s="306">
        <f>G8/C243*C159</f>
        <v>0.25491755322857257</v>
      </c>
      <c r="I159" s="307">
        <f t="shared" si="5"/>
        <v>0.55491755322857261</v>
      </c>
      <c r="J159" s="4"/>
      <c r="K159" s="6"/>
      <c r="L159" s="55"/>
      <c r="M159" s="310"/>
    </row>
    <row r="160" spans="1:16" x14ac:dyDescent="0.25">
      <c r="A160" s="300">
        <v>147</v>
      </c>
      <c r="B160" s="301" t="s">
        <v>409</v>
      </c>
      <c r="C160" s="302">
        <v>54.7</v>
      </c>
      <c r="D160" s="303" t="s">
        <v>328</v>
      </c>
      <c r="E160" s="304">
        <v>2</v>
      </c>
      <c r="F160" s="304">
        <v>3.5</v>
      </c>
      <c r="G160" s="305">
        <f t="shared" si="4"/>
        <v>1.5</v>
      </c>
      <c r="H160" s="306">
        <f>G8/C243*C160</f>
        <v>0.19049166887435681</v>
      </c>
      <c r="I160" s="307">
        <f t="shared" si="5"/>
        <v>1.6904916688743568</v>
      </c>
      <c r="J160" s="4"/>
      <c r="K160" s="6"/>
      <c r="L160" s="55"/>
      <c r="M160" s="310"/>
    </row>
    <row r="161" spans="1:13" x14ac:dyDescent="0.25">
      <c r="A161" s="288">
        <v>148</v>
      </c>
      <c r="B161" s="289" t="s">
        <v>410</v>
      </c>
      <c r="C161" s="296">
        <v>52.4</v>
      </c>
      <c r="D161" s="291" t="s">
        <v>328</v>
      </c>
      <c r="E161" s="292">
        <v>0.9</v>
      </c>
      <c r="F161" s="292">
        <v>1.7</v>
      </c>
      <c r="G161" s="293">
        <f t="shared" si="4"/>
        <v>0.79999999999999993</v>
      </c>
      <c r="H161" s="294">
        <f>G8/C243*C161</f>
        <v>0.18248196433302188</v>
      </c>
      <c r="I161" s="295">
        <f t="shared" si="5"/>
        <v>0.98248196433302182</v>
      </c>
      <c r="J161" s="4"/>
      <c r="K161" s="6"/>
      <c r="L161" s="55"/>
      <c r="M161" s="310"/>
    </row>
    <row r="162" spans="1:13" x14ac:dyDescent="0.25">
      <c r="A162" s="300">
        <v>149</v>
      </c>
      <c r="B162" s="301" t="s">
        <v>411</v>
      </c>
      <c r="C162" s="302">
        <v>47.4</v>
      </c>
      <c r="D162" s="303" t="s">
        <v>328</v>
      </c>
      <c r="E162" s="304">
        <v>2.2000000000000002</v>
      </c>
      <c r="F162" s="304">
        <v>3.8</v>
      </c>
      <c r="G162" s="305">
        <f t="shared" si="4"/>
        <v>1.5999999999999996</v>
      </c>
      <c r="H162" s="306">
        <f>G8/C243*C162</f>
        <v>0.1650695631562068</v>
      </c>
      <c r="I162" s="307">
        <f t="shared" si="5"/>
        <v>1.7650695631562066</v>
      </c>
      <c r="J162" s="4"/>
      <c r="K162" s="6"/>
      <c r="L162" s="55"/>
      <c r="M162" s="310"/>
    </row>
    <row r="163" spans="1:13" x14ac:dyDescent="0.25">
      <c r="A163" s="288">
        <v>150</v>
      </c>
      <c r="B163" s="289" t="s">
        <v>412</v>
      </c>
      <c r="C163" s="296">
        <v>73.2</v>
      </c>
      <c r="D163" s="291" t="s">
        <v>328</v>
      </c>
      <c r="E163" s="292">
        <v>2</v>
      </c>
      <c r="F163" s="292">
        <v>3.3</v>
      </c>
      <c r="G163" s="293">
        <f t="shared" si="4"/>
        <v>1.2999999999999998</v>
      </c>
      <c r="H163" s="294">
        <f>G8/C243*C163</f>
        <v>0.25491755322857257</v>
      </c>
      <c r="I163" s="295">
        <f t="shared" si="5"/>
        <v>1.5549175532285724</v>
      </c>
      <c r="J163" s="4"/>
      <c r="K163" s="6"/>
      <c r="L163" s="6"/>
      <c r="M163" s="310"/>
    </row>
    <row r="164" spans="1:13" x14ac:dyDescent="0.25">
      <c r="A164" s="288">
        <v>151</v>
      </c>
      <c r="B164" s="289" t="s">
        <v>526</v>
      </c>
      <c r="C164" s="296">
        <v>39.299999999999997</v>
      </c>
      <c r="D164" s="291" t="s">
        <v>328</v>
      </c>
      <c r="E164" s="292">
        <v>1.6</v>
      </c>
      <c r="F164" s="292">
        <v>2.7</v>
      </c>
      <c r="G164" s="293">
        <f t="shared" si="4"/>
        <v>1.1000000000000001</v>
      </c>
      <c r="H164" s="294">
        <f>G8/C243*C164</f>
        <v>0.13686147324976641</v>
      </c>
      <c r="I164" s="295">
        <f t="shared" si="5"/>
        <v>1.2368614732497665</v>
      </c>
      <c r="J164" s="4"/>
      <c r="K164" s="6"/>
      <c r="L164" s="55"/>
      <c r="M164" s="310"/>
    </row>
    <row r="165" spans="1:13" x14ac:dyDescent="0.25">
      <c r="A165" s="300">
        <v>152</v>
      </c>
      <c r="B165" s="301" t="s">
        <v>527</v>
      </c>
      <c r="C165" s="302">
        <v>67.099999999999994</v>
      </c>
      <c r="D165" s="303" t="s">
        <v>328</v>
      </c>
      <c r="E165" s="304">
        <v>2.1</v>
      </c>
      <c r="F165" s="304">
        <v>3.4</v>
      </c>
      <c r="G165" s="305">
        <f t="shared" si="4"/>
        <v>1.2999999999999998</v>
      </c>
      <c r="H165" s="306">
        <f>G8/C243*C165</f>
        <v>0.23367442379285816</v>
      </c>
      <c r="I165" s="307">
        <f t="shared" si="5"/>
        <v>1.5336744237928579</v>
      </c>
      <c r="J165" s="4"/>
      <c r="K165" s="6"/>
      <c r="L165" s="55"/>
      <c r="M165" s="310"/>
    </row>
    <row r="166" spans="1:13" x14ac:dyDescent="0.25">
      <c r="A166" s="288">
        <v>153</v>
      </c>
      <c r="B166" s="289" t="s">
        <v>528</v>
      </c>
      <c r="C166" s="296">
        <v>99.4</v>
      </c>
      <c r="D166" s="291" t="s">
        <v>328</v>
      </c>
      <c r="E166" s="292">
        <v>4</v>
      </c>
      <c r="F166" s="292">
        <v>6.8</v>
      </c>
      <c r="G166" s="293">
        <f t="shared" si="4"/>
        <v>2.8</v>
      </c>
      <c r="H166" s="294">
        <f>G8/C243*C166</f>
        <v>0.34615853539508351</v>
      </c>
      <c r="I166" s="295">
        <f t="shared" si="5"/>
        <v>3.1461585353950832</v>
      </c>
      <c r="J166" s="4"/>
      <c r="K166" s="6"/>
      <c r="L166" s="55"/>
      <c r="M166" s="310"/>
    </row>
    <row r="167" spans="1:13" x14ac:dyDescent="0.25">
      <c r="A167" s="288">
        <v>154</v>
      </c>
      <c r="B167" s="289" t="s">
        <v>529</v>
      </c>
      <c r="C167" s="296">
        <v>39.6</v>
      </c>
      <c r="D167" s="291" t="s">
        <v>328</v>
      </c>
      <c r="E167" s="292">
        <v>1.2</v>
      </c>
      <c r="F167" s="292">
        <v>1.8</v>
      </c>
      <c r="G167" s="293">
        <f t="shared" si="4"/>
        <v>0.60000000000000009</v>
      </c>
      <c r="H167" s="294">
        <f>G8/C243*C167</f>
        <v>0.13790621732037531</v>
      </c>
      <c r="I167" s="295">
        <f t="shared" si="5"/>
        <v>0.73790621732037542</v>
      </c>
      <c r="J167" s="4"/>
      <c r="K167" s="6"/>
      <c r="L167" s="55"/>
      <c r="M167" s="310"/>
    </row>
    <row r="168" spans="1:13" x14ac:dyDescent="0.25">
      <c r="A168" s="288">
        <v>155</v>
      </c>
      <c r="B168" s="289" t="s">
        <v>530</v>
      </c>
      <c r="C168" s="296">
        <v>67</v>
      </c>
      <c r="D168" s="291" t="s">
        <v>328</v>
      </c>
      <c r="E168" s="292">
        <v>1.5</v>
      </c>
      <c r="F168" s="292">
        <v>2.8</v>
      </c>
      <c r="G168" s="293">
        <f t="shared" si="4"/>
        <v>1.2999999999999998</v>
      </c>
      <c r="H168" s="294">
        <f>G8/C243*C168</f>
        <v>0.23332617576932188</v>
      </c>
      <c r="I168" s="295">
        <f t="shared" si="5"/>
        <v>1.5333261757693217</v>
      </c>
      <c r="J168" s="4"/>
      <c r="K168" s="6"/>
      <c r="L168" s="55"/>
      <c r="M168" s="310"/>
    </row>
    <row r="169" spans="1:13" x14ac:dyDescent="0.25">
      <c r="A169" s="288">
        <v>156</v>
      </c>
      <c r="B169" s="289" t="s">
        <v>531</v>
      </c>
      <c r="C169" s="296">
        <v>98.8</v>
      </c>
      <c r="D169" s="291" t="s">
        <v>328</v>
      </c>
      <c r="E169" s="292">
        <v>3.1</v>
      </c>
      <c r="F169" s="292">
        <v>4.7</v>
      </c>
      <c r="G169" s="293">
        <f t="shared" si="4"/>
        <v>1.6</v>
      </c>
      <c r="H169" s="294">
        <f>G8/C243*C169</f>
        <v>0.34406904725386567</v>
      </c>
      <c r="I169" s="295">
        <f t="shared" si="5"/>
        <v>1.9440690472538658</v>
      </c>
      <c r="J169" s="4"/>
      <c r="K169" s="6"/>
      <c r="L169" s="55"/>
      <c r="M169" s="310"/>
    </row>
    <row r="170" spans="1:13" x14ac:dyDescent="0.25">
      <c r="A170" s="7">
        <v>157</v>
      </c>
      <c r="B170" s="17" t="s">
        <v>532</v>
      </c>
      <c r="C170" s="11">
        <v>39.4</v>
      </c>
      <c r="D170" s="16" t="s">
        <v>328</v>
      </c>
      <c r="E170" s="30">
        <v>1.4</v>
      </c>
      <c r="F170" s="30">
        <v>2.2000000000000002</v>
      </c>
      <c r="G170" s="21">
        <f t="shared" si="4"/>
        <v>0.80000000000000027</v>
      </c>
      <c r="H170" s="29">
        <f>G8/C243*C170</f>
        <v>0.13720972127330269</v>
      </c>
      <c r="I170" s="26">
        <f t="shared" si="5"/>
        <v>0.93720972127330293</v>
      </c>
      <c r="J170" s="4"/>
      <c r="K170" s="6"/>
      <c r="L170" s="55"/>
      <c r="M170" s="310"/>
    </row>
    <row r="171" spans="1:13" x14ac:dyDescent="0.25">
      <c r="A171" s="288">
        <v>158</v>
      </c>
      <c r="B171" s="289" t="s">
        <v>533</v>
      </c>
      <c r="C171" s="296">
        <v>67.5</v>
      </c>
      <c r="D171" s="291" t="s">
        <v>328</v>
      </c>
      <c r="E171" s="292">
        <v>2.1</v>
      </c>
      <c r="F171" s="292">
        <v>3.2</v>
      </c>
      <c r="G171" s="293">
        <f t="shared" si="4"/>
        <v>1.1000000000000001</v>
      </c>
      <c r="H171" s="294">
        <f>G8/C243*C171</f>
        <v>0.23506741588700339</v>
      </c>
      <c r="I171" s="295">
        <f t="shared" si="5"/>
        <v>1.3350674158870035</v>
      </c>
      <c r="J171" s="4"/>
      <c r="K171" s="346" t="s">
        <v>627</v>
      </c>
      <c r="L171" s="347"/>
      <c r="M171" s="348"/>
    </row>
    <row r="172" spans="1:13" x14ac:dyDescent="0.25">
      <c r="A172" s="300">
        <v>159</v>
      </c>
      <c r="B172" s="301" t="s">
        <v>534</v>
      </c>
      <c r="C172" s="302">
        <v>99.1</v>
      </c>
      <c r="D172" s="303" t="s">
        <v>328</v>
      </c>
      <c r="E172" s="304">
        <v>1.4</v>
      </c>
      <c r="F172" s="304">
        <v>1.4</v>
      </c>
      <c r="G172" s="305">
        <f t="shared" si="4"/>
        <v>0</v>
      </c>
      <c r="H172" s="306">
        <f>G8/C243*C172</f>
        <v>0.34511379132447456</v>
      </c>
      <c r="I172" s="307">
        <f t="shared" si="5"/>
        <v>0.34511379132447456</v>
      </c>
      <c r="J172" s="4"/>
      <c r="K172" s="6"/>
      <c r="L172" s="55"/>
      <c r="M172" s="310"/>
    </row>
    <row r="173" spans="1:13" x14ac:dyDescent="0.25">
      <c r="A173" s="288">
        <v>160</v>
      </c>
      <c r="B173" s="289" t="s">
        <v>535</v>
      </c>
      <c r="C173" s="296">
        <v>40.1</v>
      </c>
      <c r="D173" s="291" t="s">
        <v>328</v>
      </c>
      <c r="E173" s="292">
        <v>1.4</v>
      </c>
      <c r="F173" s="292">
        <v>1.4</v>
      </c>
      <c r="G173" s="293">
        <f t="shared" si="4"/>
        <v>0</v>
      </c>
      <c r="H173" s="294">
        <f>G8/C243*C173</f>
        <v>0.13964745743805682</v>
      </c>
      <c r="I173" s="295">
        <f t="shared" si="5"/>
        <v>0.13964745743805682</v>
      </c>
      <c r="J173" s="4"/>
      <c r="K173" s="6"/>
      <c r="L173" s="55"/>
      <c r="M173" s="310"/>
    </row>
    <row r="174" spans="1:13" x14ac:dyDescent="0.25">
      <c r="A174" s="300">
        <v>161</v>
      </c>
      <c r="B174" s="301" t="s">
        <v>536</v>
      </c>
      <c r="C174" s="302">
        <v>67.099999999999994</v>
      </c>
      <c r="D174" s="303" t="s">
        <v>328</v>
      </c>
      <c r="E174" s="304">
        <v>1.9</v>
      </c>
      <c r="F174" s="304">
        <v>1.9</v>
      </c>
      <c r="G174" s="305">
        <f t="shared" si="4"/>
        <v>0</v>
      </c>
      <c r="H174" s="306">
        <f>G8/C243*C174</f>
        <v>0.23367442379285816</v>
      </c>
      <c r="I174" s="307">
        <f t="shared" si="5"/>
        <v>0.23367442379285816</v>
      </c>
      <c r="J174" s="4"/>
      <c r="K174" s="6"/>
      <c r="L174" s="55"/>
      <c r="M174" s="310"/>
    </row>
    <row r="175" spans="1:13" x14ac:dyDescent="0.25">
      <c r="A175" s="7">
        <v>162</v>
      </c>
      <c r="B175" s="17" t="s">
        <v>537</v>
      </c>
      <c r="C175" s="11">
        <v>99.1</v>
      </c>
      <c r="D175" s="16" t="s">
        <v>328</v>
      </c>
      <c r="E175" s="30">
        <v>3.2</v>
      </c>
      <c r="F175" s="30">
        <v>5.3</v>
      </c>
      <c r="G175" s="21">
        <f t="shared" si="4"/>
        <v>2.0999999999999996</v>
      </c>
      <c r="H175" s="29">
        <f>G8/C243*C175</f>
        <v>0.34511379132447456</v>
      </c>
      <c r="I175" s="26">
        <f t="shared" si="5"/>
        <v>2.445113791324474</v>
      </c>
      <c r="J175" s="4"/>
      <c r="K175" s="6"/>
      <c r="L175" s="55"/>
      <c r="M175" s="310"/>
    </row>
    <row r="176" spans="1:13" x14ac:dyDescent="0.25">
      <c r="A176" s="288">
        <v>163</v>
      </c>
      <c r="B176" s="289" t="s">
        <v>538</v>
      </c>
      <c r="C176" s="296">
        <v>39.4</v>
      </c>
      <c r="D176" s="291" t="s">
        <v>328</v>
      </c>
      <c r="E176" s="292">
        <v>1.4</v>
      </c>
      <c r="F176" s="292">
        <v>2.2999999999999998</v>
      </c>
      <c r="G176" s="293">
        <f t="shared" si="4"/>
        <v>0.89999999999999991</v>
      </c>
      <c r="H176" s="294">
        <f>G8/C243*C176</f>
        <v>0.13720972127330269</v>
      </c>
      <c r="I176" s="295">
        <f t="shared" si="5"/>
        <v>1.0372097212733027</v>
      </c>
      <c r="J176" s="4"/>
      <c r="K176" s="6"/>
      <c r="L176" s="55"/>
      <c r="M176" s="310"/>
    </row>
    <row r="177" spans="1:16" x14ac:dyDescent="0.25">
      <c r="A177" s="300">
        <v>164</v>
      </c>
      <c r="B177" s="301" t="s">
        <v>539</v>
      </c>
      <c r="C177" s="302">
        <v>67.2</v>
      </c>
      <c r="D177" s="303" t="s">
        <v>328</v>
      </c>
      <c r="E177" s="304">
        <v>0.6</v>
      </c>
      <c r="F177" s="304">
        <v>0.7</v>
      </c>
      <c r="G177" s="305">
        <f t="shared" si="4"/>
        <v>9.9999999999999978E-2</v>
      </c>
      <c r="H177" s="306">
        <f>G8/C243*C177</f>
        <v>0.2340226718163945</v>
      </c>
      <c r="I177" s="307">
        <f t="shared" si="5"/>
        <v>0.33402267181639445</v>
      </c>
      <c r="J177" s="4"/>
      <c r="K177" s="6"/>
      <c r="L177" s="55"/>
      <c r="M177" s="310"/>
    </row>
    <row r="178" spans="1:16" x14ac:dyDescent="0.25">
      <c r="A178" s="288">
        <v>165</v>
      </c>
      <c r="B178" s="289" t="s">
        <v>540</v>
      </c>
      <c r="C178" s="296">
        <v>99.5</v>
      </c>
      <c r="D178" s="291" t="s">
        <v>328</v>
      </c>
      <c r="E178" s="292">
        <v>3.1</v>
      </c>
      <c r="F178" s="292">
        <v>5.0999999999999996</v>
      </c>
      <c r="G178" s="293">
        <f t="shared" si="4"/>
        <v>1.9999999999999996</v>
      </c>
      <c r="H178" s="294">
        <f>G8/C243*C178</f>
        <v>0.34650678341861979</v>
      </c>
      <c r="I178" s="295">
        <f t="shared" si="5"/>
        <v>2.3465067834186195</v>
      </c>
      <c r="J178" s="4"/>
      <c r="K178" s="6"/>
      <c r="L178" s="55"/>
      <c r="M178" s="310"/>
    </row>
    <row r="179" spans="1:16" x14ac:dyDescent="0.25">
      <c r="A179" s="300">
        <v>166</v>
      </c>
      <c r="B179" s="301" t="s">
        <v>541</v>
      </c>
      <c r="C179" s="302">
        <v>39.4</v>
      </c>
      <c r="D179" s="303" t="s">
        <v>328</v>
      </c>
      <c r="E179" s="304">
        <v>1</v>
      </c>
      <c r="F179" s="304">
        <v>1.5</v>
      </c>
      <c r="G179" s="305">
        <f t="shared" si="4"/>
        <v>0.5</v>
      </c>
      <c r="H179" s="306">
        <f>G8/C243*C179</f>
        <v>0.13720972127330269</v>
      </c>
      <c r="I179" s="307">
        <f t="shared" si="5"/>
        <v>0.63720972127330266</v>
      </c>
      <c r="J179" s="4"/>
      <c r="K179" s="6"/>
      <c r="L179" s="55"/>
      <c r="M179" s="310"/>
    </row>
    <row r="180" spans="1:16" x14ac:dyDescent="0.25">
      <c r="A180" s="300">
        <v>167</v>
      </c>
      <c r="B180" s="301" t="s">
        <v>542</v>
      </c>
      <c r="C180" s="302">
        <v>67.3</v>
      </c>
      <c r="D180" s="303" t="s">
        <v>328</v>
      </c>
      <c r="E180" s="304">
        <v>2</v>
      </c>
      <c r="F180" s="304">
        <v>3.1</v>
      </c>
      <c r="G180" s="305">
        <f t="shared" si="4"/>
        <v>1.1000000000000001</v>
      </c>
      <c r="H180" s="306">
        <f>G8/C243*C180</f>
        <v>0.23437091983993077</v>
      </c>
      <c r="I180" s="307">
        <f t="shared" si="5"/>
        <v>1.3343709198399309</v>
      </c>
      <c r="J180" s="4"/>
      <c r="K180" s="6"/>
      <c r="L180" s="55"/>
      <c r="M180" s="310"/>
    </row>
    <row r="181" spans="1:16" x14ac:dyDescent="0.25">
      <c r="A181" s="7">
        <v>168</v>
      </c>
      <c r="B181" s="17" t="s">
        <v>543</v>
      </c>
      <c r="C181" s="11">
        <v>99.4</v>
      </c>
      <c r="D181" s="16" t="s">
        <v>328</v>
      </c>
      <c r="E181" s="30">
        <v>2.8</v>
      </c>
      <c r="F181" s="30">
        <v>4</v>
      </c>
      <c r="G181" s="21">
        <f t="shared" si="4"/>
        <v>1.2000000000000002</v>
      </c>
      <c r="H181" s="29">
        <f>G8/C243*C181</f>
        <v>0.34615853539508351</v>
      </c>
      <c r="I181" s="26">
        <f t="shared" si="5"/>
        <v>1.5461585353950837</v>
      </c>
      <c r="J181" s="4"/>
      <c r="K181" s="6"/>
      <c r="L181" s="55"/>
      <c r="M181" s="310"/>
    </row>
    <row r="182" spans="1:16" x14ac:dyDescent="0.25">
      <c r="A182" s="288">
        <v>169</v>
      </c>
      <c r="B182" s="289" t="s">
        <v>544</v>
      </c>
      <c r="C182" s="296">
        <v>39.5</v>
      </c>
      <c r="D182" s="291" t="s">
        <v>328</v>
      </c>
      <c r="E182" s="292">
        <v>0.9</v>
      </c>
      <c r="F182" s="292">
        <v>0.9</v>
      </c>
      <c r="G182" s="293">
        <f t="shared" si="4"/>
        <v>0</v>
      </c>
      <c r="H182" s="294">
        <f>G8/C243*C182</f>
        <v>0.137557969296839</v>
      </c>
      <c r="I182" s="295">
        <f t="shared" si="5"/>
        <v>0.137557969296839</v>
      </c>
      <c r="J182" s="4"/>
      <c r="K182" s="6"/>
      <c r="L182" s="55"/>
      <c r="M182" s="310"/>
    </row>
    <row r="183" spans="1:16" x14ac:dyDescent="0.25">
      <c r="A183" s="288">
        <v>170</v>
      </c>
      <c r="B183" s="289" t="s">
        <v>545</v>
      </c>
      <c r="C183" s="296">
        <v>67.400000000000006</v>
      </c>
      <c r="D183" s="291" t="s">
        <v>328</v>
      </c>
      <c r="E183" s="292">
        <v>1.6</v>
      </c>
      <c r="F183" s="292">
        <v>2</v>
      </c>
      <c r="G183" s="293">
        <f t="shared" si="4"/>
        <v>0.39999999999999991</v>
      </c>
      <c r="H183" s="294">
        <f>G8/C243*C183</f>
        <v>0.23471916786346708</v>
      </c>
      <c r="I183" s="295">
        <f t="shared" si="5"/>
        <v>0.63471916786346694</v>
      </c>
      <c r="J183" s="4"/>
      <c r="K183" s="6"/>
      <c r="L183" s="55"/>
      <c r="M183" s="310"/>
    </row>
    <row r="184" spans="1:16" x14ac:dyDescent="0.25">
      <c r="A184" s="288">
        <v>171</v>
      </c>
      <c r="B184" s="289" t="s">
        <v>546</v>
      </c>
      <c r="C184" s="296">
        <v>99.5</v>
      </c>
      <c r="D184" s="291" t="s">
        <v>328</v>
      </c>
      <c r="E184" s="292">
        <v>3</v>
      </c>
      <c r="F184" s="292">
        <v>5</v>
      </c>
      <c r="G184" s="293">
        <f t="shared" si="4"/>
        <v>2</v>
      </c>
      <c r="H184" s="294">
        <f>G8/C243*C184</f>
        <v>0.34650678341861979</v>
      </c>
      <c r="I184" s="295">
        <f t="shared" si="5"/>
        <v>2.34650678341862</v>
      </c>
      <c r="J184" s="4"/>
      <c r="K184" s="6"/>
      <c r="L184" s="55"/>
      <c r="M184" s="310"/>
    </row>
    <row r="185" spans="1:16" x14ac:dyDescent="0.25">
      <c r="A185" s="7">
        <v>172</v>
      </c>
      <c r="B185" s="17" t="s">
        <v>547</v>
      </c>
      <c r="C185" s="11">
        <v>39.5</v>
      </c>
      <c r="D185" s="16" t="s">
        <v>328</v>
      </c>
      <c r="E185" s="30">
        <v>1.2</v>
      </c>
      <c r="F185" s="30">
        <v>1.7</v>
      </c>
      <c r="G185" s="21">
        <f t="shared" si="4"/>
        <v>0.5</v>
      </c>
      <c r="H185" s="29">
        <f>G8/C243*C185</f>
        <v>0.137557969296839</v>
      </c>
      <c r="I185" s="26">
        <f t="shared" si="5"/>
        <v>0.63755796929683894</v>
      </c>
      <c r="J185" s="4"/>
      <c r="K185" s="6"/>
      <c r="L185" s="55"/>
      <c r="M185" s="310"/>
    </row>
    <row r="186" spans="1:16" x14ac:dyDescent="0.25">
      <c r="A186" s="288">
        <v>173</v>
      </c>
      <c r="B186" s="289" t="s">
        <v>548</v>
      </c>
      <c r="C186" s="296">
        <v>67.8</v>
      </c>
      <c r="D186" s="291" t="s">
        <v>328</v>
      </c>
      <c r="E186" s="292">
        <v>1.1000000000000001</v>
      </c>
      <c r="F186" s="292">
        <v>1.5</v>
      </c>
      <c r="G186" s="293">
        <f t="shared" si="4"/>
        <v>0.39999999999999991</v>
      </c>
      <c r="H186" s="294">
        <f>G8/C243*C186</f>
        <v>0.23611215995761228</v>
      </c>
      <c r="I186" s="295">
        <f t="shared" si="5"/>
        <v>0.63611215995761217</v>
      </c>
      <c r="J186" s="4"/>
      <c r="K186" s="6"/>
      <c r="L186" s="55"/>
      <c r="M186" s="310"/>
    </row>
    <row r="187" spans="1:16" x14ac:dyDescent="0.25">
      <c r="A187" s="328">
        <v>174</v>
      </c>
      <c r="B187" s="329" t="s">
        <v>549</v>
      </c>
      <c r="C187" s="330">
        <v>99.3</v>
      </c>
      <c r="D187" s="331" t="s">
        <v>328</v>
      </c>
      <c r="E187" s="332">
        <v>2.9</v>
      </c>
      <c r="F187" s="332">
        <v>4.7</v>
      </c>
      <c r="G187" s="333">
        <f t="shared" si="4"/>
        <v>1.8000000000000003</v>
      </c>
      <c r="H187" s="334">
        <f>G8/C243*C187</f>
        <v>0.34581028737154718</v>
      </c>
      <c r="I187" s="335">
        <f t="shared" si="5"/>
        <v>2.1458102873715474</v>
      </c>
      <c r="J187" s="4"/>
      <c r="K187" s="6"/>
      <c r="L187" s="55"/>
      <c r="M187" s="310"/>
    </row>
    <row r="188" spans="1:16" x14ac:dyDescent="0.25">
      <c r="A188" s="300">
        <v>175</v>
      </c>
      <c r="B188" s="301" t="s">
        <v>550</v>
      </c>
      <c r="C188" s="302">
        <v>39.6</v>
      </c>
      <c r="D188" s="303" t="s">
        <v>328</v>
      </c>
      <c r="E188" s="304">
        <v>1.1000000000000001</v>
      </c>
      <c r="F188" s="304">
        <v>1.7</v>
      </c>
      <c r="G188" s="305">
        <f t="shared" si="4"/>
        <v>0.59999999999999987</v>
      </c>
      <c r="H188" s="306">
        <f>G8/C243*C188</f>
        <v>0.13790621732037531</v>
      </c>
      <c r="I188" s="307">
        <f t="shared" si="5"/>
        <v>0.7379062173203752</v>
      </c>
      <c r="J188" s="101"/>
      <c r="K188" s="102">
        <v>1</v>
      </c>
      <c r="L188" s="55"/>
      <c r="M188" s="310"/>
    </row>
    <row r="189" spans="1:16" ht="14.25" customHeight="1" x14ac:dyDescent="0.25">
      <c r="A189" s="288">
        <v>176</v>
      </c>
      <c r="B189" s="289" t="s">
        <v>615</v>
      </c>
      <c r="C189" s="296">
        <v>68.099999999999994</v>
      </c>
      <c r="D189" s="291" t="s">
        <v>328</v>
      </c>
      <c r="E189" s="292">
        <v>2.2999999999999998</v>
      </c>
      <c r="F189" s="292">
        <v>3.5</v>
      </c>
      <c r="G189" s="293">
        <f t="shared" si="4"/>
        <v>1.2000000000000002</v>
      </c>
      <c r="H189" s="294">
        <f>G8/C243*C189</f>
        <v>0.23715690402822118</v>
      </c>
      <c r="I189" s="295">
        <f t="shared" si="5"/>
        <v>1.4371569040282213</v>
      </c>
      <c r="J189" s="101"/>
      <c r="K189" s="102"/>
      <c r="L189" s="55"/>
      <c r="M189" s="703" t="s">
        <v>616</v>
      </c>
      <c r="N189" s="703"/>
      <c r="O189" s="703"/>
      <c r="P189" s="703"/>
    </row>
    <row r="190" spans="1:16" x14ac:dyDescent="0.25">
      <c r="A190" s="300">
        <v>177</v>
      </c>
      <c r="B190" s="301" t="s">
        <v>551</v>
      </c>
      <c r="C190" s="302">
        <v>99.4</v>
      </c>
      <c r="D190" s="303" t="s">
        <v>328</v>
      </c>
      <c r="E190" s="304">
        <v>3.2</v>
      </c>
      <c r="F190" s="304">
        <v>4.8</v>
      </c>
      <c r="G190" s="305">
        <f t="shared" si="4"/>
        <v>1.5999999999999996</v>
      </c>
      <c r="H190" s="306">
        <f>G8/C243*C190</f>
        <v>0.34615853539508351</v>
      </c>
      <c r="I190" s="307">
        <f t="shared" si="5"/>
        <v>1.9461585353950832</v>
      </c>
      <c r="J190" s="101"/>
      <c r="K190" s="58"/>
      <c r="L190" s="55"/>
      <c r="M190" s="310"/>
    </row>
    <row r="191" spans="1:16" x14ac:dyDescent="0.25">
      <c r="A191" s="7">
        <v>178</v>
      </c>
      <c r="B191" s="17" t="s">
        <v>413</v>
      </c>
      <c r="C191" s="11">
        <v>42.3</v>
      </c>
      <c r="D191" s="16" t="s">
        <v>328</v>
      </c>
      <c r="E191" s="30">
        <v>0.1</v>
      </c>
      <c r="F191" s="30">
        <v>0.2</v>
      </c>
      <c r="G191" s="21">
        <f t="shared" si="4"/>
        <v>0.1</v>
      </c>
      <c r="H191" s="29">
        <f>G8/C243*C191</f>
        <v>0.14730891395585544</v>
      </c>
      <c r="I191" s="26">
        <f t="shared" si="5"/>
        <v>0.24730891395585544</v>
      </c>
      <c r="J191" s="101"/>
      <c r="K191" s="102"/>
      <c r="L191" s="44"/>
      <c r="M191" s="44"/>
    </row>
    <row r="192" spans="1:16" x14ac:dyDescent="0.25">
      <c r="A192" s="328">
        <v>179</v>
      </c>
      <c r="B192" s="329" t="s">
        <v>414</v>
      </c>
      <c r="C192" s="330">
        <v>68.900000000000006</v>
      </c>
      <c r="D192" s="331" t="s">
        <v>328</v>
      </c>
      <c r="E192" s="332">
        <v>2.6</v>
      </c>
      <c r="F192" s="332">
        <v>4.4000000000000004</v>
      </c>
      <c r="G192" s="333">
        <f t="shared" si="4"/>
        <v>1.8000000000000003</v>
      </c>
      <c r="H192" s="334">
        <f>G8/C243*C192</f>
        <v>0.23994288821651161</v>
      </c>
      <c r="I192" s="335">
        <f t="shared" si="5"/>
        <v>2.0399428882165118</v>
      </c>
      <c r="J192" s="101"/>
      <c r="K192" s="102"/>
      <c r="L192" s="55"/>
      <c r="M192" s="310"/>
    </row>
    <row r="193" spans="1:19" ht="15" customHeight="1" x14ac:dyDescent="0.25">
      <c r="A193" s="328">
        <v>180</v>
      </c>
      <c r="B193" s="329" t="s">
        <v>415</v>
      </c>
      <c r="C193" s="330">
        <v>99.3</v>
      </c>
      <c r="D193" s="331" t="s">
        <v>328</v>
      </c>
      <c r="E193" s="332">
        <v>4.0999999999999996</v>
      </c>
      <c r="F193" s="332">
        <v>6.6</v>
      </c>
      <c r="G193" s="333">
        <f t="shared" si="4"/>
        <v>2.5</v>
      </c>
      <c r="H193" s="334">
        <f>G8/C243*C193</f>
        <v>0.34581028737154718</v>
      </c>
      <c r="I193" s="335">
        <f t="shared" si="5"/>
        <v>2.8458102873715472</v>
      </c>
      <c r="J193" s="101"/>
      <c r="K193" s="102"/>
      <c r="L193" s="705"/>
      <c r="M193" s="706"/>
      <c r="N193" s="706"/>
      <c r="O193" s="706"/>
    </row>
    <row r="194" spans="1:19" x14ac:dyDescent="0.25">
      <c r="A194" s="288">
        <v>181</v>
      </c>
      <c r="B194" s="289" t="s">
        <v>416</v>
      </c>
      <c r="C194" s="296">
        <v>42.4</v>
      </c>
      <c r="D194" s="291" t="s">
        <v>328</v>
      </c>
      <c r="E194" s="292">
        <v>1.7</v>
      </c>
      <c r="F194" s="292">
        <v>2.8</v>
      </c>
      <c r="G194" s="293">
        <f t="shared" si="4"/>
        <v>1.0999999999999999</v>
      </c>
      <c r="H194" s="294">
        <f>G8/C243*C194</f>
        <v>0.14765716197939174</v>
      </c>
      <c r="I194" s="295">
        <f t="shared" si="5"/>
        <v>1.2476571619793917</v>
      </c>
      <c r="J194" s="101"/>
      <c r="K194" s="102"/>
      <c r="L194" s="55"/>
      <c r="M194" s="310"/>
    </row>
    <row r="195" spans="1:19" x14ac:dyDescent="0.25">
      <c r="A195" s="300">
        <v>182</v>
      </c>
      <c r="B195" s="301" t="s">
        <v>417</v>
      </c>
      <c r="C195" s="302">
        <v>69.3</v>
      </c>
      <c r="D195" s="303" t="s">
        <v>328</v>
      </c>
      <c r="E195" s="304">
        <v>2.5</v>
      </c>
      <c r="F195" s="304">
        <v>4.2</v>
      </c>
      <c r="G195" s="305">
        <f t="shared" si="4"/>
        <v>1.7000000000000002</v>
      </c>
      <c r="H195" s="306">
        <f>G8/C243*C195</f>
        <v>0.24133588031065678</v>
      </c>
      <c r="I195" s="307">
        <f t="shared" si="5"/>
        <v>1.9413358803106568</v>
      </c>
      <c r="J195" s="101"/>
      <c r="K195" s="315"/>
      <c r="L195" s="55"/>
      <c r="M195" s="310"/>
      <c r="P195" s="95"/>
    </row>
    <row r="196" spans="1:19" x14ac:dyDescent="0.25">
      <c r="A196" s="300">
        <v>183</v>
      </c>
      <c r="B196" s="301" t="s">
        <v>418</v>
      </c>
      <c r="C196" s="302">
        <v>99.3</v>
      </c>
      <c r="D196" s="303" t="s">
        <v>328</v>
      </c>
      <c r="E196" s="304">
        <v>2.1</v>
      </c>
      <c r="F196" s="304">
        <v>2.1</v>
      </c>
      <c r="G196" s="305">
        <f t="shared" si="4"/>
        <v>0</v>
      </c>
      <c r="H196" s="306">
        <f>G8/C243*C196</f>
        <v>0.34581028737154718</v>
      </c>
      <c r="I196" s="307">
        <f t="shared" si="5"/>
        <v>0.34581028737154718</v>
      </c>
      <c r="J196" s="101"/>
      <c r="K196" s="102"/>
      <c r="L196" s="55"/>
      <c r="M196" s="310"/>
      <c r="P196" s="103"/>
      <c r="Q196" s="104"/>
      <c r="R196" s="103"/>
    </row>
    <row r="197" spans="1:19" x14ac:dyDescent="0.25">
      <c r="A197" s="300">
        <v>184</v>
      </c>
      <c r="B197" s="301" t="s">
        <v>419</v>
      </c>
      <c r="C197" s="302">
        <v>42.3</v>
      </c>
      <c r="D197" s="303" t="s">
        <v>328</v>
      </c>
      <c r="E197" s="304">
        <v>1.6</v>
      </c>
      <c r="F197" s="304">
        <v>2.2999999999999998</v>
      </c>
      <c r="G197" s="305">
        <f t="shared" si="4"/>
        <v>0.69999999999999973</v>
      </c>
      <c r="H197" s="306">
        <f>G8/C243*C197</f>
        <v>0.14730891395585544</v>
      </c>
      <c r="I197" s="307">
        <f t="shared" si="5"/>
        <v>0.84730891395585517</v>
      </c>
      <c r="J197" s="4"/>
      <c r="K197" s="6"/>
      <c r="L197" s="55"/>
      <c r="M197" s="310"/>
      <c r="P197" s="95"/>
      <c r="Q197" s="56"/>
    </row>
    <row r="198" spans="1:19" x14ac:dyDescent="0.25">
      <c r="A198" s="7">
        <v>185</v>
      </c>
      <c r="B198" s="17" t="s">
        <v>420</v>
      </c>
      <c r="C198" s="11">
        <v>68.599999999999994</v>
      </c>
      <c r="D198" s="16" t="s">
        <v>328</v>
      </c>
      <c r="E198" s="30">
        <v>1.6</v>
      </c>
      <c r="F198" s="30">
        <v>2.4</v>
      </c>
      <c r="G198" s="21">
        <f t="shared" si="4"/>
        <v>0.79999999999999982</v>
      </c>
      <c r="H198" s="29">
        <f>G8/C243*C198</f>
        <v>0.23889814414590266</v>
      </c>
      <c r="I198" s="26">
        <f t="shared" si="5"/>
        <v>1.0388981441459024</v>
      </c>
      <c r="J198" s="4"/>
      <c r="K198" s="6"/>
      <c r="L198" s="55"/>
      <c r="M198" s="310"/>
      <c r="P198" s="95"/>
      <c r="Q198" s="56"/>
    </row>
    <row r="199" spans="1:19" x14ac:dyDescent="0.25">
      <c r="A199" s="288">
        <v>186</v>
      </c>
      <c r="B199" s="289" t="s">
        <v>421</v>
      </c>
      <c r="C199" s="296">
        <v>99.4</v>
      </c>
      <c r="D199" s="291" t="s">
        <v>328</v>
      </c>
      <c r="E199" s="292">
        <v>3.9</v>
      </c>
      <c r="F199" s="292">
        <v>6.1</v>
      </c>
      <c r="G199" s="293">
        <f t="shared" si="4"/>
        <v>2.1999999999999997</v>
      </c>
      <c r="H199" s="294">
        <f>G8/C243*C199</f>
        <v>0.34615853539508351</v>
      </c>
      <c r="I199" s="295">
        <f t="shared" si="5"/>
        <v>2.5461585353950831</v>
      </c>
      <c r="J199" s="4"/>
      <c r="K199" s="6"/>
      <c r="L199" s="55"/>
      <c r="M199" s="310"/>
      <c r="P199" s="95"/>
      <c r="Q199" s="96"/>
    </row>
    <row r="200" spans="1:19" ht="15" customHeight="1" x14ac:dyDescent="0.25">
      <c r="A200" s="7">
        <v>187</v>
      </c>
      <c r="B200" s="17" t="s">
        <v>422</v>
      </c>
      <c r="C200" s="11">
        <v>42.4</v>
      </c>
      <c r="D200" s="16" t="s">
        <v>328</v>
      </c>
      <c r="E200" s="30">
        <v>0.8</v>
      </c>
      <c r="F200" s="30">
        <v>1.1000000000000001</v>
      </c>
      <c r="G200" s="21">
        <f t="shared" si="4"/>
        <v>0.30000000000000004</v>
      </c>
      <c r="H200" s="29">
        <f>G8/C243*C200</f>
        <v>0.14765716197939174</v>
      </c>
      <c r="I200" s="26">
        <f t="shared" si="5"/>
        <v>0.44765716197939176</v>
      </c>
      <c r="J200" s="4"/>
      <c r="K200" s="6"/>
      <c r="L200" s="6"/>
      <c r="M200" s="99"/>
      <c r="P200" s="95"/>
      <c r="Q200" s="96"/>
    </row>
    <row r="201" spans="1:19" x14ac:dyDescent="0.25">
      <c r="A201" s="288">
        <v>188</v>
      </c>
      <c r="B201" s="289" t="s">
        <v>423</v>
      </c>
      <c r="C201" s="296">
        <v>69.3</v>
      </c>
      <c r="D201" s="291" t="s">
        <v>328</v>
      </c>
      <c r="E201" s="292">
        <v>2.4</v>
      </c>
      <c r="F201" s="292">
        <v>3.7</v>
      </c>
      <c r="G201" s="293">
        <f t="shared" si="4"/>
        <v>1.3000000000000003</v>
      </c>
      <c r="H201" s="294">
        <f>G8/C243*C201</f>
        <v>0.24133588031065678</v>
      </c>
      <c r="I201" s="295">
        <f t="shared" si="5"/>
        <v>1.5413358803106569</v>
      </c>
      <c r="J201" s="4"/>
      <c r="K201" s="6"/>
      <c r="L201" s="6"/>
      <c r="M201" s="105"/>
      <c r="P201" s="95"/>
      <c r="Q201" s="96"/>
    </row>
    <row r="202" spans="1:19" x14ac:dyDescent="0.25">
      <c r="A202" s="288">
        <v>189</v>
      </c>
      <c r="B202" s="289" t="s">
        <v>424</v>
      </c>
      <c r="C202" s="296">
        <v>99.1</v>
      </c>
      <c r="D202" s="291" t="s">
        <v>328</v>
      </c>
      <c r="E202" s="292">
        <v>3.1</v>
      </c>
      <c r="F202" s="292">
        <v>3.4</v>
      </c>
      <c r="G202" s="293">
        <f t="shared" si="4"/>
        <v>0.29999999999999982</v>
      </c>
      <c r="H202" s="294">
        <f>G8/C243*C202</f>
        <v>0.34511379132447456</v>
      </c>
      <c r="I202" s="295">
        <f t="shared" si="5"/>
        <v>0.64511379132447444</v>
      </c>
      <c r="J202" s="57"/>
      <c r="K202" s="6"/>
      <c r="L202" s="6"/>
      <c r="M202" s="310"/>
      <c r="P202" s="95"/>
      <c r="Q202" s="96"/>
    </row>
    <row r="203" spans="1:19" x14ac:dyDescent="0.25">
      <c r="A203" s="288">
        <v>190</v>
      </c>
      <c r="B203" s="289" t="s">
        <v>425</v>
      </c>
      <c r="C203" s="296">
        <v>42.6</v>
      </c>
      <c r="D203" s="291" t="s">
        <v>328</v>
      </c>
      <c r="E203" s="292">
        <v>1.3</v>
      </c>
      <c r="F203" s="292">
        <v>2.2000000000000002</v>
      </c>
      <c r="G203" s="293">
        <f t="shared" si="4"/>
        <v>0.90000000000000013</v>
      </c>
      <c r="H203" s="294">
        <f>G8/C243*C203</f>
        <v>0.14835365802646436</v>
      </c>
      <c r="I203" s="295">
        <f t="shared" si="5"/>
        <v>1.0483536580264645</v>
      </c>
      <c r="J203" s="57"/>
      <c r="K203" s="6"/>
      <c r="L203" s="55"/>
      <c r="M203" s="310"/>
    </row>
    <row r="204" spans="1:19" ht="15" customHeight="1" x14ac:dyDescent="0.25">
      <c r="A204" s="300">
        <v>191</v>
      </c>
      <c r="B204" s="301" t="s">
        <v>426</v>
      </c>
      <c r="C204" s="302">
        <v>69.2</v>
      </c>
      <c r="D204" s="303" t="s">
        <v>328</v>
      </c>
      <c r="E204" s="304">
        <v>2.5</v>
      </c>
      <c r="F204" s="304">
        <v>4</v>
      </c>
      <c r="G204" s="305">
        <f t="shared" si="4"/>
        <v>1.5</v>
      </c>
      <c r="H204" s="306">
        <f>G8/C243*C204</f>
        <v>0.2409876322871205</v>
      </c>
      <c r="I204" s="307">
        <f t="shared" si="5"/>
        <v>1.7409876322871205</v>
      </c>
      <c r="J204" s="57"/>
      <c r="K204" s="6"/>
      <c r="L204" s="55"/>
      <c r="M204" s="310"/>
      <c r="N204" s="99"/>
      <c r="O204" s="99"/>
      <c r="Q204" s="96"/>
    </row>
    <row r="205" spans="1:19" x14ac:dyDescent="0.25">
      <c r="A205" s="7">
        <v>192</v>
      </c>
      <c r="B205" s="17" t="s">
        <v>427</v>
      </c>
      <c r="C205" s="11">
        <v>99</v>
      </c>
      <c r="D205" s="16" t="s">
        <v>328</v>
      </c>
      <c r="E205" s="30">
        <v>3.9</v>
      </c>
      <c r="F205" s="30">
        <v>6.1</v>
      </c>
      <c r="G205" s="21">
        <f t="shared" si="4"/>
        <v>2.1999999999999997</v>
      </c>
      <c r="H205" s="29">
        <f>G8/C243*C205</f>
        <v>0.34476554330093828</v>
      </c>
      <c r="I205" s="26">
        <f t="shared" si="5"/>
        <v>2.544765543300938</v>
      </c>
      <c r="J205" s="57"/>
      <c r="K205" s="6"/>
      <c r="L205" s="55"/>
      <c r="M205" s="310"/>
      <c r="P205" s="44"/>
      <c r="Q205" s="96"/>
      <c r="S205" s="96"/>
    </row>
    <row r="206" spans="1:19" x14ac:dyDescent="0.25">
      <c r="A206" s="7">
        <v>193</v>
      </c>
      <c r="B206" s="17" t="s">
        <v>592</v>
      </c>
      <c r="C206" s="11">
        <v>42.4</v>
      </c>
      <c r="D206" s="16" t="s">
        <v>328</v>
      </c>
      <c r="E206" s="30">
        <v>0.2</v>
      </c>
      <c r="F206" s="30">
        <v>0.2</v>
      </c>
      <c r="G206" s="21">
        <f t="shared" si="4"/>
        <v>0</v>
      </c>
      <c r="H206" s="29">
        <f>G8/C243*C206</f>
        <v>0.14765716197939174</v>
      </c>
      <c r="I206" s="26">
        <f t="shared" si="5"/>
        <v>0.14765716197939174</v>
      </c>
      <c r="J206" s="57"/>
      <c r="K206" s="6"/>
      <c r="L206" s="55"/>
      <c r="M206" s="310"/>
      <c r="P206" s="44"/>
      <c r="Q206" s="96"/>
      <c r="S206" s="96"/>
    </row>
    <row r="207" spans="1:19" x14ac:dyDescent="0.25">
      <c r="A207" s="7">
        <v>194</v>
      </c>
      <c r="B207" s="17" t="s">
        <v>593</v>
      </c>
      <c r="C207" s="11">
        <v>68.8</v>
      </c>
      <c r="D207" s="16" t="s">
        <v>328</v>
      </c>
      <c r="E207" s="30">
        <v>1.6</v>
      </c>
      <c r="F207" s="30">
        <v>2.1</v>
      </c>
      <c r="G207" s="21">
        <f t="shared" si="4"/>
        <v>0.5</v>
      </c>
      <c r="H207" s="29">
        <f>G8/C243*C207</f>
        <v>0.23959464019297527</v>
      </c>
      <c r="I207" s="26">
        <f t="shared" si="5"/>
        <v>0.73959464019297527</v>
      </c>
      <c r="J207" s="57"/>
      <c r="K207" s="6"/>
      <c r="L207" s="55"/>
      <c r="M207" s="310"/>
      <c r="P207" s="44"/>
      <c r="Q207" s="96"/>
      <c r="S207" s="96"/>
    </row>
    <row r="208" spans="1:19" x14ac:dyDescent="0.25">
      <c r="A208" s="7">
        <v>195</v>
      </c>
      <c r="B208" s="17" t="s">
        <v>594</v>
      </c>
      <c r="C208" s="11">
        <v>100.7</v>
      </c>
      <c r="D208" s="16" t="s">
        <v>328</v>
      </c>
      <c r="E208" s="30">
        <v>3.2</v>
      </c>
      <c r="F208" s="30">
        <v>4.2</v>
      </c>
      <c r="G208" s="21">
        <f t="shared" ref="G208:G242" si="6">F208-E208</f>
        <v>1</v>
      </c>
      <c r="H208" s="29">
        <f>G8/C243*C208</f>
        <v>0.35068575970105542</v>
      </c>
      <c r="I208" s="26">
        <f t="shared" ref="I208:I242" si="7">G208+H208</f>
        <v>1.3506857597010553</v>
      </c>
      <c r="J208" s="57"/>
      <c r="K208" s="6"/>
      <c r="L208" s="55"/>
      <c r="M208" s="310"/>
      <c r="P208" s="44"/>
      <c r="Q208" s="96"/>
      <c r="S208" s="96"/>
    </row>
    <row r="209" spans="1:19" x14ac:dyDescent="0.25">
      <c r="A209" s="300">
        <v>196</v>
      </c>
      <c r="B209" s="301" t="s">
        <v>428</v>
      </c>
      <c r="C209" s="302">
        <v>42.6</v>
      </c>
      <c r="D209" s="303" t="s">
        <v>328</v>
      </c>
      <c r="E209" s="304">
        <v>2.2000000000000002</v>
      </c>
      <c r="F209" s="304">
        <v>2.4</v>
      </c>
      <c r="G209" s="305">
        <f t="shared" si="6"/>
        <v>0.19999999999999973</v>
      </c>
      <c r="H209" s="306">
        <f>G8/C243*C209</f>
        <v>0.14835365802646436</v>
      </c>
      <c r="I209" s="307">
        <f t="shared" si="7"/>
        <v>0.34835365802646412</v>
      </c>
      <c r="J209" s="57"/>
      <c r="K209" s="6"/>
      <c r="L209" s="55"/>
      <c r="M209" s="310"/>
      <c r="P209" s="95"/>
      <c r="Q209" s="96"/>
      <c r="R209" s="96"/>
      <c r="S209" s="96"/>
    </row>
    <row r="210" spans="1:19" x14ac:dyDescent="0.25">
      <c r="A210" s="7">
        <v>197</v>
      </c>
      <c r="B210" s="17" t="s">
        <v>429</v>
      </c>
      <c r="C210" s="11">
        <v>69.2</v>
      </c>
      <c r="D210" s="16" t="s">
        <v>328</v>
      </c>
      <c r="E210" s="30">
        <v>2.5</v>
      </c>
      <c r="F210" s="30">
        <v>4</v>
      </c>
      <c r="G210" s="21">
        <f t="shared" si="6"/>
        <v>1.5</v>
      </c>
      <c r="H210" s="29">
        <f>G8/C243*C210</f>
        <v>0.2409876322871205</v>
      </c>
      <c r="I210" s="26">
        <f t="shared" si="7"/>
        <v>1.7409876322871205</v>
      </c>
      <c r="J210" s="4"/>
      <c r="K210" s="6"/>
      <c r="L210" s="55"/>
      <c r="M210" s="310"/>
      <c r="P210" s="95"/>
      <c r="Q210" s="96"/>
    </row>
    <row r="211" spans="1:19" x14ac:dyDescent="0.25">
      <c r="A211" s="300">
        <v>198</v>
      </c>
      <c r="B211" s="301" t="s">
        <v>430</v>
      </c>
      <c r="C211" s="302">
        <v>99.5</v>
      </c>
      <c r="D211" s="303" t="s">
        <v>328</v>
      </c>
      <c r="E211" s="304">
        <v>2.7</v>
      </c>
      <c r="F211" s="304">
        <v>4.9000000000000004</v>
      </c>
      <c r="G211" s="305">
        <f t="shared" si="6"/>
        <v>2.2000000000000002</v>
      </c>
      <c r="H211" s="306">
        <f>G8/C243*C211</f>
        <v>0.34650678341861979</v>
      </c>
      <c r="I211" s="307">
        <f t="shared" si="7"/>
        <v>2.5465067834186201</v>
      </c>
      <c r="J211" s="4"/>
      <c r="K211" s="6"/>
      <c r="L211" s="55"/>
      <c r="M211" s="310"/>
      <c r="N211" s="309"/>
      <c r="O211" s="309"/>
      <c r="P211" s="95"/>
      <c r="Q211" s="96"/>
    </row>
    <row r="212" spans="1:19" x14ac:dyDescent="0.25">
      <c r="A212" s="288">
        <v>199</v>
      </c>
      <c r="B212" s="289" t="s">
        <v>431</v>
      </c>
      <c r="C212" s="296">
        <v>42.6</v>
      </c>
      <c r="D212" s="291" t="s">
        <v>328</v>
      </c>
      <c r="E212" s="292">
        <v>1.3</v>
      </c>
      <c r="F212" s="292">
        <v>2</v>
      </c>
      <c r="G212" s="293">
        <f t="shared" si="6"/>
        <v>0.7</v>
      </c>
      <c r="H212" s="294">
        <f>G8/C243*C212</f>
        <v>0.14835365802646436</v>
      </c>
      <c r="I212" s="295">
        <f t="shared" si="7"/>
        <v>0.84835365802646434</v>
      </c>
      <c r="J212" s="4"/>
      <c r="K212" s="6"/>
      <c r="L212" s="55"/>
      <c r="M212" s="310"/>
      <c r="P212" s="95"/>
      <c r="Q212" s="96"/>
    </row>
    <row r="213" spans="1:19" x14ac:dyDescent="0.25">
      <c r="A213" s="300">
        <v>200</v>
      </c>
      <c r="B213" s="301" t="s">
        <v>432</v>
      </c>
      <c r="C213" s="302">
        <v>68.8</v>
      </c>
      <c r="D213" s="303" t="s">
        <v>328</v>
      </c>
      <c r="E213" s="304">
        <v>2.2000000000000002</v>
      </c>
      <c r="F213" s="304">
        <v>2.4</v>
      </c>
      <c r="G213" s="305">
        <f t="shared" si="6"/>
        <v>0.19999999999999973</v>
      </c>
      <c r="H213" s="306">
        <f>G8/C243*C213</f>
        <v>0.23959464019297527</v>
      </c>
      <c r="I213" s="307">
        <f t="shared" si="7"/>
        <v>0.43959464019297501</v>
      </c>
      <c r="J213" s="4"/>
      <c r="K213" s="6"/>
      <c r="L213" s="55"/>
      <c r="M213" s="310"/>
      <c r="N213" s="10"/>
      <c r="P213" s="95"/>
      <c r="Q213" s="96"/>
    </row>
    <row r="214" spans="1:19" x14ac:dyDescent="0.25">
      <c r="A214" s="328">
        <v>201</v>
      </c>
      <c r="B214" s="329" t="s">
        <v>433</v>
      </c>
      <c r="C214" s="330">
        <v>99.3</v>
      </c>
      <c r="D214" s="331" t="s">
        <v>328</v>
      </c>
      <c r="E214" s="332">
        <v>3.8</v>
      </c>
      <c r="F214" s="332">
        <v>6</v>
      </c>
      <c r="G214" s="333">
        <f t="shared" si="6"/>
        <v>2.2000000000000002</v>
      </c>
      <c r="H214" s="334">
        <f>G8/C243*C214</f>
        <v>0.34581028737154718</v>
      </c>
      <c r="I214" s="335">
        <f t="shared" si="7"/>
        <v>2.5458102873715474</v>
      </c>
      <c r="J214" s="4"/>
      <c r="K214" s="6"/>
      <c r="L214" s="55"/>
      <c r="M214" s="310"/>
      <c r="P214" s="95"/>
    </row>
    <row r="215" spans="1:19" x14ac:dyDescent="0.25">
      <c r="A215" s="288">
        <v>202</v>
      </c>
      <c r="B215" s="289" t="s">
        <v>558</v>
      </c>
      <c r="C215" s="296">
        <v>72.8</v>
      </c>
      <c r="D215" s="291" t="s">
        <v>328</v>
      </c>
      <c r="E215" s="292">
        <v>2.1</v>
      </c>
      <c r="F215" s="292">
        <v>3.8</v>
      </c>
      <c r="G215" s="293">
        <f t="shared" si="6"/>
        <v>1.6999999999999997</v>
      </c>
      <c r="H215" s="294">
        <f>G8/C243*C215</f>
        <v>0.25352456113442734</v>
      </c>
      <c r="I215" s="295">
        <f t="shared" si="7"/>
        <v>1.9535245611344272</v>
      </c>
      <c r="J215" s="4"/>
      <c r="K215" s="6"/>
      <c r="L215" s="55"/>
      <c r="M215" s="310"/>
      <c r="P215" s="95"/>
    </row>
    <row r="216" spans="1:19" x14ac:dyDescent="0.25">
      <c r="A216" s="288">
        <v>203</v>
      </c>
      <c r="B216" s="289" t="s">
        <v>559</v>
      </c>
      <c r="C216" s="296">
        <v>72.2</v>
      </c>
      <c r="D216" s="291" t="s">
        <v>328</v>
      </c>
      <c r="E216" s="292">
        <v>1.4</v>
      </c>
      <c r="F216" s="292">
        <v>2.5</v>
      </c>
      <c r="G216" s="293">
        <f t="shared" si="6"/>
        <v>1.1000000000000001</v>
      </c>
      <c r="H216" s="294">
        <f>G8/C243*C216</f>
        <v>0.25143507299320955</v>
      </c>
      <c r="I216" s="295">
        <f t="shared" si="7"/>
        <v>1.3514350729932096</v>
      </c>
      <c r="J216" s="4"/>
      <c r="K216" s="6"/>
      <c r="L216" s="55"/>
      <c r="M216" s="310"/>
      <c r="P216" s="95"/>
    </row>
    <row r="217" spans="1:19" x14ac:dyDescent="0.25">
      <c r="A217" s="288">
        <v>204</v>
      </c>
      <c r="B217" s="289" t="s">
        <v>560</v>
      </c>
      <c r="C217" s="296">
        <v>45.9</v>
      </c>
      <c r="D217" s="291" t="s">
        <v>328</v>
      </c>
      <c r="E217" s="292">
        <v>0.5</v>
      </c>
      <c r="F217" s="292">
        <v>1</v>
      </c>
      <c r="G217" s="293">
        <f t="shared" si="6"/>
        <v>0.5</v>
      </c>
      <c r="H217" s="294">
        <f>G8/C243*C217</f>
        <v>0.1598458428031623</v>
      </c>
      <c r="I217" s="295">
        <f t="shared" si="7"/>
        <v>0.65984584280316227</v>
      </c>
      <c r="J217" s="4"/>
      <c r="K217" s="6"/>
      <c r="L217" s="55"/>
      <c r="M217" s="310"/>
      <c r="P217" s="95"/>
    </row>
    <row r="218" spans="1:19" x14ac:dyDescent="0.25">
      <c r="A218" s="288">
        <v>205</v>
      </c>
      <c r="B218" s="289" t="s">
        <v>561</v>
      </c>
      <c r="C218" s="296">
        <v>45.2</v>
      </c>
      <c r="D218" s="291" t="s">
        <v>328</v>
      </c>
      <c r="E218" s="292">
        <v>1.6</v>
      </c>
      <c r="F218" s="292">
        <v>2.7</v>
      </c>
      <c r="G218" s="293">
        <f t="shared" si="6"/>
        <v>1.1000000000000001</v>
      </c>
      <c r="H218" s="294">
        <f>G8/C243*C218</f>
        <v>0.15740810663840821</v>
      </c>
      <c r="I218" s="295">
        <f t="shared" si="7"/>
        <v>1.2574081066384082</v>
      </c>
      <c r="J218" s="4"/>
      <c r="K218" s="6"/>
      <c r="L218" s="55"/>
      <c r="M218" s="310"/>
    </row>
    <row r="219" spans="1:19" x14ac:dyDescent="0.25">
      <c r="A219" s="288">
        <v>206</v>
      </c>
      <c r="B219" s="289" t="s">
        <v>562</v>
      </c>
      <c r="C219" s="296">
        <v>72.400000000000006</v>
      </c>
      <c r="D219" s="291" t="s">
        <v>328</v>
      </c>
      <c r="E219" s="292">
        <v>1.8</v>
      </c>
      <c r="F219" s="292">
        <v>2</v>
      </c>
      <c r="G219" s="293">
        <f t="shared" si="6"/>
        <v>0.19999999999999996</v>
      </c>
      <c r="H219" s="294">
        <f>G8/C243*C219</f>
        <v>0.25213156904028217</v>
      </c>
      <c r="I219" s="295">
        <f t="shared" si="7"/>
        <v>0.45213156904028212</v>
      </c>
      <c r="J219" s="4"/>
      <c r="K219" s="6"/>
      <c r="L219" s="55"/>
      <c r="M219" s="310"/>
    </row>
    <row r="220" spans="1:19" x14ac:dyDescent="0.25">
      <c r="A220" s="288">
        <v>207</v>
      </c>
      <c r="B220" s="289" t="s">
        <v>563</v>
      </c>
      <c r="C220" s="296">
        <v>72.3</v>
      </c>
      <c r="D220" s="291" t="s">
        <v>328</v>
      </c>
      <c r="E220" s="292">
        <v>2.2000000000000002</v>
      </c>
      <c r="F220" s="292">
        <v>3.8</v>
      </c>
      <c r="G220" s="293">
        <f t="shared" si="6"/>
        <v>1.5999999999999996</v>
      </c>
      <c r="H220" s="294">
        <f>G8/C243*C220</f>
        <v>0.25178332101674583</v>
      </c>
      <c r="I220" s="295">
        <f t="shared" si="7"/>
        <v>1.8517833210167454</v>
      </c>
      <c r="J220" s="4"/>
      <c r="K220" s="6"/>
      <c r="L220" s="55"/>
      <c r="M220" s="310"/>
    </row>
    <row r="221" spans="1:19" x14ac:dyDescent="0.25">
      <c r="A221" s="288">
        <v>208</v>
      </c>
      <c r="B221" s="289" t="s">
        <v>564</v>
      </c>
      <c r="C221" s="296">
        <v>45.5</v>
      </c>
      <c r="D221" s="291" t="s">
        <v>328</v>
      </c>
      <c r="E221" s="292">
        <v>1.6</v>
      </c>
      <c r="F221" s="292">
        <v>2</v>
      </c>
      <c r="G221" s="293">
        <f t="shared" si="6"/>
        <v>0.39999999999999991</v>
      </c>
      <c r="H221" s="294">
        <f>G8/C243*C221</f>
        <v>0.1584528507090171</v>
      </c>
      <c r="I221" s="295">
        <f t="shared" si="7"/>
        <v>0.55845285070901696</v>
      </c>
      <c r="J221" s="4"/>
      <c r="K221" s="6"/>
      <c r="L221" s="55"/>
      <c r="M221" s="310"/>
    </row>
    <row r="222" spans="1:19" x14ac:dyDescent="0.25">
      <c r="A222" s="288">
        <v>209</v>
      </c>
      <c r="B222" s="289" t="s">
        <v>565</v>
      </c>
      <c r="C222" s="296">
        <v>45.2</v>
      </c>
      <c r="D222" s="291" t="s">
        <v>328</v>
      </c>
      <c r="E222" s="292">
        <v>1.4</v>
      </c>
      <c r="F222" s="292">
        <v>1.7</v>
      </c>
      <c r="G222" s="293">
        <f t="shared" si="6"/>
        <v>0.30000000000000004</v>
      </c>
      <c r="H222" s="294">
        <f>G8/C243*C222</f>
        <v>0.15740810663840821</v>
      </c>
      <c r="I222" s="295">
        <f t="shared" si="7"/>
        <v>0.45740810663840825</v>
      </c>
      <c r="J222" s="4"/>
      <c r="K222" s="6"/>
      <c r="L222" s="55"/>
      <c r="M222" s="310"/>
    </row>
    <row r="223" spans="1:19" x14ac:dyDescent="0.25">
      <c r="A223" s="7">
        <v>210</v>
      </c>
      <c r="B223" s="17" t="s">
        <v>566</v>
      </c>
      <c r="C223" s="11">
        <v>72.5</v>
      </c>
      <c r="D223" s="16" t="s">
        <v>328</v>
      </c>
      <c r="E223" s="30">
        <v>2.1</v>
      </c>
      <c r="F223" s="30">
        <v>2.1</v>
      </c>
      <c r="G223" s="21">
        <f t="shared" si="6"/>
        <v>0</v>
      </c>
      <c r="H223" s="29">
        <f>G8/C243*C223</f>
        <v>0.25247981706381845</v>
      </c>
      <c r="I223" s="26">
        <f t="shared" si="7"/>
        <v>0.25247981706381845</v>
      </c>
      <c r="J223" s="318" t="s">
        <v>622</v>
      </c>
      <c r="K223" s="6"/>
      <c r="L223" s="55"/>
      <c r="M223" s="310"/>
    </row>
    <row r="224" spans="1:19" x14ac:dyDescent="0.25">
      <c r="A224" s="7">
        <v>211</v>
      </c>
      <c r="B224" s="17" t="s">
        <v>567</v>
      </c>
      <c r="C224" s="11">
        <v>72.2</v>
      </c>
      <c r="D224" s="16" t="s">
        <v>328</v>
      </c>
      <c r="E224" s="30">
        <v>2.2000000000000002</v>
      </c>
      <c r="F224" s="30">
        <v>3</v>
      </c>
      <c r="G224" s="21">
        <f t="shared" si="6"/>
        <v>0.79999999999999982</v>
      </c>
      <c r="H224" s="29">
        <f>G8/C243*C224</f>
        <v>0.25143507299320955</v>
      </c>
      <c r="I224" s="26">
        <f t="shared" si="7"/>
        <v>1.0514350729932094</v>
      </c>
      <c r="J224" s="4"/>
      <c r="K224" s="6"/>
      <c r="L224" s="55"/>
      <c r="M224" s="310"/>
    </row>
    <row r="225" spans="1:14" x14ac:dyDescent="0.25">
      <c r="A225" s="288">
        <v>212</v>
      </c>
      <c r="B225" s="289" t="s">
        <v>568</v>
      </c>
      <c r="C225" s="296">
        <v>46</v>
      </c>
      <c r="D225" s="291" t="s">
        <v>328</v>
      </c>
      <c r="E225" s="292">
        <v>1.1000000000000001</v>
      </c>
      <c r="F225" s="292">
        <v>1.4</v>
      </c>
      <c r="G225" s="293">
        <f t="shared" si="6"/>
        <v>0.29999999999999982</v>
      </c>
      <c r="H225" s="294">
        <f>G8/C243*C225</f>
        <v>0.16019409082669861</v>
      </c>
      <c r="I225" s="295">
        <f t="shared" si="7"/>
        <v>0.46019409082669843</v>
      </c>
      <c r="J225" s="4"/>
      <c r="K225" s="6"/>
      <c r="L225" s="55"/>
      <c r="M225" s="310"/>
    </row>
    <row r="226" spans="1:14" x14ac:dyDescent="0.25">
      <c r="A226" s="300">
        <v>213</v>
      </c>
      <c r="B226" s="301" t="s">
        <v>569</v>
      </c>
      <c r="C226" s="302">
        <v>44.8</v>
      </c>
      <c r="D226" s="303" t="s">
        <v>328</v>
      </c>
      <c r="E226" s="304">
        <v>1.4</v>
      </c>
      <c r="F226" s="304">
        <v>2</v>
      </c>
      <c r="G226" s="305">
        <f t="shared" si="6"/>
        <v>0.60000000000000009</v>
      </c>
      <c r="H226" s="306">
        <f>G8/C243*C226</f>
        <v>0.15601511454426298</v>
      </c>
      <c r="I226" s="307">
        <f t="shared" si="7"/>
        <v>0.75601511454426307</v>
      </c>
      <c r="J226" s="4"/>
      <c r="K226" s="6"/>
      <c r="L226" s="55"/>
      <c r="M226" s="310"/>
    </row>
    <row r="227" spans="1:14" x14ac:dyDescent="0.25">
      <c r="A227" s="338">
        <v>214</v>
      </c>
      <c r="B227" s="339" t="s">
        <v>570</v>
      </c>
      <c r="C227" s="340">
        <v>73.099999999999994</v>
      </c>
      <c r="D227" s="341" t="s">
        <v>328</v>
      </c>
      <c r="E227" s="342">
        <v>2.2999999999999998</v>
      </c>
      <c r="F227" s="342">
        <v>3.7</v>
      </c>
      <c r="G227" s="343">
        <f t="shared" si="6"/>
        <v>1.4000000000000004</v>
      </c>
      <c r="H227" s="344">
        <f>G8/C243*C227</f>
        <v>0.25456930520503623</v>
      </c>
      <c r="I227" s="345">
        <f t="shared" si="7"/>
        <v>1.6545693052050365</v>
      </c>
      <c r="J227" s="4"/>
      <c r="K227" s="6"/>
      <c r="L227" s="55"/>
      <c r="M227" s="310"/>
    </row>
    <row r="228" spans="1:14" x14ac:dyDescent="0.25">
      <c r="A228" s="288">
        <v>215</v>
      </c>
      <c r="B228" s="289" t="s">
        <v>571</v>
      </c>
      <c r="C228" s="296">
        <v>72.400000000000006</v>
      </c>
      <c r="D228" s="291" t="s">
        <v>328</v>
      </c>
      <c r="E228" s="292">
        <v>1.1000000000000001</v>
      </c>
      <c r="F228" s="292">
        <v>1.2</v>
      </c>
      <c r="G228" s="293">
        <f t="shared" si="6"/>
        <v>9.9999999999999867E-2</v>
      </c>
      <c r="H228" s="294">
        <f>G8/C243*C228</f>
        <v>0.25213156904028217</v>
      </c>
      <c r="I228" s="295">
        <f t="shared" si="7"/>
        <v>0.35213156904028203</v>
      </c>
      <c r="K228" s="6"/>
      <c r="L228" s="55"/>
      <c r="M228" s="310"/>
    </row>
    <row r="229" spans="1:14" x14ac:dyDescent="0.25">
      <c r="A229" s="7">
        <v>216</v>
      </c>
      <c r="B229" s="17" t="s">
        <v>572</v>
      </c>
      <c r="C229" s="11">
        <v>46</v>
      </c>
      <c r="D229" s="16" t="s">
        <v>328</v>
      </c>
      <c r="E229" s="30">
        <v>1.4</v>
      </c>
      <c r="F229" s="30">
        <v>1.5</v>
      </c>
      <c r="G229" s="21">
        <f t="shared" si="6"/>
        <v>0.10000000000000009</v>
      </c>
      <c r="H229" s="29">
        <f>G8/C243*C229</f>
        <v>0.16019409082669861</v>
      </c>
      <c r="I229" s="26">
        <f t="shared" si="7"/>
        <v>0.2601940908266987</v>
      </c>
      <c r="J229" s="4"/>
      <c r="K229" s="6"/>
      <c r="L229" s="55"/>
      <c r="M229" s="310"/>
    </row>
    <row r="230" spans="1:14" x14ac:dyDescent="0.25">
      <c r="A230" s="300">
        <v>217</v>
      </c>
      <c r="B230" s="301" t="s">
        <v>573</v>
      </c>
      <c r="C230" s="302">
        <v>45.4</v>
      </c>
      <c r="D230" s="303" t="s">
        <v>328</v>
      </c>
      <c r="E230" s="304">
        <v>1.5</v>
      </c>
      <c r="F230" s="304">
        <v>1.8</v>
      </c>
      <c r="G230" s="305">
        <f t="shared" si="6"/>
        <v>0.30000000000000004</v>
      </c>
      <c r="H230" s="306">
        <f>G8/C243*C230</f>
        <v>0.15810460268548079</v>
      </c>
      <c r="I230" s="307">
        <f t="shared" si="7"/>
        <v>0.45810460268548081</v>
      </c>
      <c r="J230" s="4"/>
      <c r="K230" s="6"/>
      <c r="L230" s="55"/>
      <c r="M230" s="310"/>
    </row>
    <row r="231" spans="1:14" x14ac:dyDescent="0.25">
      <c r="A231" s="288">
        <v>218</v>
      </c>
      <c r="B231" s="289" t="s">
        <v>574</v>
      </c>
      <c r="C231" s="296">
        <v>73</v>
      </c>
      <c r="D231" s="291" t="s">
        <v>328</v>
      </c>
      <c r="E231" s="292">
        <v>0.9</v>
      </c>
      <c r="F231" s="292">
        <v>1</v>
      </c>
      <c r="G231" s="293">
        <f t="shared" si="6"/>
        <v>9.9999999999999978E-2</v>
      </c>
      <c r="H231" s="294">
        <f>G8/C243*C231</f>
        <v>0.25422105718149995</v>
      </c>
      <c r="I231" s="295">
        <f t="shared" si="7"/>
        <v>0.35422105718149993</v>
      </c>
      <c r="J231" s="4"/>
      <c r="K231" s="6"/>
      <c r="L231" s="55"/>
      <c r="M231" s="310"/>
    </row>
    <row r="232" spans="1:14" x14ac:dyDescent="0.25">
      <c r="A232" s="338">
        <v>219</v>
      </c>
      <c r="B232" s="339" t="s">
        <v>575</v>
      </c>
      <c r="C232" s="340">
        <v>72.2</v>
      </c>
      <c r="D232" s="341" t="s">
        <v>328</v>
      </c>
      <c r="E232" s="342">
        <v>1.9</v>
      </c>
      <c r="F232" s="342">
        <v>2.6</v>
      </c>
      <c r="G232" s="343">
        <f t="shared" si="6"/>
        <v>0.70000000000000018</v>
      </c>
      <c r="H232" s="344">
        <f>G8/C243*C232</f>
        <v>0.25143507299320955</v>
      </c>
      <c r="I232" s="345">
        <f t="shared" si="7"/>
        <v>0.95143507299320973</v>
      </c>
      <c r="J232" s="4"/>
      <c r="K232" s="6"/>
      <c r="L232" s="55"/>
      <c r="M232" s="310"/>
    </row>
    <row r="233" spans="1:14" x14ac:dyDescent="0.25">
      <c r="A233" s="300">
        <v>220</v>
      </c>
      <c r="B233" s="301" t="s">
        <v>576</v>
      </c>
      <c r="C233" s="302">
        <v>46.2</v>
      </c>
      <c r="D233" s="303" t="s">
        <v>328</v>
      </c>
      <c r="E233" s="304">
        <v>1</v>
      </c>
      <c r="F233" s="304">
        <v>1.4</v>
      </c>
      <c r="G233" s="305">
        <f t="shared" si="6"/>
        <v>0.39999999999999991</v>
      </c>
      <c r="H233" s="306">
        <f>G8/C243*C233</f>
        <v>0.1608905868737712</v>
      </c>
      <c r="I233" s="307">
        <f t="shared" si="7"/>
        <v>0.56089058687377114</v>
      </c>
      <c r="J233" s="4"/>
      <c r="K233" s="6"/>
      <c r="L233" s="55"/>
      <c r="M233" s="310"/>
    </row>
    <row r="234" spans="1:14" x14ac:dyDescent="0.25">
      <c r="A234" s="288">
        <v>221</v>
      </c>
      <c r="B234" s="289" t="s">
        <v>577</v>
      </c>
      <c r="C234" s="296">
        <v>45.4</v>
      </c>
      <c r="D234" s="291" t="s">
        <v>328</v>
      </c>
      <c r="E234" s="292">
        <v>1.1000000000000001</v>
      </c>
      <c r="F234" s="292">
        <v>2.2000000000000002</v>
      </c>
      <c r="G234" s="293">
        <f t="shared" si="6"/>
        <v>1.1000000000000001</v>
      </c>
      <c r="H234" s="294">
        <f>G8/C243*C234</f>
        <v>0.15810460268548079</v>
      </c>
      <c r="I234" s="295">
        <f t="shared" si="7"/>
        <v>1.258104602685481</v>
      </c>
      <c r="J234" s="4"/>
      <c r="K234" s="6"/>
      <c r="L234" s="55"/>
      <c r="M234" s="310"/>
    </row>
    <row r="235" spans="1:14" x14ac:dyDescent="0.25">
      <c r="A235" s="300">
        <v>222</v>
      </c>
      <c r="B235" s="301" t="s">
        <v>578</v>
      </c>
      <c r="C235" s="302">
        <v>72.900000000000006</v>
      </c>
      <c r="D235" s="303" t="s">
        <v>328</v>
      </c>
      <c r="E235" s="304">
        <v>2.4</v>
      </c>
      <c r="F235" s="304">
        <v>3.4</v>
      </c>
      <c r="G235" s="305">
        <f t="shared" si="6"/>
        <v>1</v>
      </c>
      <c r="H235" s="306">
        <f>G8/C243*C235</f>
        <v>0.25387280915796367</v>
      </c>
      <c r="I235" s="307">
        <f t="shared" si="7"/>
        <v>1.2538728091579636</v>
      </c>
      <c r="J235" s="57"/>
      <c r="K235" s="6"/>
      <c r="L235" s="55"/>
      <c r="M235" s="310"/>
    </row>
    <row r="236" spans="1:14" x14ac:dyDescent="0.25">
      <c r="A236" s="288">
        <v>223</v>
      </c>
      <c r="B236" s="289" t="s">
        <v>579</v>
      </c>
      <c r="C236" s="296">
        <v>72.400000000000006</v>
      </c>
      <c r="D236" s="291" t="s">
        <v>328</v>
      </c>
      <c r="E236" s="292">
        <v>2.2999999999999998</v>
      </c>
      <c r="F236" s="292">
        <v>3.5</v>
      </c>
      <c r="G236" s="293">
        <f t="shared" si="6"/>
        <v>1.2000000000000002</v>
      </c>
      <c r="H236" s="294">
        <f>G8/C243*C236</f>
        <v>0.25213156904028217</v>
      </c>
      <c r="I236" s="295">
        <f t="shared" si="7"/>
        <v>1.4521315690402823</v>
      </c>
      <c r="J236" s="57"/>
      <c r="K236" s="58"/>
      <c r="L236" s="55"/>
      <c r="M236" s="310"/>
    </row>
    <row r="237" spans="1:14" x14ac:dyDescent="0.25">
      <c r="A237" s="288">
        <v>224</v>
      </c>
      <c r="B237" s="289" t="s">
        <v>580</v>
      </c>
      <c r="C237" s="296">
        <v>46.1</v>
      </c>
      <c r="D237" s="291" t="s">
        <v>328</v>
      </c>
      <c r="E237" s="292">
        <v>1.5</v>
      </c>
      <c r="F237" s="292">
        <v>2.4</v>
      </c>
      <c r="G237" s="293">
        <f t="shared" si="6"/>
        <v>0.89999999999999991</v>
      </c>
      <c r="H237" s="294">
        <f>G8/C243*C237</f>
        <v>0.16054233885023489</v>
      </c>
      <c r="I237" s="295">
        <f t="shared" si="7"/>
        <v>1.0605423388502349</v>
      </c>
      <c r="J237" s="57"/>
      <c r="K237" s="58"/>
      <c r="L237" s="55"/>
      <c r="M237" s="57"/>
      <c r="N237" s="6"/>
    </row>
    <row r="238" spans="1:14" x14ac:dyDescent="0.25">
      <c r="A238" s="288">
        <v>225</v>
      </c>
      <c r="B238" s="289" t="s">
        <v>581</v>
      </c>
      <c r="C238" s="296">
        <v>45.6</v>
      </c>
      <c r="D238" s="291" t="s">
        <v>328</v>
      </c>
      <c r="E238" s="292">
        <v>1.6</v>
      </c>
      <c r="F238" s="292">
        <v>2.6</v>
      </c>
      <c r="G238" s="293">
        <f t="shared" si="6"/>
        <v>1</v>
      </c>
      <c r="H238" s="294">
        <f>G8/C243*C238</f>
        <v>0.15880109873255341</v>
      </c>
      <c r="I238" s="295">
        <f t="shared" si="7"/>
        <v>1.1588010987325534</v>
      </c>
      <c r="J238" s="57"/>
      <c r="K238" s="58"/>
      <c r="L238" s="55"/>
      <c r="M238" s="310"/>
    </row>
    <row r="239" spans="1:14" x14ac:dyDescent="0.25">
      <c r="A239" s="288">
        <v>226</v>
      </c>
      <c r="B239" s="289" t="s">
        <v>582</v>
      </c>
      <c r="C239" s="296">
        <v>73.2</v>
      </c>
      <c r="D239" s="291" t="s">
        <v>328</v>
      </c>
      <c r="E239" s="292">
        <v>3</v>
      </c>
      <c r="F239" s="292">
        <v>4.4000000000000004</v>
      </c>
      <c r="G239" s="293">
        <f t="shared" si="6"/>
        <v>1.4000000000000004</v>
      </c>
      <c r="H239" s="294">
        <f>G8/C243*C239</f>
        <v>0.25491755322857257</v>
      </c>
      <c r="I239" s="295">
        <f t="shared" si="7"/>
        <v>1.6549175532285729</v>
      </c>
      <c r="J239" s="57"/>
      <c r="K239" s="6"/>
      <c r="L239" s="55"/>
      <c r="M239" s="310"/>
    </row>
    <row r="240" spans="1:14" x14ac:dyDescent="0.25">
      <c r="A240" s="288">
        <v>227</v>
      </c>
      <c r="B240" s="289" t="s">
        <v>583</v>
      </c>
      <c r="C240" s="296">
        <v>72.400000000000006</v>
      </c>
      <c r="D240" s="291" t="s">
        <v>328</v>
      </c>
      <c r="E240" s="292">
        <v>2.8</v>
      </c>
      <c r="F240" s="292">
        <v>4.7</v>
      </c>
      <c r="G240" s="293">
        <f t="shared" si="6"/>
        <v>1.9000000000000004</v>
      </c>
      <c r="H240" s="294">
        <f>G8/C243*C240</f>
        <v>0.25213156904028217</v>
      </c>
      <c r="I240" s="295">
        <f t="shared" si="7"/>
        <v>2.1521315690402827</v>
      </c>
      <c r="J240" s="57"/>
      <c r="K240" s="6"/>
      <c r="L240" s="55"/>
      <c r="M240" s="310"/>
    </row>
    <row r="241" spans="1:16" x14ac:dyDescent="0.25">
      <c r="A241" s="300">
        <v>228</v>
      </c>
      <c r="B241" s="301" t="s">
        <v>584</v>
      </c>
      <c r="C241" s="302">
        <v>46.4</v>
      </c>
      <c r="D241" s="303" t="s">
        <v>328</v>
      </c>
      <c r="E241" s="304">
        <v>1.1000000000000001</v>
      </c>
      <c r="F241" s="304">
        <v>1.5</v>
      </c>
      <c r="G241" s="305">
        <f t="shared" si="6"/>
        <v>0.39999999999999991</v>
      </c>
      <c r="H241" s="306">
        <f>G8/C243*C241</f>
        <v>0.16158708292084378</v>
      </c>
      <c r="I241" s="307">
        <f t="shared" si="7"/>
        <v>0.56158708292084369</v>
      </c>
      <c r="J241" s="57"/>
      <c r="K241" s="6"/>
      <c r="L241" s="55"/>
      <c r="M241" s="310"/>
    </row>
    <row r="242" spans="1:16" x14ac:dyDescent="0.25">
      <c r="A242" s="7">
        <v>229</v>
      </c>
      <c r="B242" s="17" t="s">
        <v>585</v>
      </c>
      <c r="C242" s="11">
        <v>45.5</v>
      </c>
      <c r="D242" s="16" t="s">
        <v>328</v>
      </c>
      <c r="E242" s="30">
        <v>2</v>
      </c>
      <c r="F242" s="30">
        <v>3.4</v>
      </c>
      <c r="G242" s="21">
        <f t="shared" si="6"/>
        <v>1.4</v>
      </c>
      <c r="H242" s="29">
        <f>G8/C243*C242</f>
        <v>0.1584528507090171</v>
      </c>
      <c r="I242" s="26">
        <f t="shared" si="7"/>
        <v>1.558452850709017</v>
      </c>
      <c r="J242" s="57"/>
      <c r="K242" s="6"/>
      <c r="L242" s="55"/>
      <c r="M242" s="310"/>
    </row>
    <row r="243" spans="1:16" x14ac:dyDescent="0.25">
      <c r="A243" s="707" t="s">
        <v>3</v>
      </c>
      <c r="B243" s="708"/>
      <c r="C243" s="272">
        <f>SUM(C14:C242)</f>
        <v>14343.799999999996</v>
      </c>
      <c r="D243" s="273"/>
      <c r="E243" s="274">
        <f>SUM(E14:E242)</f>
        <v>471.10000000000036</v>
      </c>
      <c r="F243" s="274">
        <f>SUM(F14:F242)</f>
        <v>699.80000000000018</v>
      </c>
      <c r="G243" s="274">
        <f>SUM(G14:G242)</f>
        <v>228.70000000000002</v>
      </c>
      <c r="H243" s="274">
        <f>SUM(H14:H242)</f>
        <v>49.951999999999977</v>
      </c>
      <c r="I243" s="274">
        <f>SUM(I14:I242)</f>
        <v>278.65200000000004</v>
      </c>
      <c r="J243" s="4"/>
      <c r="K243" s="6"/>
      <c r="M243" s="6"/>
    </row>
    <row r="244" spans="1:16" x14ac:dyDescent="0.25">
      <c r="A244" s="115"/>
      <c r="B244" s="115"/>
      <c r="C244" s="115"/>
      <c r="D244" s="115"/>
      <c r="E244" s="116"/>
      <c r="F244" s="116"/>
      <c r="G244" s="117"/>
      <c r="H244" s="118"/>
      <c r="I244" s="118"/>
      <c r="J244" s="113"/>
      <c r="K244" s="119">
        <f>SUM(K14:K242)</f>
        <v>1</v>
      </c>
      <c r="M244" s="6"/>
      <c r="P244" s="106"/>
    </row>
    <row r="245" spans="1:16" ht="36.75" x14ac:dyDescent="0.25">
      <c r="A245" s="65" t="s">
        <v>15</v>
      </c>
      <c r="B245" s="108" t="s">
        <v>331</v>
      </c>
      <c r="C245" s="256" t="str">
        <f>C13</f>
        <v>Общая площадь, м2</v>
      </c>
      <c r="D245" s="257" t="s">
        <v>308</v>
      </c>
      <c r="E245" s="174" t="s">
        <v>610</v>
      </c>
      <c r="F245" s="3" t="str">
        <f>F13</f>
        <v>Показания  на 23.01.19</v>
      </c>
      <c r="G245" s="3" t="str">
        <f>G13</f>
        <v>Разница, Гкал</v>
      </c>
      <c r="H245" s="3" t="str">
        <f>H13</f>
        <v>Отопление МОП, Гкал</v>
      </c>
      <c r="I245" s="3" t="str">
        <f>I13</f>
        <v>Всего, Гкал</v>
      </c>
      <c r="J245" s="317" t="s">
        <v>621</v>
      </c>
      <c r="K245" s="119"/>
      <c r="M245" s="6"/>
      <c r="O245" s="45"/>
    </row>
    <row r="246" spans="1:16" x14ac:dyDescent="0.25">
      <c r="A246" s="59" t="s">
        <v>13</v>
      </c>
      <c r="B246" s="110" t="s">
        <v>434</v>
      </c>
      <c r="C246" s="258">
        <v>95.8</v>
      </c>
      <c r="D246" s="61" t="s">
        <v>328</v>
      </c>
      <c r="E246" s="63">
        <v>6.6</v>
      </c>
      <c r="F246" s="63">
        <v>6.6</v>
      </c>
      <c r="G246" s="63">
        <f t="shared" ref="G246:G266" si="8">F246-E246</f>
        <v>0</v>
      </c>
      <c r="H246" s="48">
        <f>G11/C267*C246</f>
        <v>2.180378956754347</v>
      </c>
      <c r="I246" s="63">
        <f t="shared" ref="I246:I260" si="9">G246+H246</f>
        <v>2.180378956754347</v>
      </c>
      <c r="J246" s="120">
        <f>((C246*0.015)*12)/7</f>
        <v>2.4634285714285715</v>
      </c>
      <c r="K246" s="119"/>
      <c r="M246" s="6"/>
      <c r="O246" s="45"/>
    </row>
    <row r="247" spans="1:16" x14ac:dyDescent="0.25">
      <c r="A247" s="59" t="s">
        <v>14</v>
      </c>
      <c r="B247" s="110" t="s">
        <v>435</v>
      </c>
      <c r="C247" s="258">
        <v>81.400000000000006</v>
      </c>
      <c r="D247" s="61" t="s">
        <v>328</v>
      </c>
      <c r="E247" s="63">
        <v>5.0999999999999996</v>
      </c>
      <c r="F247" s="63">
        <v>5.0999999999999996</v>
      </c>
      <c r="G247" s="63">
        <f t="shared" si="8"/>
        <v>0</v>
      </c>
      <c r="H247" s="48">
        <f>G11/C267*C247</f>
        <v>1.852639322336157</v>
      </c>
      <c r="I247" s="63">
        <f t="shared" si="9"/>
        <v>1.852639322336157</v>
      </c>
      <c r="J247" s="120">
        <f t="shared" ref="J247:J260" si="10">((C247*0.015)*12)/7</f>
        <v>2.0931428571428574</v>
      </c>
      <c r="K247" s="119"/>
      <c r="M247" s="6"/>
      <c r="O247" s="45"/>
    </row>
    <row r="248" spans="1:16" x14ac:dyDescent="0.25">
      <c r="A248" s="59" t="s">
        <v>447</v>
      </c>
      <c r="B248" s="110" t="s">
        <v>450</v>
      </c>
      <c r="C248" s="258">
        <v>150.5</v>
      </c>
      <c r="D248" s="61" t="s">
        <v>328</v>
      </c>
      <c r="E248" s="63">
        <v>4.3</v>
      </c>
      <c r="F248" s="63">
        <v>10.8</v>
      </c>
      <c r="G248" s="63">
        <f t="shared" si="8"/>
        <v>6.5000000000000009</v>
      </c>
      <c r="H248" s="48">
        <f>G11/C267*C248</f>
        <v>3.4253343736067769</v>
      </c>
      <c r="I248" s="63">
        <f t="shared" si="9"/>
        <v>9.9253343736067769</v>
      </c>
      <c r="J248" s="120">
        <f t="shared" si="10"/>
        <v>3.8699999999999997</v>
      </c>
      <c r="K248" s="119"/>
      <c r="M248" s="6"/>
      <c r="O248" s="45"/>
    </row>
    <row r="249" spans="1:16" x14ac:dyDescent="0.25">
      <c r="A249" s="59" t="s">
        <v>448</v>
      </c>
      <c r="B249" s="110" t="s">
        <v>451</v>
      </c>
      <c r="C249" s="258">
        <v>95.2</v>
      </c>
      <c r="D249" s="61" t="s">
        <v>328</v>
      </c>
      <c r="E249" s="63">
        <v>5</v>
      </c>
      <c r="F249" s="63">
        <v>5</v>
      </c>
      <c r="G249" s="63">
        <f t="shared" si="8"/>
        <v>0</v>
      </c>
      <c r="H249" s="48">
        <f>G11/C267*C249</f>
        <v>2.1667231386535892</v>
      </c>
      <c r="I249" s="63">
        <f t="shared" si="9"/>
        <v>2.1667231386535892</v>
      </c>
      <c r="J249" s="120">
        <f t="shared" si="10"/>
        <v>2.448</v>
      </c>
      <c r="K249" s="119"/>
      <c r="M249" s="6"/>
      <c r="O249" s="45"/>
    </row>
    <row r="250" spans="1:16" x14ac:dyDescent="0.25">
      <c r="A250" s="59" t="s">
        <v>449</v>
      </c>
      <c r="B250" s="110" t="s">
        <v>452</v>
      </c>
      <c r="C250" s="258">
        <v>70.7</v>
      </c>
      <c r="D250" s="61" t="s">
        <v>328</v>
      </c>
      <c r="E250" s="63">
        <v>4.5999999999999996</v>
      </c>
      <c r="F250" s="63">
        <v>4.5999999999999996</v>
      </c>
      <c r="G250" s="63">
        <f t="shared" si="8"/>
        <v>0</v>
      </c>
      <c r="H250" s="48">
        <f>G11/C267*C250</f>
        <v>1.6091105662059741</v>
      </c>
      <c r="I250" s="63">
        <f t="shared" si="9"/>
        <v>1.6091105662059741</v>
      </c>
      <c r="J250" s="120">
        <f t="shared" si="10"/>
        <v>1.8179999999999998</v>
      </c>
      <c r="K250" s="119"/>
      <c r="M250" s="6"/>
      <c r="O250" s="45"/>
    </row>
    <row r="251" spans="1:16" x14ac:dyDescent="0.25">
      <c r="A251" s="319" t="s">
        <v>598</v>
      </c>
      <c r="B251" s="320"/>
      <c r="C251" s="321">
        <v>20</v>
      </c>
      <c r="D251" s="322"/>
      <c r="E251" s="323"/>
      <c r="F251" s="323"/>
      <c r="G251" s="323">
        <f t="shared" si="8"/>
        <v>0</v>
      </c>
      <c r="H251" s="324">
        <f>G11/C267*C251</f>
        <v>0.45519393669193048</v>
      </c>
      <c r="I251" s="323">
        <f t="shared" si="9"/>
        <v>0.45519393669193048</v>
      </c>
      <c r="J251" s="120">
        <f t="shared" si="10"/>
        <v>0.51428571428571423</v>
      </c>
      <c r="K251" s="119"/>
      <c r="L251" s="326" t="s">
        <v>623</v>
      </c>
      <c r="M251" s="6"/>
      <c r="O251" s="45"/>
    </row>
    <row r="252" spans="1:16" x14ac:dyDescent="0.25">
      <c r="A252" s="59" t="s">
        <v>307</v>
      </c>
      <c r="B252" s="110" t="s">
        <v>436</v>
      </c>
      <c r="C252" s="258">
        <v>87.1</v>
      </c>
      <c r="D252" s="61" t="s">
        <v>328</v>
      </c>
      <c r="E252" s="63">
        <v>6</v>
      </c>
      <c r="F252" s="63">
        <v>10.199999999999999</v>
      </c>
      <c r="G252" s="63">
        <f t="shared" si="8"/>
        <v>4.1999999999999993</v>
      </c>
      <c r="H252" s="48">
        <f>G11/C267*C252</f>
        <v>1.982369594293357</v>
      </c>
      <c r="I252" s="63">
        <f t="shared" si="9"/>
        <v>6.1823695942933563</v>
      </c>
      <c r="J252" s="120">
        <f t="shared" si="10"/>
        <v>2.2397142857142853</v>
      </c>
      <c r="K252" s="119"/>
      <c r="M252" s="6"/>
      <c r="O252" s="45"/>
    </row>
    <row r="253" spans="1:16" x14ac:dyDescent="0.25">
      <c r="A253" s="59" t="s">
        <v>18</v>
      </c>
      <c r="B253" s="110" t="s">
        <v>437</v>
      </c>
      <c r="C253" s="258">
        <v>89.3</v>
      </c>
      <c r="D253" s="61" t="s">
        <v>328</v>
      </c>
      <c r="E253" s="63">
        <v>6.6</v>
      </c>
      <c r="F253" s="63">
        <v>11.2</v>
      </c>
      <c r="G253" s="63">
        <f t="shared" si="8"/>
        <v>4.5999999999999996</v>
      </c>
      <c r="H253" s="48">
        <f>G11/C267*C253</f>
        <v>2.0324409273294695</v>
      </c>
      <c r="I253" s="63">
        <f t="shared" si="9"/>
        <v>6.6324409273294691</v>
      </c>
      <c r="J253" s="120">
        <f t="shared" si="10"/>
        <v>2.2962857142857138</v>
      </c>
      <c r="K253" s="122"/>
      <c r="O253" s="45"/>
    </row>
    <row r="254" spans="1:16" x14ac:dyDescent="0.25">
      <c r="A254" s="59" t="s">
        <v>19</v>
      </c>
      <c r="B254" s="110" t="s">
        <v>438</v>
      </c>
      <c r="C254" s="258">
        <v>88.5</v>
      </c>
      <c r="D254" s="61" t="s">
        <v>328</v>
      </c>
      <c r="E254" s="63">
        <v>4.8</v>
      </c>
      <c r="F254" s="63">
        <v>10.3</v>
      </c>
      <c r="G254" s="63">
        <f t="shared" si="8"/>
        <v>5.5000000000000009</v>
      </c>
      <c r="H254" s="48">
        <f>G11/C267*C254</f>
        <v>2.0142331698617921</v>
      </c>
      <c r="I254" s="63">
        <f t="shared" si="9"/>
        <v>7.514233169861793</v>
      </c>
      <c r="J254" s="120">
        <f t="shared" si="10"/>
        <v>2.2757142857142858</v>
      </c>
      <c r="K254" s="122"/>
      <c r="O254" s="45"/>
    </row>
    <row r="255" spans="1:16" x14ac:dyDescent="0.25">
      <c r="A255" s="59" t="s">
        <v>522</v>
      </c>
      <c r="B255" s="110" t="s">
        <v>523</v>
      </c>
      <c r="C255" s="258">
        <v>91.6</v>
      </c>
      <c r="D255" s="61" t="s">
        <v>328</v>
      </c>
      <c r="E255" s="63"/>
      <c r="F255" s="63"/>
      <c r="G255" s="63">
        <f t="shared" si="8"/>
        <v>0</v>
      </c>
      <c r="H255" s="48">
        <f>G11/C267*C255</f>
        <v>2.0847882300490412</v>
      </c>
      <c r="I255" s="63">
        <f t="shared" si="9"/>
        <v>2.0847882300490412</v>
      </c>
      <c r="J255" s="120">
        <f t="shared" si="10"/>
        <v>2.3554285714285714</v>
      </c>
      <c r="K255" s="122"/>
      <c r="O255" s="45"/>
    </row>
    <row r="256" spans="1:16" x14ac:dyDescent="0.25">
      <c r="A256" s="319" t="s">
        <v>597</v>
      </c>
      <c r="B256" s="320"/>
      <c r="C256" s="325">
        <v>16.8</v>
      </c>
      <c r="D256" s="322"/>
      <c r="E256" s="323"/>
      <c r="F256" s="323"/>
      <c r="G256" s="323">
        <f t="shared" si="8"/>
        <v>0</v>
      </c>
      <c r="H256" s="324">
        <f>G11/C267*C256</f>
        <v>0.38236290682122159</v>
      </c>
      <c r="I256" s="323">
        <f t="shared" si="9"/>
        <v>0.38236290682122159</v>
      </c>
      <c r="J256" s="120">
        <f t="shared" si="10"/>
        <v>0.432</v>
      </c>
      <c r="K256" s="122"/>
      <c r="O256" s="45"/>
    </row>
    <row r="257" spans="1:16" ht="15.75" customHeight="1" x14ac:dyDescent="0.25">
      <c r="A257" s="59" t="s">
        <v>20</v>
      </c>
      <c r="B257" s="110" t="s">
        <v>439</v>
      </c>
      <c r="C257" s="258">
        <v>102.2</v>
      </c>
      <c r="D257" s="61" t="s">
        <v>328</v>
      </c>
      <c r="E257" s="63"/>
      <c r="F257" s="63"/>
      <c r="G257" s="63">
        <f t="shared" si="8"/>
        <v>0</v>
      </c>
      <c r="H257" s="48">
        <f>G11/C267*C257</f>
        <v>2.3260410164957648</v>
      </c>
      <c r="I257" s="63">
        <f t="shared" si="9"/>
        <v>2.3260410164957648</v>
      </c>
      <c r="J257" s="120">
        <f t="shared" si="10"/>
        <v>2.6280000000000001</v>
      </c>
      <c r="K257" s="122"/>
    </row>
    <row r="258" spans="1:16" x14ac:dyDescent="0.25">
      <c r="A258" s="59" t="s">
        <v>21</v>
      </c>
      <c r="B258" s="110" t="s">
        <v>440</v>
      </c>
      <c r="C258" s="258">
        <v>92.2</v>
      </c>
      <c r="D258" s="61" t="s">
        <v>328</v>
      </c>
      <c r="E258" s="63">
        <v>3.1</v>
      </c>
      <c r="F258" s="63">
        <v>8.1</v>
      </c>
      <c r="G258" s="63">
        <f t="shared" si="8"/>
        <v>5</v>
      </c>
      <c r="H258" s="48">
        <f>G11/C267*C258</f>
        <v>2.0984440481497995</v>
      </c>
      <c r="I258" s="63">
        <f t="shared" si="9"/>
        <v>7.0984440481497995</v>
      </c>
      <c r="J258" s="120">
        <f t="shared" si="10"/>
        <v>2.370857142857143</v>
      </c>
      <c r="K258" s="122"/>
    </row>
    <row r="259" spans="1:16" x14ac:dyDescent="0.25">
      <c r="A259" s="59" t="s">
        <v>554</v>
      </c>
      <c r="B259" s="110" t="s">
        <v>556</v>
      </c>
      <c r="C259" s="258">
        <v>135.30000000000001</v>
      </c>
      <c r="D259" s="61" t="s">
        <v>328</v>
      </c>
      <c r="E259" s="63">
        <v>7.4</v>
      </c>
      <c r="F259" s="63">
        <v>7.4</v>
      </c>
      <c r="G259" s="63">
        <f t="shared" si="8"/>
        <v>0</v>
      </c>
      <c r="H259" s="48">
        <f>G11/C267*C259</f>
        <v>3.0793869817209099</v>
      </c>
      <c r="I259" s="63">
        <f t="shared" si="9"/>
        <v>3.0793869817209099</v>
      </c>
      <c r="J259" s="120">
        <f t="shared" si="10"/>
        <v>3.4791428571428571</v>
      </c>
      <c r="K259" s="122"/>
    </row>
    <row r="260" spans="1:16" x14ac:dyDescent="0.25">
      <c r="A260" s="59" t="s">
        <v>555</v>
      </c>
      <c r="B260" s="110" t="s">
        <v>557</v>
      </c>
      <c r="C260" s="258">
        <v>129.19999999999999</v>
      </c>
      <c r="D260" s="61" t="s">
        <v>328</v>
      </c>
      <c r="E260" s="63">
        <v>7.1</v>
      </c>
      <c r="F260" s="63">
        <v>7.1</v>
      </c>
      <c r="G260" s="63">
        <f t="shared" si="8"/>
        <v>0</v>
      </c>
      <c r="H260" s="48">
        <f>G11/C267*C260</f>
        <v>2.9405528310298705</v>
      </c>
      <c r="I260" s="63">
        <f t="shared" si="9"/>
        <v>2.9405528310298705</v>
      </c>
      <c r="J260" s="120">
        <f t="shared" si="10"/>
        <v>3.3222857142857136</v>
      </c>
      <c r="K260" s="122"/>
    </row>
    <row r="261" spans="1:16" ht="45" x14ac:dyDescent="0.25">
      <c r="A261" s="114" t="s">
        <v>441</v>
      </c>
      <c r="B261" s="110" t="s">
        <v>443</v>
      </c>
      <c r="C261" s="258"/>
      <c r="D261" s="61" t="s">
        <v>328</v>
      </c>
      <c r="E261" s="63">
        <v>8.1999999999999993</v>
      </c>
      <c r="F261" s="63">
        <v>79.7</v>
      </c>
      <c r="G261" s="63">
        <f t="shared" si="8"/>
        <v>71.5</v>
      </c>
      <c r="H261" s="63"/>
      <c r="I261" s="63"/>
      <c r="J261" s="124"/>
      <c r="K261" s="125"/>
      <c r="M261" s="6"/>
    </row>
    <row r="262" spans="1:16" ht="45" x14ac:dyDescent="0.25">
      <c r="A262" s="114" t="s">
        <v>453</v>
      </c>
      <c r="B262" s="110" t="s">
        <v>454</v>
      </c>
      <c r="C262" s="258"/>
      <c r="D262" s="61" t="s">
        <v>328</v>
      </c>
      <c r="E262" s="63">
        <v>9.9</v>
      </c>
      <c r="F262" s="63">
        <v>23.6</v>
      </c>
      <c r="G262" s="63">
        <f t="shared" si="8"/>
        <v>13.700000000000001</v>
      </c>
      <c r="H262" s="63"/>
      <c r="I262" s="63"/>
      <c r="J262" s="124"/>
      <c r="K262" s="125"/>
      <c r="M262" s="6"/>
    </row>
    <row r="263" spans="1:16" ht="40.5" customHeight="1" x14ac:dyDescent="0.25">
      <c r="A263" s="114" t="s">
        <v>442</v>
      </c>
      <c r="B263" s="110" t="s">
        <v>444</v>
      </c>
      <c r="C263" s="258"/>
      <c r="D263" s="61" t="s">
        <v>328</v>
      </c>
      <c r="E263" s="63">
        <v>5.5</v>
      </c>
      <c r="F263" s="63">
        <v>15.7</v>
      </c>
      <c r="G263" s="63">
        <f t="shared" si="8"/>
        <v>10.199999999999999</v>
      </c>
      <c r="H263" s="63"/>
      <c r="I263" s="63"/>
      <c r="J263" s="126"/>
      <c r="K263" s="126"/>
      <c r="L263" s="15"/>
      <c r="M263" s="28"/>
    </row>
    <row r="264" spans="1:16" ht="40.5" customHeight="1" x14ac:dyDescent="0.25">
      <c r="A264" s="114" t="s">
        <v>524</v>
      </c>
      <c r="B264" s="110" t="s">
        <v>525</v>
      </c>
      <c r="C264" s="258"/>
      <c r="D264" s="61" t="s">
        <v>328</v>
      </c>
      <c r="E264" s="63">
        <v>3.5</v>
      </c>
      <c r="F264" s="63">
        <v>10</v>
      </c>
      <c r="G264" s="63">
        <f t="shared" si="8"/>
        <v>6.5</v>
      </c>
      <c r="H264" s="63"/>
      <c r="I264" s="63"/>
      <c r="J264" s="126"/>
      <c r="K264" s="126"/>
      <c r="L264" s="15"/>
      <c r="M264" s="28"/>
    </row>
    <row r="265" spans="1:16" ht="46.5" customHeight="1" x14ac:dyDescent="0.25">
      <c r="A265" s="114" t="s">
        <v>446</v>
      </c>
      <c r="B265" s="110" t="s">
        <v>445</v>
      </c>
      <c r="C265" s="258"/>
      <c r="D265" s="61" t="s">
        <v>328</v>
      </c>
      <c r="E265" s="63">
        <v>5.2</v>
      </c>
      <c r="F265" s="63">
        <v>5.2</v>
      </c>
      <c r="G265" s="63">
        <f t="shared" si="8"/>
        <v>0</v>
      </c>
      <c r="H265" s="63"/>
      <c r="I265" s="63"/>
      <c r="J265" s="126"/>
      <c r="K265" s="126"/>
      <c r="L265" s="15"/>
      <c r="M265" s="28"/>
      <c r="P265" s="44"/>
    </row>
    <row r="266" spans="1:16" ht="45" x14ac:dyDescent="0.25">
      <c r="A266" s="114" t="s">
        <v>552</v>
      </c>
      <c r="B266" s="263" t="s">
        <v>553</v>
      </c>
      <c r="C266" s="260"/>
      <c r="D266" s="61" t="s">
        <v>328</v>
      </c>
      <c r="E266" s="285"/>
      <c r="F266" s="261">
        <v>12.5</v>
      </c>
      <c r="G266" s="63">
        <f t="shared" si="8"/>
        <v>12.5</v>
      </c>
      <c r="H266" s="262"/>
      <c r="I266" s="262"/>
      <c r="J266" s="126"/>
      <c r="K266" s="126"/>
      <c r="L266" s="15"/>
      <c r="M266" s="28"/>
      <c r="P266" s="15"/>
    </row>
    <row r="267" spans="1:16" x14ac:dyDescent="0.25">
      <c r="A267" s="266"/>
      <c r="B267" s="267" t="s">
        <v>602</v>
      </c>
      <c r="C267" s="268">
        <f>SUM(C246:C266)</f>
        <v>1345.8</v>
      </c>
      <c r="D267" s="269"/>
      <c r="E267" s="269"/>
      <c r="F267" s="270"/>
      <c r="G267" s="271">
        <f>SUM(G246:G260)</f>
        <v>25.8</v>
      </c>
      <c r="H267" s="271">
        <f t="shared" ref="H267:I267" si="11">SUM(H246:H266)</f>
        <v>30.629999999999995</v>
      </c>
      <c r="I267" s="271">
        <f t="shared" si="11"/>
        <v>56.43</v>
      </c>
      <c r="J267" s="126"/>
      <c r="K267" s="126"/>
      <c r="L267" s="15"/>
      <c r="M267" s="28"/>
      <c r="N267" s="15"/>
      <c r="O267" s="15"/>
      <c r="P267" s="15"/>
    </row>
    <row r="268" spans="1:16" x14ac:dyDescent="0.25">
      <c r="A268" s="121"/>
      <c r="B268" s="122"/>
      <c r="C268" s="122"/>
      <c r="D268" s="122"/>
      <c r="E268" s="122"/>
      <c r="F268" s="113"/>
      <c r="G268" s="23"/>
      <c r="H268" s="123"/>
      <c r="I268" s="113"/>
      <c r="J268" s="119"/>
      <c r="K268" s="122"/>
      <c r="N268" s="15"/>
      <c r="O268" s="15"/>
      <c r="P268" s="15"/>
    </row>
    <row r="269" spans="1:16" x14ac:dyDescent="0.25">
      <c r="A269" s="275"/>
      <c r="B269" s="276" t="s">
        <v>603</v>
      </c>
      <c r="C269" s="276">
        <f>C267+C243</f>
        <v>15689.599999999995</v>
      </c>
      <c r="D269" s="276"/>
      <c r="E269" s="276"/>
      <c r="F269" s="277"/>
      <c r="G269" s="278">
        <f>G267+G243</f>
        <v>254.50000000000003</v>
      </c>
      <c r="H269" s="278">
        <f>H267+H243</f>
        <v>80.581999999999965</v>
      </c>
      <c r="I269" s="278">
        <f>I267+I243</f>
        <v>335.08200000000005</v>
      </c>
      <c r="J269" s="119"/>
      <c r="K269" s="122"/>
      <c r="N269" s="15"/>
      <c r="O269" s="15"/>
      <c r="P269" s="15"/>
    </row>
    <row r="270" spans="1:16" x14ac:dyDescent="0.25">
      <c r="A270" s="121"/>
      <c r="B270" s="122"/>
      <c r="C270" s="122"/>
      <c r="D270" s="122"/>
      <c r="E270" s="122"/>
      <c r="F270" s="113"/>
      <c r="G270" s="23"/>
      <c r="H270" s="123"/>
      <c r="I270" s="113"/>
      <c r="J270" s="119"/>
      <c r="K270" s="122"/>
      <c r="N270" s="15"/>
      <c r="O270" s="15"/>
    </row>
    <row r="271" spans="1:16" x14ac:dyDescent="0.25">
      <c r="B271" s="10" t="s">
        <v>604</v>
      </c>
      <c r="G271" s="24" t="s">
        <v>605</v>
      </c>
    </row>
    <row r="274" spans="2:7" x14ac:dyDescent="0.25">
      <c r="B274" s="10" t="s">
        <v>606</v>
      </c>
      <c r="G274" s="24" t="s">
        <v>607</v>
      </c>
    </row>
  </sheetData>
  <mergeCells count="23">
    <mergeCell ref="A1:J1"/>
    <mergeCell ref="A2:J2"/>
    <mergeCell ref="A3:G3"/>
    <mergeCell ref="I3:J6"/>
    <mergeCell ref="A4:D4"/>
    <mergeCell ref="E4:F4"/>
    <mergeCell ref="A5:D5"/>
    <mergeCell ref="E5:F5"/>
    <mergeCell ref="A6:D6"/>
    <mergeCell ref="E6:F6"/>
    <mergeCell ref="A7:D8"/>
    <mergeCell ref="E7:F7"/>
    <mergeCell ref="E8:F8"/>
    <mergeCell ref="E9:F9"/>
    <mergeCell ref="A10:D10"/>
    <mergeCell ref="E10:F10"/>
    <mergeCell ref="A243:B243"/>
    <mergeCell ref="A11:D11"/>
    <mergeCell ref="E11:F11"/>
    <mergeCell ref="O14:P14"/>
    <mergeCell ref="M58:U58"/>
    <mergeCell ref="M189:P189"/>
    <mergeCell ref="L193:O193"/>
  </mergeCells>
  <pageMargins left="0.23622047244094491" right="0.23622047244094491" top="0" bottom="0" header="0.31496062992125984" footer="0.31496062992125984"/>
  <pageSetup paperSize="9" scale="42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74"/>
  <sheetViews>
    <sheetView workbookViewId="0">
      <pane ySplit="13" topLeftCell="A140" activePane="bottomLeft" state="frozen"/>
      <selection pane="bottomLeft" activeCell="A215" sqref="A215:XFD215"/>
    </sheetView>
  </sheetViews>
  <sheetFormatPr defaultRowHeight="15" x14ac:dyDescent="0.25"/>
  <cols>
    <col min="1" max="1" width="7.7109375" style="79" customWidth="1"/>
    <col min="2" max="2" width="16.28515625" style="10" customWidth="1"/>
    <col min="3" max="3" width="8.5703125" style="10" customWidth="1"/>
    <col min="4" max="4" width="9.5703125" style="10" customWidth="1"/>
    <col min="5" max="5" width="10.5703125" style="10" customWidth="1"/>
    <col min="6" max="6" width="10.85546875" style="4" customWidth="1"/>
    <col min="7" max="7" width="11.42578125" style="24" customWidth="1"/>
    <col min="8" max="8" width="10.7109375" style="5" customWidth="1"/>
    <col min="9" max="9" width="11.28515625" style="4" customWidth="1"/>
    <col min="10" max="10" width="20.28515625" style="6" customWidth="1"/>
    <col min="11" max="11" width="9.42578125" style="4" customWidth="1"/>
    <col min="12" max="12" width="12" style="10" bestFit="1" customWidth="1"/>
    <col min="13" max="13" width="12" style="45" bestFit="1" customWidth="1"/>
    <col min="14" max="14" width="9.140625" style="44"/>
    <col min="15" max="15" width="11.42578125" style="44" bestFit="1" customWidth="1"/>
    <col min="16" max="16" width="14.140625" style="46" customWidth="1"/>
    <col min="17" max="16384" width="9.140625" style="44"/>
  </cols>
  <sheetData>
    <row r="1" spans="1:17" ht="20.25" x14ac:dyDescent="0.3">
      <c r="A1" s="684" t="s">
        <v>9</v>
      </c>
      <c r="B1" s="684"/>
      <c r="C1" s="684"/>
      <c r="D1" s="684"/>
      <c r="E1" s="684"/>
      <c r="F1" s="684"/>
      <c r="G1" s="684"/>
      <c r="H1" s="684"/>
      <c r="I1" s="684"/>
      <c r="J1" s="684"/>
      <c r="K1" s="364"/>
      <c r="L1" s="66"/>
    </row>
    <row r="2" spans="1:17" ht="45" customHeight="1" x14ac:dyDescent="0.25">
      <c r="A2" s="685" t="s">
        <v>629</v>
      </c>
      <c r="B2" s="685"/>
      <c r="C2" s="685"/>
      <c r="D2" s="685"/>
      <c r="E2" s="685"/>
      <c r="F2" s="685"/>
      <c r="G2" s="685"/>
      <c r="H2" s="685"/>
      <c r="I2" s="685"/>
      <c r="J2" s="685"/>
      <c r="K2" s="67"/>
      <c r="L2" s="68"/>
    </row>
    <row r="3" spans="1:17" ht="18.75" x14ac:dyDescent="0.25">
      <c r="A3" s="686" t="s">
        <v>10</v>
      </c>
      <c r="B3" s="687"/>
      <c r="C3" s="687"/>
      <c r="D3" s="687"/>
      <c r="E3" s="687"/>
      <c r="F3" s="687"/>
      <c r="G3" s="688"/>
      <c r="H3" s="354"/>
      <c r="I3" s="689" t="s">
        <v>12</v>
      </c>
      <c r="J3" s="690"/>
      <c r="K3" s="69"/>
      <c r="L3" s="44"/>
    </row>
    <row r="4" spans="1:17" ht="36" x14ac:dyDescent="0.25">
      <c r="A4" s="695" t="s">
        <v>4</v>
      </c>
      <c r="B4" s="695"/>
      <c r="C4" s="695"/>
      <c r="D4" s="695"/>
      <c r="E4" s="695" t="s">
        <v>5</v>
      </c>
      <c r="F4" s="695"/>
      <c r="G4" s="71" t="s">
        <v>630</v>
      </c>
      <c r="H4" s="72"/>
      <c r="I4" s="691"/>
      <c r="J4" s="692"/>
      <c r="K4" s="69"/>
      <c r="L4" s="44"/>
    </row>
    <row r="5" spans="1:17" ht="30.75" customHeight="1" x14ac:dyDescent="0.25">
      <c r="A5" s="696"/>
      <c r="B5" s="696"/>
      <c r="C5" s="696"/>
      <c r="D5" s="696"/>
      <c r="E5" s="695" t="s">
        <v>6</v>
      </c>
      <c r="F5" s="695"/>
      <c r="G5" s="8">
        <f>G6+G9</f>
        <v>287.69299999999998</v>
      </c>
      <c r="H5" s="73"/>
      <c r="I5" s="691"/>
      <c r="J5" s="692"/>
      <c r="K5" s="69"/>
      <c r="L5" s="44"/>
    </row>
    <row r="6" spans="1:17" ht="14.25" customHeight="1" x14ac:dyDescent="0.25">
      <c r="A6" s="728" t="s">
        <v>631</v>
      </c>
      <c r="B6" s="729"/>
      <c r="C6" s="729"/>
      <c r="D6" s="730"/>
      <c r="E6" s="700" t="s">
        <v>611</v>
      </c>
      <c r="F6" s="700"/>
      <c r="G6" s="298">
        <f>103.871+116.134</f>
        <v>220.005</v>
      </c>
      <c r="H6" s="73"/>
      <c r="I6" s="693"/>
      <c r="J6" s="694"/>
      <c r="K6" s="69"/>
      <c r="L6" s="44"/>
    </row>
    <row r="7" spans="1:17" ht="18.75" x14ac:dyDescent="0.25">
      <c r="A7" s="722" t="s">
        <v>632</v>
      </c>
      <c r="B7" s="723"/>
      <c r="C7" s="723"/>
      <c r="D7" s="724"/>
      <c r="E7" s="695" t="s">
        <v>11</v>
      </c>
      <c r="F7" s="695"/>
      <c r="G7" s="27">
        <f>G243</f>
        <v>177.59999999999991</v>
      </c>
      <c r="H7" s="73"/>
      <c r="I7" s="74"/>
      <c r="J7" s="75"/>
      <c r="K7" s="69"/>
      <c r="L7" s="44"/>
    </row>
    <row r="8" spans="1:17" ht="18.75" x14ac:dyDescent="0.25">
      <c r="A8" s="725"/>
      <c r="B8" s="726"/>
      <c r="C8" s="726"/>
      <c r="D8" s="727"/>
      <c r="E8" s="686" t="s">
        <v>612</v>
      </c>
      <c r="F8" s="688"/>
      <c r="G8" s="77">
        <f>G6-G7</f>
        <v>42.405000000000086</v>
      </c>
      <c r="H8" s="73"/>
      <c r="I8" s="76" t="s">
        <v>599</v>
      </c>
      <c r="J8" s="75"/>
      <c r="K8" s="69"/>
      <c r="L8" s="44"/>
    </row>
    <row r="9" spans="1:17" ht="18.75" x14ac:dyDescent="0.25">
      <c r="A9" s="351"/>
      <c r="B9" s="352"/>
      <c r="C9" s="352"/>
      <c r="D9" s="353"/>
      <c r="E9" s="718" t="s">
        <v>614</v>
      </c>
      <c r="F9" s="719"/>
      <c r="G9" s="299">
        <v>67.688000000000002</v>
      </c>
      <c r="H9" s="73"/>
      <c r="I9" s="76"/>
      <c r="J9" s="75"/>
      <c r="K9" s="69"/>
      <c r="L9" s="44"/>
    </row>
    <row r="10" spans="1:17" ht="18.75" x14ac:dyDescent="0.25">
      <c r="A10" s="696" t="s">
        <v>633</v>
      </c>
      <c r="B10" s="696"/>
      <c r="C10" s="696"/>
      <c r="D10" s="696"/>
      <c r="E10" s="686" t="s">
        <v>601</v>
      </c>
      <c r="F10" s="688"/>
      <c r="G10" s="27">
        <f>G267</f>
        <v>0</v>
      </c>
      <c r="H10" s="73"/>
      <c r="I10" s="76" t="s">
        <v>600</v>
      </c>
      <c r="J10" s="75"/>
      <c r="K10" s="69"/>
      <c r="L10" s="44"/>
    </row>
    <row r="11" spans="1:17" x14ac:dyDescent="0.25">
      <c r="A11" s="715"/>
      <c r="B11" s="715"/>
      <c r="C11" s="715"/>
      <c r="D11" s="715"/>
      <c r="E11" s="716" t="s">
        <v>613</v>
      </c>
      <c r="F11" s="717"/>
      <c r="G11" s="297">
        <f>G9-G10</f>
        <v>67.688000000000002</v>
      </c>
      <c r="H11" s="73"/>
      <c r="I11" s="76" t="s">
        <v>626</v>
      </c>
      <c r="J11" s="76"/>
      <c r="K11" s="365"/>
      <c r="L11" s="78"/>
      <c r="P11" s="44"/>
    </row>
    <row r="12" spans="1:17" x14ac:dyDescent="0.25">
      <c r="G12" s="80"/>
      <c r="H12" s="4"/>
      <c r="O12" s="286" t="s">
        <v>314</v>
      </c>
      <c r="P12" s="82" t="s">
        <v>313</v>
      </c>
      <c r="Q12" s="336" t="s">
        <v>625</v>
      </c>
    </row>
    <row r="13" spans="1:17" ht="36" x14ac:dyDescent="0.25">
      <c r="A13" s="1" t="s">
        <v>0</v>
      </c>
      <c r="B13" s="83" t="s">
        <v>1</v>
      </c>
      <c r="C13" s="1" t="s">
        <v>2</v>
      </c>
      <c r="D13" s="1" t="s">
        <v>308</v>
      </c>
      <c r="E13" s="3" t="s">
        <v>619</v>
      </c>
      <c r="F13" s="3" t="s">
        <v>628</v>
      </c>
      <c r="G13" s="20" t="s">
        <v>16</v>
      </c>
      <c r="H13" s="84" t="s">
        <v>8</v>
      </c>
      <c r="I13" s="85" t="s">
        <v>17</v>
      </c>
      <c r="J13" s="4"/>
      <c r="K13" s="366"/>
      <c r="L13" s="86"/>
      <c r="N13" s="87"/>
      <c r="O13" s="287">
        <f>I15+I19+I20+I22+I23+I24+I25+I28+I29+I30+I31+I32+I33+I36+I37+I38+I39+I40+I41+I43+I49+I51+I52+I55+I56+I57+I58+I59+I60+I61+I62+I63+I64+I65+I69+I70+I71+I72+I73+I74+I75+I76+I77+I78+I79+I80+I81+I84+I85+I86+I87+I88+I90+I92+I93+I95+I96+I97+I99+I100+I104+I105+I109+I111+I113+I115+I116+I117+I123+I124+I125+I126+I127+I129+I130+I132+I134+I138+I139+I140+I141+I146+I147+I148+I154+I155+I157+I161+I163+I164+I166+I167+I168+I169+I171+I173+I176+I178+I182+I183+I184+I186+I189+I194+I199+I201+I202+I203+I212+I215+I216+I217+I218+I219+I220+I221+I222+I225+I228+I231+I234+I236+I237+I238+I239+I240+I42+I46+I48+I66+I67+I68+I83+I91+I94+I102+I106+I108+I112+I121+I128+I131+I143+I145+I149+I150+I152+I153+I159+I160+I162+I165+I172+I174+I177+I179+I180+I188+I190+I195+I196+I197+I204+I209+I211+I213+I226+I230+I233+I235+I241+I227+I232+I18+I21+I47+I50+I98+I133+I135+I137+I142+I151+I185+I198+I205+I210+I224+I242+I16+I118</f>
        <v>171.49865966480286</v>
      </c>
      <c r="P13" s="89">
        <f>I17+I27+I34+I35+I44+I45+I54+I82+I89+I101+I103+I107+I110+I114+I119+I120+I136+I144+I156+I170+I175+I181+I191+I200+I206+I207+I208+I223+I229</f>
        <v>31.023090952188408</v>
      </c>
      <c r="Q13" s="337">
        <f>I14+I26+I53+I122+I158+I187+I192+I193+I214</f>
        <v>17.48324938300869</v>
      </c>
    </row>
    <row r="14" spans="1:17" x14ac:dyDescent="0.25">
      <c r="A14" s="328">
        <v>1</v>
      </c>
      <c r="B14" s="329" t="s">
        <v>332</v>
      </c>
      <c r="C14" s="330">
        <v>94</v>
      </c>
      <c r="D14" s="331" t="s">
        <v>328</v>
      </c>
      <c r="E14" s="332">
        <v>6.7</v>
      </c>
      <c r="F14" s="332">
        <v>8.8000000000000007</v>
      </c>
      <c r="G14" s="333">
        <f>F14-E14</f>
        <v>2.1000000000000005</v>
      </c>
      <c r="H14" s="334">
        <f>G8/C243*C14</f>
        <v>0.27789497901532434</v>
      </c>
      <c r="I14" s="335">
        <f>G14+H14</f>
        <v>2.3778949790153248</v>
      </c>
      <c r="J14" s="4"/>
      <c r="K14" s="366"/>
      <c r="L14" s="55"/>
      <c r="M14" s="350"/>
      <c r="N14" s="90" t="s">
        <v>315</v>
      </c>
      <c r="O14" s="701">
        <f>SUM(O13:Q13)</f>
        <v>220.00499999999994</v>
      </c>
      <c r="P14" s="702"/>
    </row>
    <row r="15" spans="1:17" x14ac:dyDescent="0.25">
      <c r="A15" s="288">
        <v>2</v>
      </c>
      <c r="B15" s="289" t="s">
        <v>333</v>
      </c>
      <c r="C15" s="290">
        <v>52.6</v>
      </c>
      <c r="D15" s="291" t="s">
        <v>328</v>
      </c>
      <c r="E15" s="292">
        <v>3.2</v>
      </c>
      <c r="F15" s="292">
        <v>3.9</v>
      </c>
      <c r="G15" s="293">
        <f>F15-E15</f>
        <v>0.69999999999999973</v>
      </c>
      <c r="H15" s="294">
        <f>G8/C243*C15</f>
        <v>0.15550293506602192</v>
      </c>
      <c r="I15" s="295">
        <f>G15+H15</f>
        <v>0.85550293506602171</v>
      </c>
      <c r="J15" s="4"/>
      <c r="K15" s="366"/>
      <c r="L15" s="91"/>
      <c r="M15" s="350"/>
      <c r="N15" s="90"/>
      <c r="O15" s="91"/>
    </row>
    <row r="16" spans="1:17" x14ac:dyDescent="0.25">
      <c r="A16" s="288">
        <v>3</v>
      </c>
      <c r="B16" s="289" t="s">
        <v>334</v>
      </c>
      <c r="C16" s="290">
        <v>64.8</v>
      </c>
      <c r="D16" s="291" t="s">
        <v>328</v>
      </c>
      <c r="E16" s="292">
        <v>5.0999999999999996</v>
      </c>
      <c r="F16" s="292">
        <v>6.5</v>
      </c>
      <c r="G16" s="293">
        <f t="shared" ref="G16:G79" si="0">F16-E16</f>
        <v>1.4000000000000004</v>
      </c>
      <c r="H16" s="294">
        <f>G8/C243*C16</f>
        <v>0.19157015574673422</v>
      </c>
      <c r="I16" s="295">
        <f t="shared" ref="I16:I79" si="1">G16+H16</f>
        <v>1.5915701557467345</v>
      </c>
      <c r="J16" s="4"/>
      <c r="K16" s="366"/>
      <c r="L16" s="91"/>
      <c r="M16" s="265"/>
      <c r="N16" s="92"/>
      <c r="O16" s="327" t="s">
        <v>624</v>
      </c>
    </row>
    <row r="17" spans="1:16" x14ac:dyDescent="0.25">
      <c r="A17" s="7">
        <v>4</v>
      </c>
      <c r="B17" s="17" t="s">
        <v>335</v>
      </c>
      <c r="C17" s="13">
        <v>94.3</v>
      </c>
      <c r="D17" s="16" t="s">
        <v>328</v>
      </c>
      <c r="E17" s="30">
        <v>4.2</v>
      </c>
      <c r="F17" s="30">
        <v>5</v>
      </c>
      <c r="G17" s="21">
        <f t="shared" si="0"/>
        <v>0.79999999999999982</v>
      </c>
      <c r="H17" s="29">
        <f>G8/C243*C17</f>
        <v>0.27878187788452219</v>
      </c>
      <c r="I17" s="26">
        <f t="shared" si="1"/>
        <v>1.078781877884522</v>
      </c>
      <c r="J17" s="4"/>
      <c r="K17" s="366"/>
      <c r="L17" s="91"/>
      <c r="M17" s="350"/>
      <c r="N17" s="92"/>
      <c r="O17" s="93"/>
    </row>
    <row r="18" spans="1:16" ht="15" customHeight="1" x14ac:dyDescent="0.25">
      <c r="A18" s="356">
        <v>5</v>
      </c>
      <c r="B18" s="357" t="s">
        <v>336</v>
      </c>
      <c r="C18" s="358">
        <v>52.8</v>
      </c>
      <c r="D18" s="359" t="s">
        <v>328</v>
      </c>
      <c r="E18" s="360">
        <v>0</v>
      </c>
      <c r="F18" s="360">
        <v>0</v>
      </c>
      <c r="G18" s="361">
        <f t="shared" si="0"/>
        <v>0</v>
      </c>
      <c r="H18" s="362">
        <f>G8/C243*C18</f>
        <v>0.15609420097882049</v>
      </c>
      <c r="I18" s="363">
        <f t="shared" si="1"/>
        <v>0.15609420097882049</v>
      </c>
      <c r="J18" s="4"/>
      <c r="K18" s="366"/>
      <c r="L18" s="91"/>
      <c r="M18" s="264"/>
      <c r="N18" s="92"/>
      <c r="O18" s="721" t="s">
        <v>636</v>
      </c>
      <c r="P18" s="721"/>
    </row>
    <row r="19" spans="1:16" ht="13.5" customHeight="1" x14ac:dyDescent="0.25">
      <c r="A19" s="288">
        <v>6</v>
      </c>
      <c r="B19" s="289" t="s">
        <v>337</v>
      </c>
      <c r="C19" s="296">
        <v>64.8</v>
      </c>
      <c r="D19" s="291" t="s">
        <v>328</v>
      </c>
      <c r="E19" s="292">
        <v>4</v>
      </c>
      <c r="F19" s="292">
        <v>4.5</v>
      </c>
      <c r="G19" s="293">
        <f t="shared" si="0"/>
        <v>0.5</v>
      </c>
      <c r="H19" s="294">
        <f>G8/C243*C19</f>
        <v>0.19157015574673422</v>
      </c>
      <c r="I19" s="295">
        <f t="shared" si="1"/>
        <v>0.69157015574673419</v>
      </c>
      <c r="J19" s="4"/>
      <c r="K19" s="366"/>
      <c r="L19" s="91"/>
      <c r="M19" s="350"/>
      <c r="N19" s="92"/>
      <c r="O19" s="92"/>
    </row>
    <row r="20" spans="1:16" x14ac:dyDescent="0.25">
      <c r="A20" s="288">
        <v>7</v>
      </c>
      <c r="B20" s="289" t="s">
        <v>338</v>
      </c>
      <c r="C20" s="296">
        <v>94.1</v>
      </c>
      <c r="D20" s="291" t="s">
        <v>328</v>
      </c>
      <c r="E20" s="292">
        <v>6.5</v>
      </c>
      <c r="F20" s="292">
        <v>6.5</v>
      </c>
      <c r="G20" s="293">
        <f t="shared" si="0"/>
        <v>0</v>
      </c>
      <c r="H20" s="294">
        <f>G8/C243*C20</f>
        <v>0.27819061197172362</v>
      </c>
      <c r="I20" s="295">
        <f t="shared" si="1"/>
        <v>0.27819061197172362</v>
      </c>
      <c r="J20" s="4"/>
      <c r="K20" s="366"/>
      <c r="L20" s="91"/>
      <c r="M20" s="350"/>
      <c r="N20" s="92"/>
      <c r="O20" s="92"/>
    </row>
    <row r="21" spans="1:16" x14ac:dyDescent="0.25">
      <c r="A21" s="356">
        <v>8</v>
      </c>
      <c r="B21" s="357" t="s">
        <v>339</v>
      </c>
      <c r="C21" s="358">
        <v>52.9</v>
      </c>
      <c r="D21" s="359" t="s">
        <v>328</v>
      </c>
      <c r="E21" s="360">
        <v>4.4000000000000004</v>
      </c>
      <c r="F21" s="360">
        <v>5.3</v>
      </c>
      <c r="G21" s="361">
        <f t="shared" si="0"/>
        <v>0.89999999999999947</v>
      </c>
      <c r="H21" s="362">
        <f>G8/C243*C21</f>
        <v>0.15638983393521977</v>
      </c>
      <c r="I21" s="363">
        <f t="shared" si="1"/>
        <v>1.0563898339352193</v>
      </c>
      <c r="J21" s="4"/>
      <c r="K21" s="366"/>
      <c r="L21" s="91"/>
      <c r="M21" s="350"/>
      <c r="N21" s="92"/>
      <c r="O21" s="92"/>
    </row>
    <row r="22" spans="1:16" x14ac:dyDescent="0.25">
      <c r="A22" s="288">
        <v>9</v>
      </c>
      <c r="B22" s="289" t="s">
        <v>340</v>
      </c>
      <c r="C22" s="296">
        <v>65.2</v>
      </c>
      <c r="D22" s="291" t="s">
        <v>328</v>
      </c>
      <c r="E22" s="292">
        <v>4.4000000000000004</v>
      </c>
      <c r="F22" s="292">
        <v>5.4</v>
      </c>
      <c r="G22" s="293">
        <f t="shared" si="0"/>
        <v>1</v>
      </c>
      <c r="H22" s="294">
        <f>G8/C243*C22</f>
        <v>0.19275268757233135</v>
      </c>
      <c r="I22" s="295">
        <f t="shared" si="1"/>
        <v>1.1927526875723313</v>
      </c>
      <c r="J22" s="4"/>
      <c r="K22" s="366"/>
      <c r="L22" s="91"/>
      <c r="M22" s="350"/>
      <c r="N22" s="92"/>
      <c r="O22" s="92"/>
    </row>
    <row r="23" spans="1:16" x14ac:dyDescent="0.25">
      <c r="A23" s="288">
        <v>10</v>
      </c>
      <c r="B23" s="289" t="s">
        <v>341</v>
      </c>
      <c r="C23" s="296">
        <v>94</v>
      </c>
      <c r="D23" s="291" t="s">
        <v>328</v>
      </c>
      <c r="E23" s="292">
        <v>5.3</v>
      </c>
      <c r="F23" s="292">
        <v>7.1</v>
      </c>
      <c r="G23" s="293">
        <f t="shared" si="0"/>
        <v>1.7999999999999998</v>
      </c>
      <c r="H23" s="294">
        <f>G8/C243*C23</f>
        <v>0.27789497901532434</v>
      </c>
      <c r="I23" s="295">
        <f t="shared" si="1"/>
        <v>2.0778949790153241</v>
      </c>
      <c r="J23" s="4"/>
      <c r="K23" s="366"/>
      <c r="L23" s="91"/>
      <c r="M23" s="350"/>
      <c r="N23" s="92"/>
      <c r="O23" s="92"/>
    </row>
    <row r="24" spans="1:16" x14ac:dyDescent="0.25">
      <c r="A24" s="288">
        <v>11</v>
      </c>
      <c r="B24" s="289" t="s">
        <v>342</v>
      </c>
      <c r="C24" s="296">
        <v>52.8</v>
      </c>
      <c r="D24" s="291" t="s">
        <v>328</v>
      </c>
      <c r="E24" s="292">
        <v>2</v>
      </c>
      <c r="F24" s="292">
        <v>2</v>
      </c>
      <c r="G24" s="293">
        <f t="shared" si="0"/>
        <v>0</v>
      </c>
      <c r="H24" s="294">
        <f>G8/C243*C24</f>
        <v>0.15609420097882049</v>
      </c>
      <c r="I24" s="295">
        <f t="shared" si="1"/>
        <v>0.15609420097882049</v>
      </c>
      <c r="J24" s="4"/>
      <c r="K24" s="366"/>
      <c r="L24" s="91"/>
      <c r="M24" s="350"/>
      <c r="N24" s="92"/>
      <c r="O24" s="92"/>
    </row>
    <row r="25" spans="1:16" x14ac:dyDescent="0.25">
      <c r="A25" s="288">
        <v>12</v>
      </c>
      <c r="B25" s="289" t="s">
        <v>343</v>
      </c>
      <c r="C25" s="296">
        <v>65.3</v>
      </c>
      <c r="D25" s="291" t="s">
        <v>328</v>
      </c>
      <c r="E25" s="292">
        <v>1.1000000000000001</v>
      </c>
      <c r="F25" s="292">
        <v>2</v>
      </c>
      <c r="G25" s="293">
        <f t="shared" si="0"/>
        <v>0.89999999999999991</v>
      </c>
      <c r="H25" s="294">
        <f>G8/C243*C25</f>
        <v>0.19304832052873064</v>
      </c>
      <c r="I25" s="295">
        <f t="shared" si="1"/>
        <v>1.0930483205287305</v>
      </c>
      <c r="J25" s="4"/>
      <c r="K25" s="366"/>
      <c r="L25" s="91"/>
      <c r="M25" s="350"/>
      <c r="N25" s="92"/>
      <c r="O25" s="92"/>
    </row>
    <row r="26" spans="1:16" x14ac:dyDescent="0.25">
      <c r="A26" s="328">
        <v>13</v>
      </c>
      <c r="B26" s="329" t="s">
        <v>344</v>
      </c>
      <c r="C26" s="330">
        <v>94.2</v>
      </c>
      <c r="D26" s="331" t="s">
        <v>328</v>
      </c>
      <c r="E26" s="332">
        <v>5.9</v>
      </c>
      <c r="F26" s="332">
        <v>7.7</v>
      </c>
      <c r="G26" s="333">
        <f t="shared" si="0"/>
        <v>1.7999999999999998</v>
      </c>
      <c r="H26" s="334">
        <f>G8/C243*C26</f>
        <v>0.27848624492812291</v>
      </c>
      <c r="I26" s="335">
        <f t="shared" si="1"/>
        <v>2.078486244928123</v>
      </c>
      <c r="J26" s="4"/>
      <c r="K26" s="366"/>
      <c r="L26" s="91"/>
      <c r="M26" s="350"/>
    </row>
    <row r="27" spans="1:16" x14ac:dyDescent="0.25">
      <c r="A27" s="7">
        <v>14</v>
      </c>
      <c r="B27" s="17" t="s">
        <v>345</v>
      </c>
      <c r="C27" s="11">
        <v>52.9</v>
      </c>
      <c r="D27" s="16" t="s">
        <v>328</v>
      </c>
      <c r="E27" s="30">
        <v>3.5</v>
      </c>
      <c r="F27" s="30">
        <v>4</v>
      </c>
      <c r="G27" s="21">
        <f t="shared" si="0"/>
        <v>0.5</v>
      </c>
      <c r="H27" s="29">
        <f>G8/C243*C27</f>
        <v>0.15638983393521977</v>
      </c>
      <c r="I27" s="387">
        <f t="shared" si="1"/>
        <v>0.65638983393521977</v>
      </c>
      <c r="J27" s="4"/>
      <c r="K27" s="366"/>
      <c r="L27" s="91"/>
      <c r="M27" s="350"/>
    </row>
    <row r="28" spans="1:16" x14ac:dyDescent="0.25">
      <c r="A28" s="288">
        <v>15</v>
      </c>
      <c r="B28" s="289" t="s">
        <v>346</v>
      </c>
      <c r="C28" s="296">
        <v>64.900000000000006</v>
      </c>
      <c r="D28" s="291" t="s">
        <v>328</v>
      </c>
      <c r="E28" s="292">
        <v>5</v>
      </c>
      <c r="F28" s="292">
        <v>6.4</v>
      </c>
      <c r="G28" s="293">
        <f t="shared" si="0"/>
        <v>1.4000000000000004</v>
      </c>
      <c r="H28" s="294">
        <f>G8/C243*C28</f>
        <v>0.19186578870313353</v>
      </c>
      <c r="I28" s="295">
        <f t="shared" si="1"/>
        <v>1.5918657887031338</v>
      </c>
      <c r="J28" s="4"/>
      <c r="K28" s="366"/>
      <c r="L28" s="91"/>
      <c r="M28" s="350"/>
    </row>
    <row r="29" spans="1:16" x14ac:dyDescent="0.25">
      <c r="A29" s="288">
        <v>16</v>
      </c>
      <c r="B29" s="289" t="s">
        <v>347</v>
      </c>
      <c r="C29" s="296">
        <v>93.9</v>
      </c>
      <c r="D29" s="291" t="s">
        <v>328</v>
      </c>
      <c r="E29" s="292">
        <v>5.3</v>
      </c>
      <c r="F29" s="292">
        <v>5.3</v>
      </c>
      <c r="G29" s="293">
        <f t="shared" si="0"/>
        <v>0</v>
      </c>
      <c r="H29" s="294">
        <f>G8/C243*C29</f>
        <v>0.27759934605892511</v>
      </c>
      <c r="I29" s="295">
        <f t="shared" si="1"/>
        <v>0.27759934605892511</v>
      </c>
      <c r="J29" s="4"/>
      <c r="K29" s="366"/>
      <c r="L29" s="91"/>
      <c r="M29" s="350"/>
    </row>
    <row r="30" spans="1:16" x14ac:dyDescent="0.25">
      <c r="A30" s="288">
        <v>17</v>
      </c>
      <c r="B30" s="289" t="s">
        <v>348</v>
      </c>
      <c r="C30" s="296">
        <v>53</v>
      </c>
      <c r="D30" s="291" t="s">
        <v>328</v>
      </c>
      <c r="E30" s="292">
        <v>1.8</v>
      </c>
      <c r="F30" s="292">
        <v>2.5</v>
      </c>
      <c r="G30" s="293">
        <f t="shared" si="0"/>
        <v>0.7</v>
      </c>
      <c r="H30" s="294">
        <f>G8/C243*C30</f>
        <v>0.15668546689161905</v>
      </c>
      <c r="I30" s="295">
        <f t="shared" si="1"/>
        <v>0.85668546689161906</v>
      </c>
      <c r="J30" s="4"/>
      <c r="K30" s="366"/>
      <c r="L30" s="91"/>
      <c r="M30" s="350"/>
    </row>
    <row r="31" spans="1:16" x14ac:dyDescent="0.25">
      <c r="A31" s="288">
        <v>18</v>
      </c>
      <c r="B31" s="289" t="s">
        <v>595</v>
      </c>
      <c r="C31" s="296">
        <v>64.8</v>
      </c>
      <c r="D31" s="291" t="s">
        <v>328</v>
      </c>
      <c r="E31" s="292">
        <v>3.9</v>
      </c>
      <c r="F31" s="292">
        <v>4.8</v>
      </c>
      <c r="G31" s="293">
        <f t="shared" si="0"/>
        <v>0.89999999999999991</v>
      </c>
      <c r="H31" s="294">
        <f>G8/C243*C31</f>
        <v>0.19157015574673422</v>
      </c>
      <c r="I31" s="295">
        <f t="shared" si="1"/>
        <v>1.0915701557467341</v>
      </c>
      <c r="J31" s="4"/>
      <c r="K31" s="366"/>
      <c r="L31" s="91"/>
      <c r="M31" s="350"/>
    </row>
    <row r="32" spans="1:16" x14ac:dyDescent="0.25">
      <c r="A32" s="288">
        <v>19</v>
      </c>
      <c r="B32" s="289" t="s">
        <v>349</v>
      </c>
      <c r="C32" s="296">
        <v>93.9</v>
      </c>
      <c r="D32" s="291" t="s">
        <v>328</v>
      </c>
      <c r="E32" s="292">
        <v>4.4000000000000004</v>
      </c>
      <c r="F32" s="292">
        <v>5</v>
      </c>
      <c r="G32" s="293">
        <f t="shared" si="0"/>
        <v>0.59999999999999964</v>
      </c>
      <c r="H32" s="294">
        <f>G8/C243*C32</f>
        <v>0.27759934605892511</v>
      </c>
      <c r="I32" s="295">
        <f t="shared" si="1"/>
        <v>0.87759934605892476</v>
      </c>
      <c r="J32" s="4"/>
      <c r="K32" s="366"/>
      <c r="L32" s="91"/>
      <c r="M32" s="350"/>
    </row>
    <row r="33" spans="1:13" x14ac:dyDescent="0.25">
      <c r="A33" s="288">
        <v>20</v>
      </c>
      <c r="B33" s="289" t="s">
        <v>350</v>
      </c>
      <c r="C33" s="296">
        <v>52.8</v>
      </c>
      <c r="D33" s="291" t="s">
        <v>328</v>
      </c>
      <c r="E33" s="292">
        <v>2.4</v>
      </c>
      <c r="F33" s="292">
        <v>3</v>
      </c>
      <c r="G33" s="293">
        <f t="shared" si="0"/>
        <v>0.60000000000000009</v>
      </c>
      <c r="H33" s="294">
        <f>G8/C243*C33</f>
        <v>0.15609420097882049</v>
      </c>
      <c r="I33" s="295">
        <f t="shared" si="1"/>
        <v>0.75609420097882052</v>
      </c>
      <c r="J33" s="4"/>
      <c r="K33" s="366"/>
      <c r="L33" s="91"/>
      <c r="M33" s="350"/>
    </row>
    <row r="34" spans="1:13" x14ac:dyDescent="0.25">
      <c r="A34" s="7">
        <v>21</v>
      </c>
      <c r="B34" s="17" t="s">
        <v>351</v>
      </c>
      <c r="C34" s="11">
        <v>65</v>
      </c>
      <c r="D34" s="16" t="s">
        <v>328</v>
      </c>
      <c r="E34" s="30">
        <v>4.5999999999999996</v>
      </c>
      <c r="F34" s="30">
        <v>6</v>
      </c>
      <c r="G34" s="21">
        <f t="shared" si="0"/>
        <v>1.4000000000000004</v>
      </c>
      <c r="H34" s="29">
        <f>G8/C243*C34</f>
        <v>0.19216142165953279</v>
      </c>
      <c r="I34" s="26">
        <f t="shared" si="1"/>
        <v>1.5921614216595332</v>
      </c>
      <c r="J34" s="4"/>
      <c r="K34" s="366"/>
      <c r="L34" s="91"/>
      <c r="M34" s="350"/>
    </row>
    <row r="35" spans="1:13" x14ac:dyDescent="0.25">
      <c r="A35" s="7">
        <v>22</v>
      </c>
      <c r="B35" s="17" t="s">
        <v>352</v>
      </c>
      <c r="C35" s="11">
        <v>94.3</v>
      </c>
      <c r="D35" s="16" t="s">
        <v>328</v>
      </c>
      <c r="E35" s="30">
        <v>7.2</v>
      </c>
      <c r="F35" s="30">
        <v>9.5</v>
      </c>
      <c r="G35" s="21">
        <f t="shared" si="0"/>
        <v>2.2999999999999998</v>
      </c>
      <c r="H35" s="29">
        <f>G8/C243*C35</f>
        <v>0.27878187788452219</v>
      </c>
      <c r="I35" s="26">
        <f t="shared" si="1"/>
        <v>2.5787818778845222</v>
      </c>
      <c r="J35" s="4"/>
      <c r="K35" s="366"/>
      <c r="L35" s="91"/>
      <c r="M35" s="350"/>
    </row>
    <row r="36" spans="1:13" x14ac:dyDescent="0.25">
      <c r="A36" s="288">
        <v>23</v>
      </c>
      <c r="B36" s="289" t="s">
        <v>353</v>
      </c>
      <c r="C36" s="296">
        <v>52.9</v>
      </c>
      <c r="D36" s="291" t="s">
        <v>328</v>
      </c>
      <c r="E36" s="292">
        <v>3.2</v>
      </c>
      <c r="F36" s="292">
        <v>3.8</v>
      </c>
      <c r="G36" s="293">
        <f t="shared" si="0"/>
        <v>0.59999999999999964</v>
      </c>
      <c r="H36" s="294">
        <f>G8/C243*C36</f>
        <v>0.15638983393521977</v>
      </c>
      <c r="I36" s="295">
        <f t="shared" si="1"/>
        <v>0.75638983393521941</v>
      </c>
      <c r="K36" s="366"/>
      <c r="L36" s="91"/>
      <c r="M36" s="350"/>
    </row>
    <row r="37" spans="1:13" x14ac:dyDescent="0.25">
      <c r="A37" s="288">
        <v>24</v>
      </c>
      <c r="B37" s="289" t="s">
        <v>354</v>
      </c>
      <c r="C37" s="296">
        <v>65.3</v>
      </c>
      <c r="D37" s="291" t="s">
        <v>328</v>
      </c>
      <c r="E37" s="292">
        <v>1.8</v>
      </c>
      <c r="F37" s="292">
        <v>1.8</v>
      </c>
      <c r="G37" s="293">
        <f t="shared" si="0"/>
        <v>0</v>
      </c>
      <c r="H37" s="294">
        <f>G8/C243*C37</f>
        <v>0.19304832052873064</v>
      </c>
      <c r="I37" s="295">
        <f t="shared" si="1"/>
        <v>0.19304832052873064</v>
      </c>
      <c r="J37" s="4"/>
      <c r="K37" s="366"/>
      <c r="L37" s="91"/>
      <c r="M37" s="350"/>
    </row>
    <row r="38" spans="1:13" x14ac:dyDescent="0.25">
      <c r="A38" s="288">
        <v>25</v>
      </c>
      <c r="B38" s="289" t="s">
        <v>355</v>
      </c>
      <c r="C38" s="296">
        <v>94.1</v>
      </c>
      <c r="D38" s="291" t="s">
        <v>328</v>
      </c>
      <c r="E38" s="292">
        <v>6.7</v>
      </c>
      <c r="F38" s="292">
        <v>6.8</v>
      </c>
      <c r="G38" s="293">
        <f t="shared" si="0"/>
        <v>9.9999999999999645E-2</v>
      </c>
      <c r="H38" s="294">
        <f>G8/C243*C38</f>
        <v>0.27819061197172362</v>
      </c>
      <c r="I38" s="295">
        <f t="shared" si="1"/>
        <v>0.37819061197172327</v>
      </c>
      <c r="J38" s="4"/>
      <c r="K38" s="366"/>
      <c r="L38" s="91"/>
      <c r="M38" s="350"/>
    </row>
    <row r="39" spans="1:13" x14ac:dyDescent="0.25">
      <c r="A39" s="288">
        <v>26</v>
      </c>
      <c r="B39" s="289" t="s">
        <v>356</v>
      </c>
      <c r="C39" s="296">
        <v>53</v>
      </c>
      <c r="D39" s="291" t="s">
        <v>328</v>
      </c>
      <c r="E39" s="292">
        <v>0.9</v>
      </c>
      <c r="F39" s="292">
        <v>0.9</v>
      </c>
      <c r="G39" s="293">
        <f t="shared" si="0"/>
        <v>0</v>
      </c>
      <c r="H39" s="294">
        <f>G8/C243*C39</f>
        <v>0.15668546689161905</v>
      </c>
      <c r="I39" s="295">
        <f t="shared" si="1"/>
        <v>0.15668546689161905</v>
      </c>
      <c r="J39" s="4"/>
      <c r="K39" s="366"/>
      <c r="L39" s="91"/>
      <c r="M39" s="350"/>
    </row>
    <row r="40" spans="1:13" x14ac:dyDescent="0.25">
      <c r="A40" s="288">
        <v>27</v>
      </c>
      <c r="B40" s="289" t="s">
        <v>357</v>
      </c>
      <c r="C40" s="296">
        <v>65.3</v>
      </c>
      <c r="D40" s="291" t="s">
        <v>328</v>
      </c>
      <c r="E40" s="292">
        <v>2.8</v>
      </c>
      <c r="F40" s="292">
        <v>3.8</v>
      </c>
      <c r="G40" s="293">
        <f t="shared" si="0"/>
        <v>1</v>
      </c>
      <c r="H40" s="294">
        <f>G8/C243*C40</f>
        <v>0.19304832052873064</v>
      </c>
      <c r="I40" s="295">
        <f t="shared" si="1"/>
        <v>1.1930483205287306</v>
      </c>
      <c r="J40" s="4"/>
      <c r="K40" s="366"/>
      <c r="L40" s="91"/>
      <c r="M40" s="350"/>
    </row>
    <row r="41" spans="1:13" x14ac:dyDescent="0.25">
      <c r="A41" s="288">
        <v>28</v>
      </c>
      <c r="B41" s="289" t="s">
        <v>358</v>
      </c>
      <c r="C41" s="296">
        <v>93.5</v>
      </c>
      <c r="D41" s="291" t="s">
        <v>328</v>
      </c>
      <c r="E41" s="292">
        <v>2.7</v>
      </c>
      <c r="F41" s="292">
        <v>3.1</v>
      </c>
      <c r="G41" s="293">
        <f t="shared" si="0"/>
        <v>0.39999999999999991</v>
      </c>
      <c r="H41" s="294">
        <f>G8/C243*C41</f>
        <v>0.27641681423332792</v>
      </c>
      <c r="I41" s="295">
        <f t="shared" si="1"/>
        <v>0.67641681423332778</v>
      </c>
      <c r="J41" s="4"/>
      <c r="K41" s="366"/>
      <c r="L41" s="91"/>
      <c r="M41" s="350"/>
    </row>
    <row r="42" spans="1:13" x14ac:dyDescent="0.25">
      <c r="A42" s="300">
        <v>29</v>
      </c>
      <c r="B42" s="301" t="s">
        <v>359</v>
      </c>
      <c r="C42" s="302">
        <v>52.8</v>
      </c>
      <c r="D42" s="303" t="s">
        <v>328</v>
      </c>
      <c r="E42" s="304">
        <v>3.4</v>
      </c>
      <c r="F42" s="304">
        <v>4.4000000000000004</v>
      </c>
      <c r="G42" s="305">
        <f t="shared" si="0"/>
        <v>1.0000000000000004</v>
      </c>
      <c r="H42" s="306">
        <f>G8/C243*C42</f>
        <v>0.15609420097882049</v>
      </c>
      <c r="I42" s="307">
        <f t="shared" si="1"/>
        <v>1.1560942009788209</v>
      </c>
      <c r="J42" s="4"/>
      <c r="K42" s="366"/>
      <c r="L42" s="91"/>
      <c r="M42" s="350"/>
    </row>
    <row r="43" spans="1:13" x14ac:dyDescent="0.25">
      <c r="A43" s="288">
        <v>30</v>
      </c>
      <c r="B43" s="289" t="s">
        <v>360</v>
      </c>
      <c r="C43" s="296">
        <v>65.400000000000006</v>
      </c>
      <c r="D43" s="291" t="s">
        <v>328</v>
      </c>
      <c r="E43" s="292">
        <v>4.7</v>
      </c>
      <c r="F43" s="292">
        <v>5</v>
      </c>
      <c r="G43" s="293">
        <f t="shared" si="0"/>
        <v>0.29999999999999982</v>
      </c>
      <c r="H43" s="294">
        <f>G8/C243*C43</f>
        <v>0.19334395348512995</v>
      </c>
      <c r="I43" s="295">
        <f t="shared" si="1"/>
        <v>0.49334395348512977</v>
      </c>
      <c r="J43" s="4"/>
      <c r="K43" s="366"/>
      <c r="L43" s="91"/>
      <c r="M43" s="350"/>
    </row>
    <row r="44" spans="1:13" x14ac:dyDescent="0.25">
      <c r="A44" s="7">
        <v>31</v>
      </c>
      <c r="B44" s="17" t="s">
        <v>361</v>
      </c>
      <c r="C44" s="11">
        <v>93.9</v>
      </c>
      <c r="D44" s="16" t="s">
        <v>328</v>
      </c>
      <c r="E44" s="30">
        <v>4.2</v>
      </c>
      <c r="F44" s="30">
        <v>6.2</v>
      </c>
      <c r="G44" s="21">
        <f t="shared" si="0"/>
        <v>2</v>
      </c>
      <c r="H44" s="29">
        <f>G8/C243*C44</f>
        <v>0.27759934605892511</v>
      </c>
      <c r="I44" s="387">
        <f t="shared" si="1"/>
        <v>2.277599346058925</v>
      </c>
      <c r="J44" s="4"/>
      <c r="K44" s="366"/>
      <c r="L44" s="91"/>
      <c r="M44" s="350"/>
    </row>
    <row r="45" spans="1:13" x14ac:dyDescent="0.25">
      <c r="A45" s="7">
        <v>32</v>
      </c>
      <c r="B45" s="17" t="s">
        <v>363</v>
      </c>
      <c r="C45" s="11">
        <v>53</v>
      </c>
      <c r="D45" s="16" t="s">
        <v>328</v>
      </c>
      <c r="E45" s="30">
        <v>2.2000000000000002</v>
      </c>
      <c r="F45" s="30">
        <v>3.2</v>
      </c>
      <c r="G45" s="21">
        <f t="shared" si="0"/>
        <v>1</v>
      </c>
      <c r="H45" s="29">
        <f>G8/C243*C45</f>
        <v>0.15668546689161905</v>
      </c>
      <c r="I45" s="26">
        <f t="shared" si="1"/>
        <v>1.1566854668916191</v>
      </c>
      <c r="J45" s="4"/>
      <c r="K45" s="366"/>
      <c r="L45" s="91"/>
      <c r="M45" s="350"/>
    </row>
    <row r="46" spans="1:13" x14ac:dyDescent="0.25">
      <c r="A46" s="300">
        <v>33</v>
      </c>
      <c r="B46" s="301" t="s">
        <v>364</v>
      </c>
      <c r="C46" s="302">
        <v>65.3</v>
      </c>
      <c r="D46" s="303" t="s">
        <v>328</v>
      </c>
      <c r="E46" s="304">
        <v>1.4</v>
      </c>
      <c r="F46" s="304">
        <v>1.7</v>
      </c>
      <c r="G46" s="305">
        <f t="shared" si="0"/>
        <v>0.30000000000000004</v>
      </c>
      <c r="H46" s="306">
        <f>G8/C243*C46</f>
        <v>0.19304832052873064</v>
      </c>
      <c r="I46" s="307">
        <f t="shared" si="1"/>
        <v>0.49304832052873071</v>
      </c>
      <c r="J46" s="4"/>
      <c r="K46" s="366"/>
      <c r="L46" s="91"/>
      <c r="M46" s="350"/>
    </row>
    <row r="47" spans="1:13" x14ac:dyDescent="0.25">
      <c r="A47" s="376">
        <v>34</v>
      </c>
      <c r="B47" s="377" t="s">
        <v>362</v>
      </c>
      <c r="C47" s="378">
        <v>94</v>
      </c>
      <c r="D47" s="379" t="s">
        <v>328</v>
      </c>
      <c r="E47" s="380">
        <v>4.2</v>
      </c>
      <c r="F47" s="380">
        <v>5.5</v>
      </c>
      <c r="G47" s="381">
        <f t="shared" si="0"/>
        <v>1.2999999999999998</v>
      </c>
      <c r="H47" s="382">
        <f>G8/C243*C47</f>
        <v>0.27789497901532434</v>
      </c>
      <c r="I47" s="383">
        <f t="shared" si="1"/>
        <v>1.5778949790153241</v>
      </c>
      <c r="J47" s="4"/>
      <c r="K47" s="366"/>
      <c r="L47" s="91"/>
      <c r="M47" s="350"/>
    </row>
    <row r="48" spans="1:13" x14ac:dyDescent="0.25">
      <c r="A48" s="300">
        <v>35</v>
      </c>
      <c r="B48" s="301" t="s">
        <v>365</v>
      </c>
      <c r="C48" s="302">
        <v>52.8</v>
      </c>
      <c r="D48" s="303" t="s">
        <v>328</v>
      </c>
      <c r="E48" s="304">
        <v>2.8</v>
      </c>
      <c r="F48" s="304">
        <v>3.3</v>
      </c>
      <c r="G48" s="305">
        <f t="shared" si="0"/>
        <v>0.5</v>
      </c>
      <c r="H48" s="306">
        <f>G8/C243*C48</f>
        <v>0.15609420097882049</v>
      </c>
      <c r="I48" s="307">
        <f t="shared" si="1"/>
        <v>0.65609420097882043</v>
      </c>
      <c r="K48" s="366"/>
      <c r="L48" s="91"/>
      <c r="M48" s="350"/>
    </row>
    <row r="49" spans="1:21" x14ac:dyDescent="0.25">
      <c r="A49" s="288">
        <v>36</v>
      </c>
      <c r="B49" s="289" t="s">
        <v>366</v>
      </c>
      <c r="C49" s="296">
        <v>64.900000000000006</v>
      </c>
      <c r="D49" s="291" t="s">
        <v>328</v>
      </c>
      <c r="E49" s="292">
        <v>1.8</v>
      </c>
      <c r="F49" s="292">
        <v>1.8</v>
      </c>
      <c r="G49" s="293">
        <f t="shared" si="0"/>
        <v>0</v>
      </c>
      <c r="H49" s="294">
        <f>G8/C243*C49</f>
        <v>0.19186578870313353</v>
      </c>
      <c r="I49" s="295">
        <f t="shared" si="1"/>
        <v>0.19186578870313353</v>
      </c>
      <c r="J49" s="4"/>
      <c r="K49" s="366"/>
      <c r="L49" s="91"/>
      <c r="M49" s="350"/>
    </row>
    <row r="50" spans="1:21" x14ac:dyDescent="0.25">
      <c r="A50" s="356">
        <v>37</v>
      </c>
      <c r="B50" s="357" t="s">
        <v>367</v>
      </c>
      <c r="C50" s="358">
        <v>94.1</v>
      </c>
      <c r="D50" s="359" t="s">
        <v>328</v>
      </c>
      <c r="E50" s="360">
        <v>3.5</v>
      </c>
      <c r="F50" s="360">
        <v>4.0999999999999996</v>
      </c>
      <c r="G50" s="361">
        <f t="shared" si="0"/>
        <v>0.59999999999999964</v>
      </c>
      <c r="H50" s="362">
        <f>G8/C243*C50</f>
        <v>0.27819061197172362</v>
      </c>
      <c r="I50" s="363">
        <f t="shared" si="1"/>
        <v>0.87819061197172332</v>
      </c>
      <c r="J50" s="4"/>
      <c r="K50" s="366"/>
      <c r="L50" s="91"/>
      <c r="M50" s="350"/>
    </row>
    <row r="51" spans="1:21" x14ac:dyDescent="0.25">
      <c r="A51" s="288">
        <v>38</v>
      </c>
      <c r="B51" s="289" t="s">
        <v>368</v>
      </c>
      <c r="C51" s="296">
        <v>52.7</v>
      </c>
      <c r="D51" s="291" t="s">
        <v>328</v>
      </c>
      <c r="E51" s="292">
        <v>1.7</v>
      </c>
      <c r="F51" s="292">
        <v>2.2000000000000002</v>
      </c>
      <c r="G51" s="293">
        <f t="shared" si="0"/>
        <v>0.50000000000000022</v>
      </c>
      <c r="H51" s="294">
        <f>G8/C243*C51</f>
        <v>0.1557985680224212</v>
      </c>
      <c r="I51" s="295">
        <f t="shared" si="1"/>
        <v>0.65579856802242142</v>
      </c>
      <c r="J51" s="4"/>
      <c r="K51" s="366"/>
      <c r="L51" s="91"/>
      <c r="M51" s="350"/>
    </row>
    <row r="52" spans="1:21" x14ac:dyDescent="0.25">
      <c r="A52" s="288">
        <v>39</v>
      </c>
      <c r="B52" s="289" t="s">
        <v>369</v>
      </c>
      <c r="C52" s="296">
        <v>65.2</v>
      </c>
      <c r="D52" s="291" t="s">
        <v>328</v>
      </c>
      <c r="E52" s="292">
        <v>2.6</v>
      </c>
      <c r="F52" s="292">
        <v>4.2</v>
      </c>
      <c r="G52" s="293">
        <f t="shared" si="0"/>
        <v>1.6</v>
      </c>
      <c r="H52" s="294">
        <f>G8/C243*C52</f>
        <v>0.19275268757233135</v>
      </c>
      <c r="I52" s="295">
        <f t="shared" si="1"/>
        <v>1.7927526875723314</v>
      </c>
      <c r="J52" s="4"/>
      <c r="K52" s="366"/>
      <c r="L52" s="91"/>
      <c r="M52" s="350"/>
    </row>
    <row r="53" spans="1:21" x14ac:dyDescent="0.25">
      <c r="A53" s="328">
        <v>40</v>
      </c>
      <c r="B53" s="329" t="s">
        <v>370</v>
      </c>
      <c r="C53" s="330">
        <v>94</v>
      </c>
      <c r="D53" s="331" t="s">
        <v>328</v>
      </c>
      <c r="E53" s="332">
        <v>5.7</v>
      </c>
      <c r="F53" s="332">
        <v>7.5</v>
      </c>
      <c r="G53" s="333">
        <f t="shared" si="0"/>
        <v>1.7999999999999998</v>
      </c>
      <c r="H53" s="334">
        <f>G8/C243*C53</f>
        <v>0.27789497901532434</v>
      </c>
      <c r="I53" s="335">
        <f t="shared" si="1"/>
        <v>2.0778949790153241</v>
      </c>
      <c r="J53" s="4"/>
      <c r="K53" s="366"/>
      <c r="L53" s="91"/>
      <c r="M53" s="350"/>
    </row>
    <row r="54" spans="1:21" x14ac:dyDescent="0.25">
      <c r="A54" s="7">
        <v>41</v>
      </c>
      <c r="B54" s="17" t="s">
        <v>371</v>
      </c>
      <c r="C54" s="11">
        <v>52.8</v>
      </c>
      <c r="D54" s="16" t="s">
        <v>328</v>
      </c>
      <c r="E54" s="30">
        <v>1.8</v>
      </c>
      <c r="F54" s="30">
        <v>1.8</v>
      </c>
      <c r="G54" s="21">
        <f t="shared" si="0"/>
        <v>0</v>
      </c>
      <c r="H54" s="29">
        <f>G8/C243*C54</f>
        <v>0.15609420097882049</v>
      </c>
      <c r="I54" s="26">
        <f t="shared" si="1"/>
        <v>0.15609420097882049</v>
      </c>
      <c r="J54" s="4"/>
      <c r="K54" s="366"/>
      <c r="L54" s="91"/>
      <c r="M54" s="350"/>
    </row>
    <row r="55" spans="1:21" x14ac:dyDescent="0.25">
      <c r="A55" s="288">
        <v>42</v>
      </c>
      <c r="B55" s="289" t="s">
        <v>372</v>
      </c>
      <c r="C55" s="296">
        <v>65.3</v>
      </c>
      <c r="D55" s="291" t="s">
        <v>328</v>
      </c>
      <c r="E55" s="292">
        <v>4.2</v>
      </c>
      <c r="F55" s="292">
        <v>5.6</v>
      </c>
      <c r="G55" s="293">
        <f t="shared" si="0"/>
        <v>1.3999999999999995</v>
      </c>
      <c r="H55" s="294">
        <f>G8/C243*C55</f>
        <v>0.19304832052873064</v>
      </c>
      <c r="I55" s="295">
        <f t="shared" si="1"/>
        <v>1.59304832052873</v>
      </c>
      <c r="J55" s="4"/>
      <c r="K55" s="366"/>
      <c r="L55" s="91"/>
      <c r="M55" s="350"/>
    </row>
    <row r="56" spans="1:21" x14ac:dyDescent="0.25">
      <c r="A56" s="288">
        <v>43</v>
      </c>
      <c r="B56" s="289" t="s">
        <v>455</v>
      </c>
      <c r="C56" s="296">
        <v>69.099999999999994</v>
      </c>
      <c r="D56" s="291" t="s">
        <v>328</v>
      </c>
      <c r="E56" s="292">
        <v>4.7</v>
      </c>
      <c r="F56" s="292">
        <v>5.2</v>
      </c>
      <c r="G56" s="293">
        <f t="shared" si="0"/>
        <v>0.5</v>
      </c>
      <c r="H56" s="294">
        <f>G8/C243*C56</f>
        <v>0.20428237287190332</v>
      </c>
      <c r="I56" s="295">
        <f t="shared" si="1"/>
        <v>0.70428237287190332</v>
      </c>
      <c r="J56" s="4"/>
      <c r="K56" s="366"/>
      <c r="L56" s="91"/>
      <c r="M56" s="350"/>
    </row>
    <row r="57" spans="1:21" x14ac:dyDescent="0.25">
      <c r="A57" s="288">
        <v>44</v>
      </c>
      <c r="B57" s="289" t="s">
        <v>456</v>
      </c>
      <c r="C57" s="296">
        <v>42.6</v>
      </c>
      <c r="D57" s="291" t="s">
        <v>328</v>
      </c>
      <c r="E57" s="292">
        <v>2.7</v>
      </c>
      <c r="F57" s="292">
        <v>3.8</v>
      </c>
      <c r="G57" s="293">
        <f t="shared" si="0"/>
        <v>1.0999999999999996</v>
      </c>
      <c r="H57" s="294">
        <f>G8/C243*C57</f>
        <v>0.12593963942609382</v>
      </c>
      <c r="I57" s="295">
        <f t="shared" si="1"/>
        <v>1.2259396394260935</v>
      </c>
      <c r="J57" s="4"/>
      <c r="K57" s="366"/>
      <c r="L57" s="91"/>
      <c r="M57" s="350"/>
    </row>
    <row r="58" spans="1:21" x14ac:dyDescent="0.25">
      <c r="A58" s="288">
        <v>45</v>
      </c>
      <c r="B58" s="289" t="s">
        <v>457</v>
      </c>
      <c r="C58" s="296">
        <v>55.5</v>
      </c>
      <c r="D58" s="291" t="s">
        <v>328</v>
      </c>
      <c r="E58" s="292">
        <v>4.2</v>
      </c>
      <c r="F58" s="292">
        <v>5.4</v>
      </c>
      <c r="G58" s="293">
        <f t="shared" si="0"/>
        <v>1.2000000000000002</v>
      </c>
      <c r="H58" s="294">
        <f>G8/C243*C58</f>
        <v>0.16407629080160108</v>
      </c>
      <c r="I58" s="295">
        <f t="shared" si="1"/>
        <v>1.3640762908016013</v>
      </c>
      <c r="K58" s="366"/>
      <c r="L58" s="91"/>
      <c r="M58" s="703"/>
      <c r="N58" s="704"/>
      <c r="O58" s="704"/>
      <c r="P58" s="704"/>
      <c r="Q58" s="704"/>
      <c r="R58" s="704"/>
      <c r="S58" s="704"/>
      <c r="T58" s="704"/>
      <c r="U58" s="704"/>
    </row>
    <row r="59" spans="1:21" x14ac:dyDescent="0.25">
      <c r="A59" s="288">
        <v>46</v>
      </c>
      <c r="B59" s="289" t="s">
        <v>458</v>
      </c>
      <c r="C59" s="296">
        <v>58.9</v>
      </c>
      <c r="D59" s="291" t="s">
        <v>328</v>
      </c>
      <c r="E59" s="292">
        <v>4.5</v>
      </c>
      <c r="F59" s="292">
        <v>5.9</v>
      </c>
      <c r="G59" s="293">
        <f t="shared" si="0"/>
        <v>1.4000000000000004</v>
      </c>
      <c r="H59" s="294">
        <f>G8/C243*C59</f>
        <v>0.17412781131917665</v>
      </c>
      <c r="I59" s="295">
        <f t="shared" si="1"/>
        <v>1.574127811319177</v>
      </c>
      <c r="K59" s="366"/>
      <c r="L59" s="91"/>
      <c r="M59" s="350"/>
    </row>
    <row r="60" spans="1:21" x14ac:dyDescent="0.25">
      <c r="A60" s="288">
        <v>47</v>
      </c>
      <c r="B60" s="289" t="s">
        <v>459</v>
      </c>
      <c r="C60" s="296">
        <v>62.3</v>
      </c>
      <c r="D60" s="291" t="s">
        <v>328</v>
      </c>
      <c r="E60" s="292">
        <v>3.8</v>
      </c>
      <c r="F60" s="292">
        <v>4</v>
      </c>
      <c r="G60" s="293">
        <f t="shared" si="0"/>
        <v>0.20000000000000018</v>
      </c>
      <c r="H60" s="294">
        <f>G8/C243*C60</f>
        <v>0.1841793318367522</v>
      </c>
      <c r="I60" s="295">
        <f t="shared" si="1"/>
        <v>0.38417933183675235</v>
      </c>
      <c r="K60" s="366"/>
      <c r="L60" s="91"/>
      <c r="M60" s="350"/>
    </row>
    <row r="61" spans="1:21" x14ac:dyDescent="0.25">
      <c r="A61" s="288">
        <v>48</v>
      </c>
      <c r="B61" s="289" t="s">
        <v>460</v>
      </c>
      <c r="C61" s="296">
        <v>68.7</v>
      </c>
      <c r="D61" s="291" t="s">
        <v>328</v>
      </c>
      <c r="E61" s="292">
        <v>3.9</v>
      </c>
      <c r="F61" s="292">
        <v>4.9000000000000004</v>
      </c>
      <c r="G61" s="293">
        <f t="shared" si="0"/>
        <v>1.0000000000000004</v>
      </c>
      <c r="H61" s="294">
        <f>G8/C243*C61</f>
        <v>0.20309984104630621</v>
      </c>
      <c r="I61" s="295">
        <f t="shared" si="1"/>
        <v>1.2030998410463067</v>
      </c>
      <c r="K61" s="366"/>
      <c r="L61" s="91"/>
      <c r="M61" s="350"/>
    </row>
    <row r="62" spans="1:21" x14ac:dyDescent="0.25">
      <c r="A62" s="288">
        <v>49</v>
      </c>
      <c r="B62" s="289" t="s">
        <v>461</v>
      </c>
      <c r="C62" s="296">
        <v>42.7</v>
      </c>
      <c r="D62" s="291" t="s">
        <v>328</v>
      </c>
      <c r="E62" s="292">
        <v>1.6</v>
      </c>
      <c r="F62" s="292">
        <v>1.6</v>
      </c>
      <c r="G62" s="293">
        <f t="shared" si="0"/>
        <v>0</v>
      </c>
      <c r="H62" s="294">
        <f>G8/C243*C62</f>
        <v>0.1262352723824931</v>
      </c>
      <c r="I62" s="295">
        <f t="shared" si="1"/>
        <v>0.1262352723824931</v>
      </c>
      <c r="J62" s="4"/>
      <c r="K62" s="366"/>
      <c r="L62" s="91"/>
      <c r="M62" s="350"/>
    </row>
    <row r="63" spans="1:21" x14ac:dyDescent="0.25">
      <c r="A63" s="288">
        <v>50</v>
      </c>
      <c r="B63" s="289" t="s">
        <v>462</v>
      </c>
      <c r="C63" s="296">
        <v>55</v>
      </c>
      <c r="D63" s="291" t="s">
        <v>328</v>
      </c>
      <c r="E63" s="292">
        <v>2.8</v>
      </c>
      <c r="F63" s="292">
        <v>3.3</v>
      </c>
      <c r="G63" s="293">
        <f t="shared" si="0"/>
        <v>0.5</v>
      </c>
      <c r="H63" s="294">
        <f>G8/C243*C63</f>
        <v>0.16259812601960466</v>
      </c>
      <c r="I63" s="295">
        <f t="shared" si="1"/>
        <v>0.66259812601960466</v>
      </c>
      <c r="J63" s="4"/>
      <c r="K63" s="366"/>
      <c r="L63" s="55"/>
      <c r="M63" s="350"/>
    </row>
    <row r="64" spans="1:21" x14ac:dyDescent="0.25">
      <c r="A64" s="288">
        <v>51</v>
      </c>
      <c r="B64" s="289" t="s">
        <v>463</v>
      </c>
      <c r="C64" s="296">
        <v>59</v>
      </c>
      <c r="D64" s="291" t="s">
        <v>328</v>
      </c>
      <c r="E64" s="292">
        <v>2</v>
      </c>
      <c r="F64" s="292">
        <v>3.1</v>
      </c>
      <c r="G64" s="293">
        <f t="shared" si="0"/>
        <v>1.1000000000000001</v>
      </c>
      <c r="H64" s="294">
        <f>G8/C243*C64</f>
        <v>0.17442344427557593</v>
      </c>
      <c r="I64" s="295">
        <f t="shared" si="1"/>
        <v>1.274423444275576</v>
      </c>
      <c r="J64" s="4"/>
      <c r="K64" s="366"/>
      <c r="L64" s="386"/>
      <c r="M64" s="350"/>
    </row>
    <row r="65" spans="1:13" x14ac:dyDescent="0.25">
      <c r="A65" s="288">
        <v>52</v>
      </c>
      <c r="B65" s="289" t="s">
        <v>464</v>
      </c>
      <c r="C65" s="296">
        <v>62</v>
      </c>
      <c r="D65" s="291" t="s">
        <v>328</v>
      </c>
      <c r="E65" s="292">
        <v>4.7</v>
      </c>
      <c r="F65" s="292">
        <v>5.3</v>
      </c>
      <c r="G65" s="293">
        <f t="shared" si="0"/>
        <v>0.59999999999999964</v>
      </c>
      <c r="H65" s="294">
        <f>G8/C243*C65</f>
        <v>0.18329243296755435</v>
      </c>
      <c r="I65" s="295">
        <f t="shared" si="1"/>
        <v>0.78329243296755402</v>
      </c>
      <c r="J65" s="4"/>
      <c r="K65" s="366"/>
      <c r="L65" s="55"/>
      <c r="M65" s="350"/>
    </row>
    <row r="66" spans="1:13" x14ac:dyDescent="0.25">
      <c r="A66" s="300">
        <v>53</v>
      </c>
      <c r="B66" s="301" t="s">
        <v>465</v>
      </c>
      <c r="C66" s="302">
        <v>68.900000000000006</v>
      </c>
      <c r="D66" s="303" t="s">
        <v>328</v>
      </c>
      <c r="E66" s="304">
        <v>2.4</v>
      </c>
      <c r="F66" s="304">
        <v>2.4</v>
      </c>
      <c r="G66" s="305">
        <f t="shared" si="0"/>
        <v>0</v>
      </c>
      <c r="H66" s="306">
        <f>G8/C243*C66</f>
        <v>0.20369110695910478</v>
      </c>
      <c r="I66" s="307">
        <f t="shared" si="1"/>
        <v>0.20369110695910478</v>
      </c>
      <c r="J66" s="4"/>
      <c r="K66" s="366"/>
      <c r="L66" s="55"/>
      <c r="M66" s="350"/>
    </row>
    <row r="67" spans="1:13" x14ac:dyDescent="0.25">
      <c r="A67" s="300">
        <v>54</v>
      </c>
      <c r="B67" s="301" t="s">
        <v>466</v>
      </c>
      <c r="C67" s="302">
        <v>42.8</v>
      </c>
      <c r="D67" s="303" t="s">
        <v>328</v>
      </c>
      <c r="E67" s="304">
        <v>2.6</v>
      </c>
      <c r="F67" s="304">
        <v>3.4</v>
      </c>
      <c r="G67" s="305">
        <f t="shared" si="0"/>
        <v>0.79999999999999982</v>
      </c>
      <c r="H67" s="306">
        <f>G8/C243*C67</f>
        <v>0.12653090533889236</v>
      </c>
      <c r="I67" s="307">
        <f t="shared" si="1"/>
        <v>0.92653090533889215</v>
      </c>
      <c r="J67" s="4"/>
      <c r="K67" s="366"/>
      <c r="L67" s="55"/>
      <c r="M67" s="350"/>
    </row>
    <row r="68" spans="1:13" x14ac:dyDescent="0.25">
      <c r="A68" s="300">
        <v>55</v>
      </c>
      <c r="B68" s="301" t="s">
        <v>467</v>
      </c>
      <c r="C68" s="302">
        <v>55.2</v>
      </c>
      <c r="D68" s="303" t="s">
        <v>328</v>
      </c>
      <c r="E68" s="304">
        <v>2.5</v>
      </c>
      <c r="F68" s="304">
        <v>2.9</v>
      </c>
      <c r="G68" s="305">
        <f t="shared" si="0"/>
        <v>0.39999999999999991</v>
      </c>
      <c r="H68" s="306">
        <f>G8/C243*C68</f>
        <v>0.16318939193240325</v>
      </c>
      <c r="I68" s="307">
        <f t="shared" si="1"/>
        <v>0.56318939193240314</v>
      </c>
      <c r="J68" s="4"/>
      <c r="K68" s="366"/>
      <c r="L68" s="55"/>
      <c r="M68" s="350"/>
    </row>
    <row r="69" spans="1:13" x14ac:dyDescent="0.25">
      <c r="A69" s="288">
        <v>56</v>
      </c>
      <c r="B69" s="289" t="s">
        <v>468</v>
      </c>
      <c r="C69" s="296">
        <v>59.3</v>
      </c>
      <c r="D69" s="291" t="s">
        <v>328</v>
      </c>
      <c r="E69" s="292">
        <v>3.4</v>
      </c>
      <c r="F69" s="292">
        <v>4.4000000000000004</v>
      </c>
      <c r="G69" s="293">
        <f t="shared" si="0"/>
        <v>1.0000000000000004</v>
      </c>
      <c r="H69" s="294">
        <f>G8/C243*C69</f>
        <v>0.17531034314477376</v>
      </c>
      <c r="I69" s="295">
        <f t="shared" si="1"/>
        <v>1.1753103431447742</v>
      </c>
      <c r="J69" s="4"/>
      <c r="K69" s="366"/>
      <c r="L69" s="55"/>
      <c r="M69" s="350"/>
    </row>
    <row r="70" spans="1:13" x14ac:dyDescent="0.25">
      <c r="A70" s="288">
        <v>57</v>
      </c>
      <c r="B70" s="289" t="s">
        <v>469</v>
      </c>
      <c r="C70" s="296">
        <v>62.2</v>
      </c>
      <c r="D70" s="291" t="s">
        <v>328</v>
      </c>
      <c r="E70" s="292">
        <v>4.9000000000000004</v>
      </c>
      <c r="F70" s="292">
        <v>6.5</v>
      </c>
      <c r="G70" s="293">
        <f t="shared" si="0"/>
        <v>1.5999999999999996</v>
      </c>
      <c r="H70" s="294">
        <f>G8/C243*C70</f>
        <v>0.18388369888035294</v>
      </c>
      <c r="I70" s="295">
        <f t="shared" si="1"/>
        <v>1.7838836988803526</v>
      </c>
      <c r="J70" s="4"/>
      <c r="K70" s="366"/>
      <c r="L70" s="55"/>
      <c r="M70" s="350"/>
    </row>
    <row r="71" spans="1:13" x14ac:dyDescent="0.25">
      <c r="A71" s="288">
        <v>58</v>
      </c>
      <c r="B71" s="289" t="s">
        <v>470</v>
      </c>
      <c r="C71" s="296">
        <v>69.099999999999994</v>
      </c>
      <c r="D71" s="291" t="s">
        <v>328</v>
      </c>
      <c r="E71" s="292">
        <v>2.4</v>
      </c>
      <c r="F71" s="292">
        <v>2.4</v>
      </c>
      <c r="G71" s="293">
        <f t="shared" si="0"/>
        <v>0</v>
      </c>
      <c r="H71" s="294">
        <f>G8/C243*C71</f>
        <v>0.20428237287190332</v>
      </c>
      <c r="I71" s="295">
        <f t="shared" si="1"/>
        <v>0.20428237287190332</v>
      </c>
      <c r="J71" s="4"/>
      <c r="K71" s="366"/>
      <c r="L71" s="55"/>
      <c r="M71" s="350"/>
    </row>
    <row r="72" spans="1:13" x14ac:dyDescent="0.25">
      <c r="A72" s="288">
        <v>59</v>
      </c>
      <c r="B72" s="289" t="s">
        <v>471</v>
      </c>
      <c r="C72" s="296">
        <v>42.5</v>
      </c>
      <c r="D72" s="291" t="s">
        <v>328</v>
      </c>
      <c r="E72" s="292">
        <v>2.8</v>
      </c>
      <c r="F72" s="292">
        <v>3.8</v>
      </c>
      <c r="G72" s="293">
        <f t="shared" si="0"/>
        <v>1</v>
      </c>
      <c r="H72" s="294">
        <f>G8/C243*C72</f>
        <v>0.12564400646969451</v>
      </c>
      <c r="I72" s="295">
        <f t="shared" si="1"/>
        <v>1.1256440064696944</v>
      </c>
      <c r="J72" s="4"/>
      <c r="K72" s="366"/>
      <c r="L72" s="55"/>
      <c r="M72" s="350"/>
    </row>
    <row r="73" spans="1:13" x14ac:dyDescent="0.25">
      <c r="A73" s="288">
        <v>60</v>
      </c>
      <c r="B73" s="289" t="s">
        <v>472</v>
      </c>
      <c r="C73" s="296">
        <v>55.4</v>
      </c>
      <c r="D73" s="291" t="s">
        <v>328</v>
      </c>
      <c r="E73" s="292">
        <v>2</v>
      </c>
      <c r="F73" s="292">
        <v>2</v>
      </c>
      <c r="G73" s="293">
        <f t="shared" si="0"/>
        <v>0</v>
      </c>
      <c r="H73" s="294">
        <f>G8/C243*C73</f>
        <v>0.16378065784520179</v>
      </c>
      <c r="I73" s="295">
        <f t="shared" si="1"/>
        <v>0.16378065784520179</v>
      </c>
      <c r="J73" s="4"/>
      <c r="K73" s="366"/>
      <c r="L73" s="55"/>
      <c r="M73" s="350"/>
    </row>
    <row r="74" spans="1:13" x14ac:dyDescent="0.25">
      <c r="A74" s="288">
        <v>61</v>
      </c>
      <c r="B74" s="289" t="s">
        <v>473</v>
      </c>
      <c r="C74" s="296">
        <v>58.8</v>
      </c>
      <c r="D74" s="291" t="s">
        <v>328</v>
      </c>
      <c r="E74" s="292">
        <v>2.6</v>
      </c>
      <c r="F74" s="292">
        <v>3</v>
      </c>
      <c r="G74" s="293">
        <f t="shared" si="0"/>
        <v>0.39999999999999991</v>
      </c>
      <c r="H74" s="294">
        <f>G8/C243*C74</f>
        <v>0.17383217836277734</v>
      </c>
      <c r="I74" s="295">
        <f t="shared" si="1"/>
        <v>0.57383217836277722</v>
      </c>
      <c r="J74" s="4"/>
      <c r="K74" s="366"/>
      <c r="L74" s="55"/>
      <c r="M74" s="350"/>
    </row>
    <row r="75" spans="1:13" x14ac:dyDescent="0.25">
      <c r="A75" s="288">
        <v>62</v>
      </c>
      <c r="B75" s="289" t="s">
        <v>474</v>
      </c>
      <c r="C75" s="296">
        <v>62.1</v>
      </c>
      <c r="D75" s="291" t="s">
        <v>328</v>
      </c>
      <c r="E75" s="292">
        <v>4.7</v>
      </c>
      <c r="F75" s="292">
        <v>5.4</v>
      </c>
      <c r="G75" s="293">
        <f t="shared" si="0"/>
        <v>0.70000000000000018</v>
      </c>
      <c r="H75" s="294">
        <f>G8/C243*C75</f>
        <v>0.18358806592395366</v>
      </c>
      <c r="I75" s="295">
        <f t="shared" si="1"/>
        <v>0.88358806592395389</v>
      </c>
      <c r="J75" s="4"/>
      <c r="K75" s="366"/>
      <c r="L75" s="55"/>
      <c r="M75" s="350"/>
    </row>
    <row r="76" spans="1:13" x14ac:dyDescent="0.25">
      <c r="A76" s="288">
        <v>63</v>
      </c>
      <c r="B76" s="289" t="s">
        <v>475</v>
      </c>
      <c r="C76" s="296">
        <v>69</v>
      </c>
      <c r="D76" s="291" t="s">
        <v>328</v>
      </c>
      <c r="E76" s="292">
        <v>4.5999999999999996</v>
      </c>
      <c r="F76" s="292">
        <v>6</v>
      </c>
      <c r="G76" s="293">
        <f t="shared" si="0"/>
        <v>1.4000000000000004</v>
      </c>
      <c r="H76" s="294">
        <f>G8/C243*C76</f>
        <v>0.20398673991550403</v>
      </c>
      <c r="I76" s="295">
        <f t="shared" si="1"/>
        <v>1.6039867399155043</v>
      </c>
      <c r="J76" s="4"/>
      <c r="K76" s="366"/>
      <c r="L76" s="55"/>
      <c r="M76" s="350"/>
    </row>
    <row r="77" spans="1:13" x14ac:dyDescent="0.25">
      <c r="A77" s="288">
        <v>64</v>
      </c>
      <c r="B77" s="289" t="s">
        <v>476</v>
      </c>
      <c r="C77" s="296">
        <v>42.2</v>
      </c>
      <c r="D77" s="291" t="s">
        <v>328</v>
      </c>
      <c r="E77" s="292">
        <v>2</v>
      </c>
      <c r="F77" s="292">
        <v>2.5</v>
      </c>
      <c r="G77" s="293">
        <f t="shared" si="0"/>
        <v>0.5</v>
      </c>
      <c r="H77" s="294">
        <f>G8/C243*C77</f>
        <v>0.12475710760049669</v>
      </c>
      <c r="I77" s="295">
        <f t="shared" si="1"/>
        <v>0.62475710760049674</v>
      </c>
      <c r="J77" s="4"/>
      <c r="K77" s="366"/>
      <c r="L77" s="55"/>
      <c r="M77" s="350"/>
    </row>
    <row r="78" spans="1:13" x14ac:dyDescent="0.25">
      <c r="A78" s="288">
        <v>65</v>
      </c>
      <c r="B78" s="289" t="s">
        <v>477</v>
      </c>
      <c r="C78" s="296">
        <v>55.5</v>
      </c>
      <c r="D78" s="291" t="s">
        <v>328</v>
      </c>
      <c r="E78" s="292">
        <v>2.2000000000000002</v>
      </c>
      <c r="F78" s="292">
        <v>2.2000000000000002</v>
      </c>
      <c r="G78" s="293">
        <f t="shared" si="0"/>
        <v>0</v>
      </c>
      <c r="H78" s="294">
        <f>G8/C243*C78</f>
        <v>0.16407629080160108</v>
      </c>
      <c r="I78" s="295">
        <f t="shared" si="1"/>
        <v>0.16407629080160108</v>
      </c>
      <c r="J78" s="4"/>
      <c r="K78" s="366"/>
      <c r="L78" s="55"/>
      <c r="M78" s="350"/>
    </row>
    <row r="79" spans="1:13" x14ac:dyDescent="0.25">
      <c r="A79" s="288">
        <v>66</v>
      </c>
      <c r="B79" s="289" t="s">
        <v>478</v>
      </c>
      <c r="C79" s="296">
        <v>59.3</v>
      </c>
      <c r="D79" s="291" t="s">
        <v>328</v>
      </c>
      <c r="E79" s="292">
        <v>3.4</v>
      </c>
      <c r="F79" s="292">
        <v>4.4000000000000004</v>
      </c>
      <c r="G79" s="293">
        <f t="shared" si="0"/>
        <v>1.0000000000000004</v>
      </c>
      <c r="H79" s="294">
        <f>G8/C243*C79</f>
        <v>0.17531034314477376</v>
      </c>
      <c r="I79" s="295">
        <f t="shared" si="1"/>
        <v>1.1753103431447742</v>
      </c>
      <c r="J79" s="4"/>
      <c r="K79" s="366"/>
      <c r="L79" s="55"/>
      <c r="M79" s="350"/>
    </row>
    <row r="80" spans="1:13" x14ac:dyDescent="0.25">
      <c r="A80" s="288">
        <v>67</v>
      </c>
      <c r="B80" s="289" t="s">
        <v>479</v>
      </c>
      <c r="C80" s="296">
        <v>62.6</v>
      </c>
      <c r="D80" s="291" t="s">
        <v>328</v>
      </c>
      <c r="E80" s="292">
        <v>4.9000000000000004</v>
      </c>
      <c r="F80" s="292">
        <v>6.4</v>
      </c>
      <c r="G80" s="293">
        <f t="shared" ref="G80:G143" si="2">F80-E80</f>
        <v>1.5</v>
      </c>
      <c r="H80" s="294">
        <f>G8/C243*C80</f>
        <v>0.18506623070595005</v>
      </c>
      <c r="I80" s="295">
        <f t="shared" ref="I80:I143" si="3">G80+H80</f>
        <v>1.6850662307059501</v>
      </c>
      <c r="J80" s="4"/>
      <c r="K80" s="366"/>
      <c r="L80" s="55"/>
      <c r="M80" s="350"/>
    </row>
    <row r="81" spans="1:21" x14ac:dyDescent="0.25">
      <c r="A81" s="288">
        <v>68</v>
      </c>
      <c r="B81" s="289" t="s">
        <v>480</v>
      </c>
      <c r="C81" s="296">
        <v>69.2</v>
      </c>
      <c r="D81" s="291" t="s">
        <v>328</v>
      </c>
      <c r="E81" s="292">
        <v>3.6</v>
      </c>
      <c r="F81" s="292">
        <v>4.5999999999999996</v>
      </c>
      <c r="G81" s="293">
        <f t="shared" si="2"/>
        <v>0.99999999999999956</v>
      </c>
      <c r="H81" s="294">
        <f>G8/C243*C81</f>
        <v>0.20457800582830263</v>
      </c>
      <c r="I81" s="295">
        <f t="shared" si="3"/>
        <v>1.2045780058283022</v>
      </c>
      <c r="J81" s="4"/>
      <c r="K81" s="366"/>
      <c r="L81" s="55"/>
      <c r="M81" s="350"/>
    </row>
    <row r="82" spans="1:21" x14ac:dyDescent="0.25">
      <c r="A82" s="7">
        <v>69</v>
      </c>
      <c r="B82" s="17" t="s">
        <v>481</v>
      </c>
      <c r="C82" s="11">
        <v>42.3</v>
      </c>
      <c r="D82" s="16" t="s">
        <v>328</v>
      </c>
      <c r="E82" s="30">
        <v>2.6</v>
      </c>
      <c r="F82" s="30">
        <v>3.3</v>
      </c>
      <c r="G82" s="21">
        <f t="shared" si="2"/>
        <v>0.69999999999999973</v>
      </c>
      <c r="H82" s="29">
        <f>G8/C243*C82</f>
        <v>0.12505274055689594</v>
      </c>
      <c r="I82" s="26">
        <f t="shared" si="3"/>
        <v>0.8250527405568957</v>
      </c>
      <c r="J82" s="4"/>
      <c r="K82" s="366"/>
      <c r="L82" s="55"/>
      <c r="M82" s="350"/>
    </row>
    <row r="83" spans="1:21" x14ac:dyDescent="0.25">
      <c r="A83" s="300">
        <v>70</v>
      </c>
      <c r="B83" s="301" t="s">
        <v>482</v>
      </c>
      <c r="C83" s="302">
        <v>54.9</v>
      </c>
      <c r="D83" s="303" t="s">
        <v>328</v>
      </c>
      <c r="E83" s="304">
        <v>3.7</v>
      </c>
      <c r="F83" s="304">
        <v>4.8</v>
      </c>
      <c r="G83" s="305">
        <f t="shared" si="2"/>
        <v>1.0999999999999996</v>
      </c>
      <c r="H83" s="306">
        <f>G8/C243*C83</f>
        <v>0.16230249306320538</v>
      </c>
      <c r="I83" s="307">
        <f t="shared" si="3"/>
        <v>1.262302493063205</v>
      </c>
      <c r="J83" s="4"/>
      <c r="K83" s="366"/>
      <c r="L83" s="55"/>
      <c r="M83" s="350"/>
    </row>
    <row r="84" spans="1:21" x14ac:dyDescent="0.25">
      <c r="A84" s="288">
        <v>71</v>
      </c>
      <c r="B84" s="289" t="s">
        <v>483</v>
      </c>
      <c r="C84" s="296">
        <v>58.9</v>
      </c>
      <c r="D84" s="291" t="s">
        <v>328</v>
      </c>
      <c r="E84" s="292">
        <v>3.6</v>
      </c>
      <c r="F84" s="292">
        <v>4.5</v>
      </c>
      <c r="G84" s="293">
        <f t="shared" si="2"/>
        <v>0.89999999999999991</v>
      </c>
      <c r="H84" s="294">
        <f>G8/C243*C84</f>
        <v>0.17412781131917665</v>
      </c>
      <c r="I84" s="295">
        <f t="shared" si="3"/>
        <v>1.0741278113191766</v>
      </c>
      <c r="J84" s="4"/>
      <c r="K84" s="366"/>
      <c r="L84" s="55"/>
      <c r="M84" s="350"/>
    </row>
    <row r="85" spans="1:21" x14ac:dyDescent="0.25">
      <c r="A85" s="288">
        <v>72</v>
      </c>
      <c r="B85" s="289" t="s">
        <v>484</v>
      </c>
      <c r="C85" s="296">
        <v>62.2</v>
      </c>
      <c r="D85" s="291" t="s">
        <v>328</v>
      </c>
      <c r="E85" s="292">
        <v>4.2</v>
      </c>
      <c r="F85" s="292">
        <v>5.2</v>
      </c>
      <c r="G85" s="293">
        <f t="shared" si="2"/>
        <v>1</v>
      </c>
      <c r="H85" s="294">
        <f>G8/C243*C85</f>
        <v>0.18388369888035294</v>
      </c>
      <c r="I85" s="295">
        <f t="shared" si="3"/>
        <v>1.1838836988803529</v>
      </c>
      <c r="J85" s="4"/>
      <c r="K85" s="366"/>
      <c r="L85" s="55"/>
      <c r="M85" s="350"/>
    </row>
    <row r="86" spans="1:21" x14ac:dyDescent="0.25">
      <c r="A86" s="288">
        <v>73</v>
      </c>
      <c r="B86" s="289" t="s">
        <v>485</v>
      </c>
      <c r="C86" s="296">
        <v>68.8</v>
      </c>
      <c r="D86" s="291" t="s">
        <v>328</v>
      </c>
      <c r="E86" s="292">
        <v>4.5</v>
      </c>
      <c r="F86" s="292">
        <v>5.7</v>
      </c>
      <c r="G86" s="293">
        <f t="shared" si="2"/>
        <v>1.2000000000000002</v>
      </c>
      <c r="H86" s="294">
        <f>G8/C243*C86</f>
        <v>0.20339547400270547</v>
      </c>
      <c r="I86" s="295">
        <f t="shared" si="3"/>
        <v>1.4033954740027057</v>
      </c>
      <c r="J86" s="4"/>
      <c r="K86" s="366"/>
      <c r="L86" s="55"/>
      <c r="M86" s="350"/>
    </row>
    <row r="87" spans="1:21" x14ac:dyDescent="0.25">
      <c r="A87" s="288">
        <v>74</v>
      </c>
      <c r="B87" s="289" t="s">
        <v>486</v>
      </c>
      <c r="C87" s="296">
        <v>42.7</v>
      </c>
      <c r="D87" s="291" t="s">
        <v>328</v>
      </c>
      <c r="E87" s="292">
        <v>2.2000000000000002</v>
      </c>
      <c r="F87" s="292">
        <v>3</v>
      </c>
      <c r="G87" s="293">
        <f t="shared" si="2"/>
        <v>0.79999999999999982</v>
      </c>
      <c r="H87" s="294">
        <f>G8/C243*C87</f>
        <v>0.1262352723824931</v>
      </c>
      <c r="I87" s="295">
        <f t="shared" si="3"/>
        <v>0.92623527238249292</v>
      </c>
      <c r="J87" s="4"/>
      <c r="K87" s="366"/>
      <c r="L87" s="55"/>
      <c r="M87" s="350"/>
    </row>
    <row r="88" spans="1:21" x14ac:dyDescent="0.25">
      <c r="A88" s="288">
        <v>75</v>
      </c>
      <c r="B88" s="289" t="s">
        <v>487</v>
      </c>
      <c r="C88" s="296">
        <v>54.7</v>
      </c>
      <c r="D88" s="291" t="s">
        <v>328</v>
      </c>
      <c r="E88" s="292">
        <v>2.8</v>
      </c>
      <c r="F88" s="292">
        <v>3.2</v>
      </c>
      <c r="G88" s="293">
        <f t="shared" si="2"/>
        <v>0.40000000000000036</v>
      </c>
      <c r="H88" s="294">
        <f>G8/C243*C88</f>
        <v>0.16171122715040684</v>
      </c>
      <c r="I88" s="295">
        <f t="shared" si="3"/>
        <v>0.56171122715040722</v>
      </c>
      <c r="J88" s="4"/>
      <c r="K88" s="366"/>
      <c r="L88" s="55"/>
      <c r="M88" s="350"/>
    </row>
    <row r="89" spans="1:21" x14ac:dyDescent="0.25">
      <c r="A89" s="7">
        <v>76</v>
      </c>
      <c r="B89" s="17" t="s">
        <v>488</v>
      </c>
      <c r="C89" s="11">
        <v>59.4</v>
      </c>
      <c r="D89" s="16" t="s">
        <v>328</v>
      </c>
      <c r="E89" s="30">
        <v>0.6</v>
      </c>
      <c r="F89" s="30">
        <v>0.9</v>
      </c>
      <c r="G89" s="21">
        <f t="shared" si="2"/>
        <v>0.30000000000000004</v>
      </c>
      <c r="H89" s="29">
        <f>G8/C243*C89</f>
        <v>0.17560597610117304</v>
      </c>
      <c r="I89" s="387">
        <f t="shared" si="3"/>
        <v>0.47560597610117306</v>
      </c>
      <c r="J89" s="4"/>
      <c r="K89" s="366"/>
      <c r="L89" s="55"/>
      <c r="M89" s="350"/>
    </row>
    <row r="90" spans="1:21" x14ac:dyDescent="0.25">
      <c r="A90" s="288">
        <v>77</v>
      </c>
      <c r="B90" s="289" t="s">
        <v>489</v>
      </c>
      <c r="C90" s="296">
        <v>62.1</v>
      </c>
      <c r="D90" s="291" t="s">
        <v>328</v>
      </c>
      <c r="E90" s="292">
        <v>4.5999999999999996</v>
      </c>
      <c r="F90" s="292">
        <v>6</v>
      </c>
      <c r="G90" s="293">
        <f t="shared" si="2"/>
        <v>1.4000000000000004</v>
      </c>
      <c r="H90" s="294">
        <f>G8/C243*C90</f>
        <v>0.18358806592395366</v>
      </c>
      <c r="I90" s="295">
        <f t="shared" si="3"/>
        <v>1.5835880659239541</v>
      </c>
      <c r="J90" s="4"/>
      <c r="K90" s="366"/>
      <c r="L90" s="55"/>
      <c r="M90" s="350"/>
    </row>
    <row r="91" spans="1:21" x14ac:dyDescent="0.25">
      <c r="A91" s="300">
        <v>78</v>
      </c>
      <c r="B91" s="301" t="s">
        <v>490</v>
      </c>
      <c r="C91" s="302">
        <v>69.099999999999994</v>
      </c>
      <c r="D91" s="303" t="s">
        <v>328</v>
      </c>
      <c r="E91" s="304">
        <v>3.9</v>
      </c>
      <c r="F91" s="304">
        <v>5.0999999999999996</v>
      </c>
      <c r="G91" s="305">
        <f t="shared" si="2"/>
        <v>1.1999999999999997</v>
      </c>
      <c r="H91" s="306">
        <f>G8/C243*C91</f>
        <v>0.20428237287190332</v>
      </c>
      <c r="I91" s="307">
        <f t="shared" si="3"/>
        <v>1.4042823728719029</v>
      </c>
      <c r="J91" s="4"/>
      <c r="K91" s="366"/>
      <c r="L91" s="55"/>
      <c r="M91" s="350"/>
    </row>
    <row r="92" spans="1:21" x14ac:dyDescent="0.25">
      <c r="A92" s="288">
        <v>79</v>
      </c>
      <c r="B92" s="289" t="s">
        <v>491</v>
      </c>
      <c r="C92" s="296">
        <v>42.1</v>
      </c>
      <c r="D92" s="291" t="s">
        <v>328</v>
      </c>
      <c r="E92" s="292">
        <v>2.4</v>
      </c>
      <c r="F92" s="292">
        <v>2.5</v>
      </c>
      <c r="G92" s="293">
        <f t="shared" si="2"/>
        <v>0.10000000000000009</v>
      </c>
      <c r="H92" s="294">
        <f>G8/C243*C92</f>
        <v>0.1244614746440974</v>
      </c>
      <c r="I92" s="295">
        <f t="shared" si="3"/>
        <v>0.22446147464409749</v>
      </c>
      <c r="J92" s="4"/>
      <c r="K92" s="366"/>
      <c r="L92" s="55"/>
      <c r="M92" s="350"/>
    </row>
    <row r="93" spans="1:21" x14ac:dyDescent="0.25">
      <c r="A93" s="288">
        <v>80</v>
      </c>
      <c r="B93" s="289" t="s">
        <v>492</v>
      </c>
      <c r="C93" s="296">
        <v>55</v>
      </c>
      <c r="D93" s="291" t="s">
        <v>328</v>
      </c>
      <c r="E93" s="292">
        <v>2.4</v>
      </c>
      <c r="F93" s="292">
        <v>2.9</v>
      </c>
      <c r="G93" s="293">
        <f t="shared" si="2"/>
        <v>0.5</v>
      </c>
      <c r="H93" s="294">
        <f>G8/C243*C93</f>
        <v>0.16259812601960466</v>
      </c>
      <c r="I93" s="295">
        <f t="shared" si="3"/>
        <v>0.66259812601960466</v>
      </c>
      <c r="J93" s="4"/>
      <c r="K93" s="366"/>
      <c r="L93" s="55"/>
      <c r="M93" s="350"/>
    </row>
    <row r="94" spans="1:21" x14ac:dyDescent="0.25">
      <c r="A94" s="300">
        <v>81</v>
      </c>
      <c r="B94" s="301" t="s">
        <v>493</v>
      </c>
      <c r="C94" s="302">
        <v>59.3</v>
      </c>
      <c r="D94" s="303" t="s">
        <v>328</v>
      </c>
      <c r="E94" s="304">
        <v>2.8</v>
      </c>
      <c r="F94" s="304">
        <v>3.1</v>
      </c>
      <c r="G94" s="305">
        <f t="shared" si="2"/>
        <v>0.30000000000000027</v>
      </c>
      <c r="H94" s="306">
        <f>G8/C243*C94</f>
        <v>0.17531034314477376</v>
      </c>
      <c r="I94" s="307">
        <f t="shared" si="3"/>
        <v>0.47531034314477405</v>
      </c>
      <c r="J94" s="4"/>
      <c r="K94" s="366"/>
      <c r="L94" s="55"/>
      <c r="M94" s="350"/>
    </row>
    <row r="95" spans="1:21" x14ac:dyDescent="0.25">
      <c r="A95" s="288">
        <v>82</v>
      </c>
      <c r="B95" s="289" t="s">
        <v>494</v>
      </c>
      <c r="C95" s="296">
        <v>62.6</v>
      </c>
      <c r="D95" s="291" t="s">
        <v>328</v>
      </c>
      <c r="E95" s="292">
        <v>4.7</v>
      </c>
      <c r="F95" s="292">
        <v>5.3</v>
      </c>
      <c r="G95" s="293">
        <f t="shared" si="2"/>
        <v>0.59999999999999964</v>
      </c>
      <c r="H95" s="294">
        <f>G8/C243*C95</f>
        <v>0.18506623070595005</v>
      </c>
      <c r="I95" s="295">
        <f t="shared" si="3"/>
        <v>0.78506623070594972</v>
      </c>
      <c r="J95" s="4"/>
      <c r="K95" s="366"/>
      <c r="L95" s="55"/>
      <c r="M95" s="350"/>
      <c r="U95" s="46"/>
    </row>
    <row r="96" spans="1:21" x14ac:dyDescent="0.25">
      <c r="A96" s="288">
        <v>83</v>
      </c>
      <c r="B96" s="289" t="s">
        <v>495</v>
      </c>
      <c r="C96" s="296">
        <v>68.5</v>
      </c>
      <c r="D96" s="291" t="s">
        <v>328</v>
      </c>
      <c r="E96" s="292">
        <v>2.7</v>
      </c>
      <c r="F96" s="292">
        <v>2.7</v>
      </c>
      <c r="G96" s="293">
        <f t="shared" si="2"/>
        <v>0</v>
      </c>
      <c r="H96" s="294">
        <f>G8/C243*C96</f>
        <v>0.20250857513350765</v>
      </c>
      <c r="I96" s="295">
        <f t="shared" si="3"/>
        <v>0.20250857513350765</v>
      </c>
      <c r="J96" s="4"/>
      <c r="L96" s="55"/>
      <c r="M96" s="94"/>
      <c r="N96" s="6"/>
      <c r="T96" s="95"/>
    </row>
    <row r="97" spans="1:21" x14ac:dyDescent="0.25">
      <c r="A97" s="288">
        <v>84</v>
      </c>
      <c r="B97" s="289" t="s">
        <v>496</v>
      </c>
      <c r="C97" s="296">
        <v>42.2</v>
      </c>
      <c r="D97" s="291" t="s">
        <v>328</v>
      </c>
      <c r="E97" s="292">
        <v>2.2999999999999998</v>
      </c>
      <c r="F97" s="292">
        <v>2.6</v>
      </c>
      <c r="G97" s="293">
        <f t="shared" si="2"/>
        <v>0.30000000000000027</v>
      </c>
      <c r="H97" s="294">
        <f>G8/C243*C97</f>
        <v>0.12475710760049669</v>
      </c>
      <c r="I97" s="295">
        <f t="shared" si="3"/>
        <v>0.42475710760049695</v>
      </c>
      <c r="J97" s="4"/>
      <c r="K97" s="366"/>
      <c r="L97" s="55"/>
      <c r="M97" s="350"/>
      <c r="T97" s="95"/>
      <c r="U97" s="56"/>
    </row>
    <row r="98" spans="1:21" x14ac:dyDescent="0.25">
      <c r="A98" s="376">
        <v>85</v>
      </c>
      <c r="B98" s="384" t="s">
        <v>497</v>
      </c>
      <c r="C98" s="378">
        <v>54.9</v>
      </c>
      <c r="D98" s="379" t="s">
        <v>328</v>
      </c>
      <c r="E98" s="380">
        <v>3.8</v>
      </c>
      <c r="F98" s="380">
        <v>4.5999999999999996</v>
      </c>
      <c r="G98" s="381">
        <f t="shared" si="2"/>
        <v>0.79999999999999982</v>
      </c>
      <c r="H98" s="382">
        <f>G8/C243*C98</f>
        <v>0.16230249306320538</v>
      </c>
      <c r="I98" s="383">
        <f t="shared" si="3"/>
        <v>0.96230249306320514</v>
      </c>
      <c r="J98" s="4"/>
      <c r="K98" s="366"/>
      <c r="L98" s="55"/>
      <c r="M98" s="350"/>
      <c r="T98" s="95"/>
      <c r="U98" s="56"/>
    </row>
    <row r="99" spans="1:21" x14ac:dyDescent="0.25">
      <c r="A99" s="288">
        <v>86</v>
      </c>
      <c r="B99" s="289" t="s">
        <v>498</v>
      </c>
      <c r="C99" s="296">
        <v>59.2</v>
      </c>
      <c r="D99" s="291" t="s">
        <v>328</v>
      </c>
      <c r="E99" s="292">
        <v>0.4</v>
      </c>
      <c r="F99" s="292">
        <v>0.4</v>
      </c>
      <c r="G99" s="293">
        <f t="shared" si="2"/>
        <v>0</v>
      </c>
      <c r="H99" s="294">
        <f>G8/C243*C99</f>
        <v>0.1750147101883745</v>
      </c>
      <c r="I99" s="295">
        <f t="shared" si="3"/>
        <v>0.1750147101883745</v>
      </c>
      <c r="J99" s="4"/>
      <c r="K99" s="366"/>
      <c r="L99" s="55"/>
      <c r="M99" s="350"/>
      <c r="T99" s="95"/>
      <c r="U99" s="56"/>
    </row>
    <row r="100" spans="1:21" x14ac:dyDescent="0.25">
      <c r="A100" s="288">
        <v>87</v>
      </c>
      <c r="B100" s="289" t="s">
        <v>499</v>
      </c>
      <c r="C100" s="296">
        <v>62.9</v>
      </c>
      <c r="D100" s="291" t="s">
        <v>328</v>
      </c>
      <c r="E100" s="292">
        <v>4.0999999999999996</v>
      </c>
      <c r="F100" s="292">
        <v>5.3</v>
      </c>
      <c r="G100" s="293">
        <f t="shared" si="2"/>
        <v>1.2000000000000002</v>
      </c>
      <c r="H100" s="294">
        <f>G8/C243*C100</f>
        <v>0.1859531295751479</v>
      </c>
      <c r="I100" s="295">
        <f t="shared" si="3"/>
        <v>1.3859531295751482</v>
      </c>
      <c r="J100" s="4"/>
      <c r="K100" s="366"/>
      <c r="L100" s="55"/>
      <c r="M100" s="350"/>
      <c r="T100" s="95"/>
      <c r="U100" s="96"/>
    </row>
    <row r="101" spans="1:21" x14ac:dyDescent="0.25">
      <c r="A101" s="7">
        <v>88</v>
      </c>
      <c r="B101" s="17" t="s">
        <v>500</v>
      </c>
      <c r="C101" s="11">
        <v>68.900000000000006</v>
      </c>
      <c r="D101" s="16" t="s">
        <v>328</v>
      </c>
      <c r="E101" s="30">
        <v>3.7</v>
      </c>
      <c r="F101" s="30">
        <v>4.9000000000000004</v>
      </c>
      <c r="G101" s="21">
        <f t="shared" si="2"/>
        <v>1.2000000000000002</v>
      </c>
      <c r="H101" s="29">
        <f>G8/C243*C101</f>
        <v>0.20369110695910478</v>
      </c>
      <c r="I101" s="26">
        <f t="shared" si="3"/>
        <v>1.4036911069591049</v>
      </c>
      <c r="J101" s="4"/>
      <c r="K101" s="366"/>
      <c r="L101" s="55"/>
      <c r="M101" s="350"/>
      <c r="T101" s="95"/>
      <c r="U101" s="96"/>
    </row>
    <row r="102" spans="1:21" x14ac:dyDescent="0.25">
      <c r="A102" s="300">
        <v>89</v>
      </c>
      <c r="B102" s="301" t="s">
        <v>501</v>
      </c>
      <c r="C102" s="302">
        <v>42.3</v>
      </c>
      <c r="D102" s="303" t="s">
        <v>328</v>
      </c>
      <c r="E102" s="304">
        <v>1.9</v>
      </c>
      <c r="F102" s="304">
        <v>2.2999999999999998</v>
      </c>
      <c r="G102" s="305">
        <f t="shared" si="2"/>
        <v>0.39999999999999991</v>
      </c>
      <c r="H102" s="306">
        <f>G8/C243*C102</f>
        <v>0.12505274055689594</v>
      </c>
      <c r="I102" s="307">
        <f t="shared" si="3"/>
        <v>0.52505274055689588</v>
      </c>
      <c r="J102" s="4"/>
      <c r="K102" s="366"/>
      <c r="L102" s="55"/>
      <c r="M102" s="350"/>
      <c r="T102" s="95"/>
      <c r="U102" s="96"/>
    </row>
    <row r="103" spans="1:21" x14ac:dyDescent="0.25">
      <c r="A103" s="7">
        <v>90</v>
      </c>
      <c r="B103" s="17" t="s">
        <v>502</v>
      </c>
      <c r="C103" s="11">
        <v>55.4</v>
      </c>
      <c r="D103" s="16" t="s">
        <v>328</v>
      </c>
      <c r="E103" s="30">
        <v>3.5</v>
      </c>
      <c r="F103" s="30">
        <v>4</v>
      </c>
      <c r="G103" s="21">
        <f t="shared" si="2"/>
        <v>0.5</v>
      </c>
      <c r="H103" s="29">
        <f>G8/C243*C103</f>
        <v>0.16378065784520179</v>
      </c>
      <c r="I103" s="26">
        <f t="shared" si="3"/>
        <v>0.66378065784520179</v>
      </c>
      <c r="J103" s="4"/>
      <c r="K103" s="366"/>
      <c r="L103" s="55"/>
      <c r="M103" s="350"/>
      <c r="T103" s="95"/>
      <c r="U103" s="96"/>
    </row>
    <row r="104" spans="1:21" x14ac:dyDescent="0.25">
      <c r="A104" s="288">
        <v>91</v>
      </c>
      <c r="B104" s="289" t="s">
        <v>503</v>
      </c>
      <c r="C104" s="296">
        <v>59.2</v>
      </c>
      <c r="D104" s="291" t="s">
        <v>328</v>
      </c>
      <c r="E104" s="292">
        <v>3.3</v>
      </c>
      <c r="F104" s="292">
        <v>4.0999999999999996</v>
      </c>
      <c r="G104" s="293">
        <f t="shared" si="2"/>
        <v>0.79999999999999982</v>
      </c>
      <c r="H104" s="294">
        <f>G8/C243*C104</f>
        <v>0.1750147101883745</v>
      </c>
      <c r="I104" s="295">
        <f t="shared" si="3"/>
        <v>0.97501471018837438</v>
      </c>
      <c r="J104" s="4"/>
      <c r="K104" s="366"/>
      <c r="L104" s="55"/>
      <c r="M104" s="350"/>
    </row>
    <row r="105" spans="1:21" x14ac:dyDescent="0.25">
      <c r="A105" s="288">
        <v>92</v>
      </c>
      <c r="B105" s="289" t="s">
        <v>504</v>
      </c>
      <c r="C105" s="296">
        <v>62.6</v>
      </c>
      <c r="D105" s="291" t="s">
        <v>328</v>
      </c>
      <c r="E105" s="292">
        <v>3.7</v>
      </c>
      <c r="F105" s="292">
        <v>4.3</v>
      </c>
      <c r="G105" s="293">
        <f t="shared" si="2"/>
        <v>0.59999999999999964</v>
      </c>
      <c r="H105" s="294">
        <f>G8/C243*C105</f>
        <v>0.18506623070595005</v>
      </c>
      <c r="I105" s="295">
        <f t="shared" si="3"/>
        <v>0.78506623070594972</v>
      </c>
      <c r="J105" s="4"/>
      <c r="K105" s="366"/>
      <c r="L105" s="55"/>
      <c r="M105" s="350"/>
    </row>
    <row r="106" spans="1:21" x14ac:dyDescent="0.25">
      <c r="A106" s="300">
        <v>93</v>
      </c>
      <c r="B106" s="301" t="s">
        <v>505</v>
      </c>
      <c r="C106" s="302">
        <v>69.099999999999994</v>
      </c>
      <c r="D106" s="303" t="s">
        <v>328</v>
      </c>
      <c r="E106" s="304">
        <v>3.8</v>
      </c>
      <c r="F106" s="304">
        <v>4.9000000000000004</v>
      </c>
      <c r="G106" s="305">
        <f t="shared" si="2"/>
        <v>1.1000000000000005</v>
      </c>
      <c r="H106" s="306">
        <f>G8/C243*C106</f>
        <v>0.20428237287190332</v>
      </c>
      <c r="I106" s="307">
        <f t="shared" si="3"/>
        <v>1.3042823728719037</v>
      </c>
      <c r="J106" s="4"/>
      <c r="K106" s="366"/>
      <c r="L106" s="55"/>
      <c r="M106" s="350"/>
    </row>
    <row r="107" spans="1:21" x14ac:dyDescent="0.25">
      <c r="A107" s="7">
        <v>94</v>
      </c>
      <c r="B107" s="17" t="s">
        <v>506</v>
      </c>
      <c r="C107" s="11">
        <v>42.4</v>
      </c>
      <c r="D107" s="16" t="s">
        <v>328</v>
      </c>
      <c r="E107" s="30">
        <v>1.3</v>
      </c>
      <c r="F107" s="30">
        <v>1.7</v>
      </c>
      <c r="G107" s="21">
        <f t="shared" si="2"/>
        <v>0.39999999999999991</v>
      </c>
      <c r="H107" s="29">
        <f>G8/C243*C107</f>
        <v>0.12534837351329522</v>
      </c>
      <c r="I107" s="26">
        <f t="shared" si="3"/>
        <v>0.52534837351329511</v>
      </c>
      <c r="J107" s="4"/>
      <c r="K107" s="366"/>
      <c r="L107" s="55"/>
      <c r="M107" s="350"/>
    </row>
    <row r="108" spans="1:21" x14ac:dyDescent="0.25">
      <c r="A108" s="300">
        <v>95</v>
      </c>
      <c r="B108" s="301" t="s">
        <v>507</v>
      </c>
      <c r="C108" s="302">
        <v>55.1</v>
      </c>
      <c r="D108" s="303" t="s">
        <v>328</v>
      </c>
      <c r="E108" s="304">
        <v>1.3</v>
      </c>
      <c r="F108" s="304">
        <v>2.1</v>
      </c>
      <c r="G108" s="305">
        <f t="shared" si="2"/>
        <v>0.8</v>
      </c>
      <c r="H108" s="306">
        <f>G8/C243*C108</f>
        <v>0.16289375897600397</v>
      </c>
      <c r="I108" s="307">
        <f t="shared" si="3"/>
        <v>0.96289375897600404</v>
      </c>
      <c r="J108" s="4"/>
      <c r="K108" s="366"/>
      <c r="L108" s="55"/>
      <c r="M108" s="350"/>
      <c r="R108" s="46"/>
    </row>
    <row r="109" spans="1:21" x14ac:dyDescent="0.25">
      <c r="A109" s="288">
        <v>96</v>
      </c>
      <c r="B109" s="289" t="s">
        <v>508</v>
      </c>
      <c r="C109" s="296">
        <v>59.5</v>
      </c>
      <c r="D109" s="291" t="s">
        <v>328</v>
      </c>
      <c r="E109" s="292">
        <v>2</v>
      </c>
      <c r="F109" s="292">
        <v>2</v>
      </c>
      <c r="G109" s="293">
        <f t="shared" si="2"/>
        <v>0</v>
      </c>
      <c r="H109" s="294">
        <f>G8/C243*C109</f>
        <v>0.17590160905757232</v>
      </c>
      <c r="I109" s="295">
        <f t="shared" si="3"/>
        <v>0.17590160905757232</v>
      </c>
      <c r="J109" s="4"/>
      <c r="K109" s="366"/>
      <c r="L109" s="55"/>
      <c r="M109" s="350"/>
      <c r="Q109" s="95"/>
      <c r="R109" s="127"/>
    </row>
    <row r="110" spans="1:21" x14ac:dyDescent="0.25">
      <c r="A110" s="7">
        <v>97</v>
      </c>
      <c r="B110" s="17" t="s">
        <v>509</v>
      </c>
      <c r="C110" s="11">
        <v>62.8</v>
      </c>
      <c r="D110" s="16" t="s">
        <v>328</v>
      </c>
      <c r="E110" s="30">
        <v>3.3</v>
      </c>
      <c r="F110" s="30">
        <v>4.2</v>
      </c>
      <c r="G110" s="21">
        <f t="shared" si="2"/>
        <v>0.90000000000000036</v>
      </c>
      <c r="H110" s="29">
        <f>G8/C243*C110</f>
        <v>0.18565749661874861</v>
      </c>
      <c r="I110" s="387">
        <f t="shared" si="3"/>
        <v>1.0856574966187489</v>
      </c>
      <c r="J110" s="4"/>
      <c r="K110" s="366"/>
      <c r="L110" s="55"/>
      <c r="M110" s="350"/>
      <c r="Q110" s="95"/>
      <c r="R110" s="56"/>
    </row>
    <row r="111" spans="1:21" x14ac:dyDescent="0.25">
      <c r="A111" s="288">
        <v>98</v>
      </c>
      <c r="B111" s="289" t="s">
        <v>510</v>
      </c>
      <c r="C111" s="296">
        <v>68.8</v>
      </c>
      <c r="D111" s="291" t="s">
        <v>328</v>
      </c>
      <c r="E111" s="292">
        <v>3.5</v>
      </c>
      <c r="F111" s="292">
        <v>4.2</v>
      </c>
      <c r="G111" s="293">
        <f t="shared" si="2"/>
        <v>0.70000000000000018</v>
      </c>
      <c r="H111" s="294">
        <f>G8/C243*C111</f>
        <v>0.20339547400270547</v>
      </c>
      <c r="I111" s="295">
        <f t="shared" si="3"/>
        <v>0.9033954740027057</v>
      </c>
      <c r="J111" s="4"/>
      <c r="K111" s="366"/>
      <c r="L111" s="55"/>
      <c r="M111" s="350"/>
      <c r="Q111" s="95"/>
      <c r="R111" s="56"/>
    </row>
    <row r="112" spans="1:21" x14ac:dyDescent="0.25">
      <c r="A112" s="300">
        <v>99</v>
      </c>
      <c r="B112" s="301" t="s">
        <v>511</v>
      </c>
      <c r="C112" s="302">
        <v>42.2</v>
      </c>
      <c r="D112" s="303" t="s">
        <v>328</v>
      </c>
      <c r="E112" s="304">
        <v>2.8</v>
      </c>
      <c r="F112" s="304">
        <v>3.3</v>
      </c>
      <c r="G112" s="305">
        <f t="shared" si="2"/>
        <v>0.5</v>
      </c>
      <c r="H112" s="306">
        <f>G8/C243*C112</f>
        <v>0.12475710760049669</v>
      </c>
      <c r="I112" s="307">
        <f t="shared" si="3"/>
        <v>0.62475710760049674</v>
      </c>
      <c r="J112" s="4"/>
      <c r="K112" s="366"/>
      <c r="L112" s="55"/>
      <c r="M112" s="350"/>
      <c r="Q112" s="95"/>
      <c r="R112" s="56"/>
    </row>
    <row r="113" spans="1:18" x14ac:dyDescent="0.25">
      <c r="A113" s="288">
        <v>100</v>
      </c>
      <c r="B113" s="289" t="s">
        <v>512</v>
      </c>
      <c r="C113" s="296">
        <v>55.2</v>
      </c>
      <c r="D113" s="291" t="s">
        <v>328</v>
      </c>
      <c r="E113" s="292">
        <v>3.2</v>
      </c>
      <c r="F113" s="292">
        <v>3.6</v>
      </c>
      <c r="G113" s="293">
        <f t="shared" si="2"/>
        <v>0.39999999999999991</v>
      </c>
      <c r="H113" s="294">
        <f>G8/C243*C113</f>
        <v>0.16318939193240325</v>
      </c>
      <c r="I113" s="295">
        <f t="shared" si="3"/>
        <v>0.56318939193240314</v>
      </c>
      <c r="J113" s="4"/>
      <c r="K113" s="366"/>
      <c r="L113" s="55"/>
      <c r="M113" s="350"/>
      <c r="Q113" s="95"/>
      <c r="R113" s="128"/>
    </row>
    <row r="114" spans="1:18" x14ac:dyDescent="0.25">
      <c r="A114" s="7">
        <v>101</v>
      </c>
      <c r="B114" s="17" t="s">
        <v>513</v>
      </c>
      <c r="C114" s="11">
        <v>58.1</v>
      </c>
      <c r="D114" s="16" t="s">
        <v>328</v>
      </c>
      <c r="E114" s="30">
        <v>2.9</v>
      </c>
      <c r="F114" s="30">
        <v>3.8</v>
      </c>
      <c r="G114" s="21">
        <f t="shared" si="2"/>
        <v>0.89999999999999991</v>
      </c>
      <c r="H114" s="29">
        <f>G8/C243*C114</f>
        <v>0.17176274766798239</v>
      </c>
      <c r="I114" s="387">
        <f t="shared" si="3"/>
        <v>1.0717627476679823</v>
      </c>
      <c r="L114" s="55"/>
      <c r="M114" s="350"/>
      <c r="Q114" s="95"/>
      <c r="R114" s="128"/>
    </row>
    <row r="115" spans="1:18" x14ac:dyDescent="0.25">
      <c r="A115" s="288">
        <v>102</v>
      </c>
      <c r="B115" s="289" t="s">
        <v>514</v>
      </c>
      <c r="C115" s="296">
        <v>61.9</v>
      </c>
      <c r="D115" s="291" t="s">
        <v>328</v>
      </c>
      <c r="E115" s="292">
        <v>4.0999999999999996</v>
      </c>
      <c r="F115" s="292">
        <v>5.5</v>
      </c>
      <c r="G115" s="293">
        <f t="shared" si="2"/>
        <v>1.4000000000000004</v>
      </c>
      <c r="H115" s="294">
        <f>G8/C243*C115</f>
        <v>0.18299680001115506</v>
      </c>
      <c r="I115" s="295">
        <f t="shared" si="3"/>
        <v>1.5829968000111554</v>
      </c>
      <c r="J115" s="4"/>
      <c r="K115" s="366"/>
      <c r="L115" s="55"/>
      <c r="M115" s="350"/>
      <c r="Q115" s="95"/>
      <c r="R115" s="128"/>
    </row>
    <row r="116" spans="1:18" x14ac:dyDescent="0.25">
      <c r="A116" s="288">
        <v>103</v>
      </c>
      <c r="B116" s="289" t="s">
        <v>515</v>
      </c>
      <c r="C116" s="296">
        <v>69.3</v>
      </c>
      <c r="D116" s="291" t="s">
        <v>328</v>
      </c>
      <c r="E116" s="292">
        <v>0.8</v>
      </c>
      <c r="F116" s="292">
        <v>0.8</v>
      </c>
      <c r="G116" s="293">
        <f t="shared" si="2"/>
        <v>0</v>
      </c>
      <c r="H116" s="294">
        <f>G8/C243*C116</f>
        <v>0.20487363878470188</v>
      </c>
      <c r="I116" s="295">
        <f t="shared" si="3"/>
        <v>0.20487363878470188</v>
      </c>
      <c r="J116" s="4"/>
      <c r="K116" s="366"/>
      <c r="L116" s="55"/>
      <c r="M116" s="350"/>
      <c r="Q116" s="95"/>
      <c r="R116" s="96"/>
    </row>
    <row r="117" spans="1:18" x14ac:dyDescent="0.25">
      <c r="A117" s="288">
        <v>104</v>
      </c>
      <c r="B117" s="289" t="s">
        <v>516</v>
      </c>
      <c r="C117" s="296">
        <v>42.4</v>
      </c>
      <c r="D117" s="291" t="s">
        <v>328</v>
      </c>
      <c r="E117" s="292">
        <v>0</v>
      </c>
      <c r="F117" s="292">
        <v>0</v>
      </c>
      <c r="G117" s="293">
        <f t="shared" si="2"/>
        <v>0</v>
      </c>
      <c r="H117" s="294">
        <f>G8/C243*C117</f>
        <v>0.12534837351329522</v>
      </c>
      <c r="I117" s="295">
        <f t="shared" si="3"/>
        <v>0.12534837351329522</v>
      </c>
      <c r="J117" s="4"/>
      <c r="K117" s="366"/>
      <c r="L117" s="55"/>
      <c r="M117" s="350"/>
      <c r="Q117" s="95"/>
      <c r="R117" s="96"/>
    </row>
    <row r="118" spans="1:18" x14ac:dyDescent="0.25">
      <c r="A118" s="288">
        <v>105</v>
      </c>
      <c r="B118" s="289" t="s">
        <v>517</v>
      </c>
      <c r="C118" s="296">
        <v>55</v>
      </c>
      <c r="D118" s="291" t="s">
        <v>328</v>
      </c>
      <c r="E118" s="292">
        <v>3</v>
      </c>
      <c r="F118" s="292">
        <v>3.8</v>
      </c>
      <c r="G118" s="293">
        <f t="shared" si="2"/>
        <v>0.79999999999999982</v>
      </c>
      <c r="H118" s="294">
        <f>G8/C243*C118</f>
        <v>0.16259812601960466</v>
      </c>
      <c r="I118" s="295">
        <f t="shared" si="3"/>
        <v>0.96259812601960448</v>
      </c>
      <c r="J118" s="4"/>
      <c r="K118" s="366"/>
      <c r="L118" s="55"/>
      <c r="M118" s="350"/>
    </row>
    <row r="119" spans="1:18" x14ac:dyDescent="0.25">
      <c r="A119" s="7">
        <v>106</v>
      </c>
      <c r="B119" s="17" t="s">
        <v>518</v>
      </c>
      <c r="C119" s="11">
        <v>59.2</v>
      </c>
      <c r="D119" s="16" t="s">
        <v>328</v>
      </c>
      <c r="E119" s="30">
        <v>3.2</v>
      </c>
      <c r="F119" s="30">
        <v>4.2</v>
      </c>
      <c r="G119" s="21">
        <f t="shared" si="2"/>
        <v>1</v>
      </c>
      <c r="H119" s="29">
        <f>G8/C243*C119</f>
        <v>0.1750147101883745</v>
      </c>
      <c r="I119" s="26">
        <f t="shared" si="3"/>
        <v>1.1750147101883746</v>
      </c>
      <c r="J119" s="4"/>
      <c r="K119" s="366"/>
      <c r="L119" s="55"/>
      <c r="M119" s="350"/>
    </row>
    <row r="120" spans="1:18" x14ac:dyDescent="0.25">
      <c r="A120" s="7">
        <v>107</v>
      </c>
      <c r="B120" s="17" t="s">
        <v>519</v>
      </c>
      <c r="C120" s="11">
        <v>62.8</v>
      </c>
      <c r="D120" s="16" t="s">
        <v>328</v>
      </c>
      <c r="E120" s="30">
        <v>3.2</v>
      </c>
      <c r="F120" s="30">
        <v>3.8</v>
      </c>
      <c r="G120" s="21">
        <f t="shared" si="2"/>
        <v>0.59999999999999964</v>
      </c>
      <c r="H120" s="29">
        <f>G8/C243*C120</f>
        <v>0.18565749661874861</v>
      </c>
      <c r="I120" s="26">
        <f t="shared" si="3"/>
        <v>0.78565749661874829</v>
      </c>
      <c r="J120" s="4"/>
      <c r="K120" s="366"/>
      <c r="L120" s="55"/>
      <c r="M120" s="350"/>
    </row>
    <row r="121" spans="1:18" x14ac:dyDescent="0.25">
      <c r="A121" s="300">
        <v>108</v>
      </c>
      <c r="B121" s="301" t="s">
        <v>514</v>
      </c>
      <c r="C121" s="302">
        <v>68.599999999999994</v>
      </c>
      <c r="D121" s="303" t="s">
        <v>328</v>
      </c>
      <c r="E121" s="304">
        <v>3.4</v>
      </c>
      <c r="F121" s="304">
        <v>4.2</v>
      </c>
      <c r="G121" s="305">
        <f t="shared" si="2"/>
        <v>0.80000000000000027</v>
      </c>
      <c r="H121" s="306">
        <f>G8/C243*C121</f>
        <v>0.2028042080899069</v>
      </c>
      <c r="I121" s="307">
        <f t="shared" si="3"/>
        <v>1.0028042080899071</v>
      </c>
      <c r="J121" s="4"/>
      <c r="K121" s="366"/>
      <c r="L121" s="55"/>
      <c r="M121" s="350"/>
      <c r="P121" s="44"/>
    </row>
    <row r="122" spans="1:18" x14ac:dyDescent="0.25">
      <c r="A122" s="328">
        <v>109</v>
      </c>
      <c r="B122" s="329" t="s">
        <v>520</v>
      </c>
      <c r="C122" s="330">
        <v>42.5</v>
      </c>
      <c r="D122" s="331" t="s">
        <v>328</v>
      </c>
      <c r="E122" s="332">
        <v>2.7</v>
      </c>
      <c r="F122" s="332">
        <v>3.6</v>
      </c>
      <c r="G122" s="333">
        <f t="shared" si="2"/>
        <v>0.89999999999999991</v>
      </c>
      <c r="H122" s="334">
        <f>G8/C243*C122</f>
        <v>0.12564400646969451</v>
      </c>
      <c r="I122" s="335">
        <f t="shared" si="3"/>
        <v>1.0256440064696943</v>
      </c>
      <c r="J122" s="4"/>
      <c r="K122" s="366"/>
      <c r="L122" s="55"/>
      <c r="M122" s="350"/>
      <c r="P122" s="44"/>
    </row>
    <row r="123" spans="1:18" x14ac:dyDescent="0.25">
      <c r="A123" s="288">
        <v>110</v>
      </c>
      <c r="B123" s="289" t="s">
        <v>521</v>
      </c>
      <c r="C123" s="296">
        <v>54.1</v>
      </c>
      <c r="D123" s="291" t="s">
        <v>328</v>
      </c>
      <c r="E123" s="292">
        <v>3.5</v>
      </c>
      <c r="F123" s="292">
        <v>4.9000000000000004</v>
      </c>
      <c r="G123" s="293">
        <f t="shared" si="2"/>
        <v>1.4000000000000004</v>
      </c>
      <c r="H123" s="294">
        <f>G8/C243*C123</f>
        <v>0.15993742941201114</v>
      </c>
      <c r="I123" s="295">
        <f t="shared" si="3"/>
        <v>1.5599374294120114</v>
      </c>
      <c r="J123" s="4"/>
      <c r="K123" s="366"/>
      <c r="L123" s="55"/>
      <c r="M123" s="350"/>
      <c r="P123" s="44"/>
      <c r="R123" s="46"/>
    </row>
    <row r="124" spans="1:18" x14ac:dyDescent="0.25">
      <c r="A124" s="288">
        <v>111</v>
      </c>
      <c r="B124" s="289" t="s">
        <v>373</v>
      </c>
      <c r="C124" s="296">
        <v>54.3</v>
      </c>
      <c r="D124" s="291" t="s">
        <v>328</v>
      </c>
      <c r="E124" s="292">
        <v>3.5</v>
      </c>
      <c r="F124" s="292">
        <v>4.5</v>
      </c>
      <c r="G124" s="293">
        <f t="shared" si="2"/>
        <v>1</v>
      </c>
      <c r="H124" s="294">
        <f>G8/C243*C124</f>
        <v>0.16052869532480971</v>
      </c>
      <c r="I124" s="295">
        <f t="shared" si="3"/>
        <v>1.1605286953248097</v>
      </c>
      <c r="J124" s="4"/>
      <c r="K124" s="366"/>
      <c r="L124" s="55"/>
      <c r="M124" s="350"/>
      <c r="Q124" s="95"/>
    </row>
    <row r="125" spans="1:18" x14ac:dyDescent="0.25">
      <c r="A125" s="288">
        <v>112</v>
      </c>
      <c r="B125" s="289" t="s">
        <v>374</v>
      </c>
      <c r="C125" s="296">
        <v>52</v>
      </c>
      <c r="D125" s="291" t="s">
        <v>328</v>
      </c>
      <c r="E125" s="292">
        <v>2</v>
      </c>
      <c r="F125" s="292">
        <v>2.5</v>
      </c>
      <c r="G125" s="293">
        <f t="shared" si="2"/>
        <v>0.5</v>
      </c>
      <c r="H125" s="294">
        <f>G8/C243*C125</f>
        <v>0.15372913732762625</v>
      </c>
      <c r="I125" s="295">
        <f t="shared" si="3"/>
        <v>0.65372913732762628</v>
      </c>
      <c r="J125" s="4"/>
      <c r="K125" s="366"/>
      <c r="L125" s="55"/>
      <c r="M125" s="350"/>
      <c r="Q125" s="95"/>
      <c r="R125" s="56"/>
    </row>
    <row r="126" spans="1:18" x14ac:dyDescent="0.25">
      <c r="A126" s="288">
        <v>113</v>
      </c>
      <c r="B126" s="289" t="s">
        <v>375</v>
      </c>
      <c r="C126" s="296">
        <v>46.8</v>
      </c>
      <c r="D126" s="291" t="s">
        <v>328</v>
      </c>
      <c r="E126" s="292">
        <v>2.9</v>
      </c>
      <c r="F126" s="292">
        <v>3.9</v>
      </c>
      <c r="G126" s="293">
        <f t="shared" si="2"/>
        <v>1</v>
      </c>
      <c r="H126" s="294">
        <f>G8/C243*C126</f>
        <v>0.1383562235948636</v>
      </c>
      <c r="I126" s="295">
        <f t="shared" si="3"/>
        <v>1.1383562235948637</v>
      </c>
      <c r="J126" s="4"/>
      <c r="K126" s="366"/>
      <c r="L126" s="55"/>
      <c r="M126" s="350"/>
      <c r="Q126" s="95"/>
      <c r="R126" s="56"/>
    </row>
    <row r="127" spans="1:18" x14ac:dyDescent="0.25">
      <c r="A127" s="288">
        <v>114</v>
      </c>
      <c r="B127" s="289" t="s">
        <v>376</v>
      </c>
      <c r="C127" s="296">
        <v>73.3</v>
      </c>
      <c r="D127" s="291" t="s">
        <v>328</v>
      </c>
      <c r="E127" s="292">
        <v>3.4</v>
      </c>
      <c r="F127" s="292">
        <v>4</v>
      </c>
      <c r="G127" s="293">
        <f t="shared" si="2"/>
        <v>0.60000000000000009</v>
      </c>
      <c r="H127" s="294">
        <f>G8/C243*C127</f>
        <v>0.21669895704067313</v>
      </c>
      <c r="I127" s="295">
        <f t="shared" si="3"/>
        <v>0.81669895704067319</v>
      </c>
      <c r="J127" s="4"/>
      <c r="K127" s="366"/>
      <c r="L127" s="55"/>
      <c r="M127" s="350"/>
      <c r="O127" s="46"/>
      <c r="P127" s="44"/>
      <c r="Q127" s="95"/>
      <c r="R127" s="56"/>
    </row>
    <row r="128" spans="1:18" x14ac:dyDescent="0.25">
      <c r="A128" s="300">
        <v>115</v>
      </c>
      <c r="B128" s="301" t="s">
        <v>377</v>
      </c>
      <c r="C128" s="302">
        <v>54.3</v>
      </c>
      <c r="D128" s="303" t="s">
        <v>328</v>
      </c>
      <c r="E128" s="304">
        <v>3.7</v>
      </c>
      <c r="F128" s="304">
        <v>4.3</v>
      </c>
      <c r="G128" s="305">
        <f t="shared" si="2"/>
        <v>0.59999999999999964</v>
      </c>
      <c r="H128" s="306">
        <f>G8/C243*C128</f>
        <v>0.16052869532480971</v>
      </c>
      <c r="I128" s="307">
        <f t="shared" si="3"/>
        <v>0.76052869532480938</v>
      </c>
      <c r="J128" s="4"/>
      <c r="K128" s="366"/>
      <c r="L128" s="55"/>
      <c r="M128" s="350"/>
      <c r="N128" s="95"/>
      <c r="O128" s="45"/>
      <c r="P128" s="45"/>
      <c r="Q128" s="95"/>
      <c r="R128" s="96"/>
    </row>
    <row r="129" spans="1:22" x14ac:dyDescent="0.25">
      <c r="A129" s="288">
        <v>116</v>
      </c>
      <c r="B129" s="289" t="s">
        <v>378</v>
      </c>
      <c r="C129" s="296">
        <v>51.8</v>
      </c>
      <c r="D129" s="291" t="s">
        <v>328</v>
      </c>
      <c r="E129" s="292">
        <v>3.1</v>
      </c>
      <c r="F129" s="292">
        <v>4.2</v>
      </c>
      <c r="G129" s="293">
        <f t="shared" si="2"/>
        <v>1.1000000000000001</v>
      </c>
      <c r="H129" s="294">
        <f>G8/C243*C129</f>
        <v>0.15313787141482765</v>
      </c>
      <c r="I129" s="295">
        <f t="shared" si="3"/>
        <v>1.2531378714148278</v>
      </c>
      <c r="J129" s="4"/>
      <c r="K129" s="366"/>
      <c r="L129" s="55"/>
      <c r="M129" s="350"/>
      <c r="N129" s="95"/>
      <c r="O129" s="97"/>
      <c r="P129" s="97"/>
      <c r="Q129" s="95"/>
      <c r="R129" s="96"/>
      <c r="U129" s="349"/>
      <c r="V129" s="349"/>
    </row>
    <row r="130" spans="1:22" x14ac:dyDescent="0.25">
      <c r="A130" s="288">
        <v>117</v>
      </c>
      <c r="B130" s="289" t="s">
        <v>379</v>
      </c>
      <c r="C130" s="296">
        <v>47.2</v>
      </c>
      <c r="D130" s="291" t="s">
        <v>328</v>
      </c>
      <c r="E130" s="292">
        <v>2.2999999999999998</v>
      </c>
      <c r="F130" s="292">
        <v>2.5</v>
      </c>
      <c r="G130" s="293">
        <f t="shared" si="2"/>
        <v>0.20000000000000018</v>
      </c>
      <c r="H130" s="294">
        <f>G8/C243*C130</f>
        <v>0.13953875542046074</v>
      </c>
      <c r="I130" s="295">
        <f t="shared" si="3"/>
        <v>0.33953875542046091</v>
      </c>
      <c r="J130" s="4"/>
      <c r="K130" s="366"/>
      <c r="L130" s="55"/>
      <c r="M130" s="350"/>
      <c r="N130" s="95"/>
      <c r="O130" s="97"/>
      <c r="P130" s="97"/>
      <c r="Q130" s="95"/>
      <c r="R130" s="96"/>
      <c r="U130" s="349"/>
      <c r="V130" s="349"/>
    </row>
    <row r="131" spans="1:22" x14ac:dyDescent="0.25">
      <c r="A131" s="300">
        <v>118</v>
      </c>
      <c r="B131" s="301" t="s">
        <v>380</v>
      </c>
      <c r="C131" s="302">
        <v>72.8</v>
      </c>
      <c r="D131" s="303" t="s">
        <v>328</v>
      </c>
      <c r="E131" s="304">
        <v>4.0999999999999996</v>
      </c>
      <c r="F131" s="304">
        <v>5.5</v>
      </c>
      <c r="G131" s="305">
        <f t="shared" si="2"/>
        <v>1.4000000000000004</v>
      </c>
      <c r="H131" s="306">
        <f>G8/C243*C131</f>
        <v>0.21522079225867671</v>
      </c>
      <c r="I131" s="307">
        <f t="shared" si="3"/>
        <v>1.615220792258677</v>
      </c>
      <c r="J131" s="4"/>
      <c r="K131" s="366"/>
      <c r="L131" s="55"/>
      <c r="M131" s="350"/>
      <c r="N131" s="95"/>
      <c r="O131" s="97"/>
      <c r="P131" s="97"/>
      <c r="Q131" s="95"/>
      <c r="R131" s="96"/>
    </row>
    <row r="132" spans="1:22" x14ac:dyDescent="0.25">
      <c r="A132" s="288">
        <v>119</v>
      </c>
      <c r="B132" s="289" t="s">
        <v>381</v>
      </c>
      <c r="C132" s="296">
        <v>54.2</v>
      </c>
      <c r="D132" s="291" t="s">
        <v>328</v>
      </c>
      <c r="E132" s="292">
        <v>2.7</v>
      </c>
      <c r="F132" s="292">
        <v>3.9</v>
      </c>
      <c r="G132" s="293">
        <f t="shared" si="2"/>
        <v>1.1999999999999997</v>
      </c>
      <c r="H132" s="294">
        <f>G8/C243*C132</f>
        <v>0.16023306236841042</v>
      </c>
      <c r="I132" s="295">
        <f t="shared" si="3"/>
        <v>1.3602330623684102</v>
      </c>
      <c r="J132" s="4"/>
      <c r="K132" s="366"/>
      <c r="L132" s="55"/>
      <c r="M132" s="350"/>
      <c r="N132" s="95"/>
      <c r="O132" s="97"/>
      <c r="P132" s="97"/>
    </row>
    <row r="133" spans="1:22" x14ac:dyDescent="0.25">
      <c r="A133" s="356">
        <v>120</v>
      </c>
      <c r="B133" s="357" t="s">
        <v>382</v>
      </c>
      <c r="C133" s="358">
        <v>51.9</v>
      </c>
      <c r="D133" s="359" t="s">
        <v>328</v>
      </c>
      <c r="E133" s="360">
        <v>3</v>
      </c>
      <c r="F133" s="360">
        <v>4</v>
      </c>
      <c r="G133" s="361">
        <f t="shared" si="2"/>
        <v>1</v>
      </c>
      <c r="H133" s="362">
        <f>G8/C243*C133</f>
        <v>0.15343350437122696</v>
      </c>
      <c r="I133" s="363">
        <f t="shared" si="3"/>
        <v>1.1534335043712269</v>
      </c>
      <c r="J133" s="4"/>
      <c r="K133" s="366"/>
      <c r="L133" s="55"/>
      <c r="M133" s="350"/>
      <c r="N133" s="95"/>
      <c r="O133" s="97"/>
      <c r="P133" s="97"/>
    </row>
    <row r="134" spans="1:22" x14ac:dyDescent="0.25">
      <c r="A134" s="288">
        <v>121</v>
      </c>
      <c r="B134" s="289" t="s">
        <v>383</v>
      </c>
      <c r="C134" s="296">
        <v>47.2</v>
      </c>
      <c r="D134" s="291" t="s">
        <v>328</v>
      </c>
      <c r="E134" s="292">
        <v>2.7</v>
      </c>
      <c r="F134" s="292">
        <v>3.3</v>
      </c>
      <c r="G134" s="293">
        <f t="shared" si="2"/>
        <v>0.59999999999999964</v>
      </c>
      <c r="H134" s="294">
        <f>G8/C243*C134</f>
        <v>0.13953875542046074</v>
      </c>
      <c r="I134" s="295">
        <f t="shared" si="3"/>
        <v>0.73953875542046044</v>
      </c>
      <c r="J134" s="4"/>
      <c r="K134" s="366"/>
      <c r="L134" s="55"/>
      <c r="M134" s="350"/>
      <c r="N134" s="95"/>
      <c r="O134" s="97"/>
      <c r="P134" s="97"/>
    </row>
    <row r="135" spans="1:22" x14ac:dyDescent="0.25">
      <c r="A135" s="376">
        <v>122</v>
      </c>
      <c r="B135" s="377" t="s">
        <v>384</v>
      </c>
      <c r="C135" s="378">
        <v>72.7</v>
      </c>
      <c r="D135" s="379" t="s">
        <v>328</v>
      </c>
      <c r="E135" s="380">
        <v>1.5</v>
      </c>
      <c r="F135" s="380">
        <v>1.7</v>
      </c>
      <c r="G135" s="381">
        <f t="shared" si="2"/>
        <v>0.19999999999999996</v>
      </c>
      <c r="H135" s="382">
        <f>G8/C243*C135</f>
        <v>0.21492515930227746</v>
      </c>
      <c r="I135" s="383">
        <f t="shared" si="3"/>
        <v>0.41492515930227741</v>
      </c>
      <c r="J135" s="4"/>
      <c r="K135" s="366"/>
      <c r="L135" s="55"/>
      <c r="M135" s="350"/>
      <c r="N135" s="95"/>
      <c r="O135" s="98"/>
      <c r="P135" s="97"/>
    </row>
    <row r="136" spans="1:22" x14ac:dyDescent="0.25">
      <c r="A136" s="7">
        <v>123</v>
      </c>
      <c r="B136" s="17" t="s">
        <v>385</v>
      </c>
      <c r="C136" s="11">
        <v>54.3</v>
      </c>
      <c r="D136" s="16" t="s">
        <v>328</v>
      </c>
      <c r="E136" s="30">
        <v>3.7</v>
      </c>
      <c r="F136" s="30">
        <v>4.5999999999999996</v>
      </c>
      <c r="G136" s="21">
        <f t="shared" si="2"/>
        <v>0.89999999999999947</v>
      </c>
      <c r="H136" s="29">
        <f>G8/C243*C136</f>
        <v>0.16052869532480971</v>
      </c>
      <c r="I136" s="26">
        <f t="shared" si="3"/>
        <v>1.0605286953248092</v>
      </c>
      <c r="J136" s="4"/>
      <c r="K136" s="366"/>
      <c r="L136" s="55"/>
      <c r="M136" s="350"/>
      <c r="N136" s="95"/>
      <c r="O136" s="97"/>
      <c r="P136" s="97"/>
    </row>
    <row r="137" spans="1:22" x14ac:dyDescent="0.25">
      <c r="A137" s="376">
        <v>124</v>
      </c>
      <c r="B137" s="377" t="s">
        <v>386</v>
      </c>
      <c r="C137" s="378">
        <v>52.1</v>
      </c>
      <c r="D137" s="379" t="s">
        <v>328</v>
      </c>
      <c r="E137" s="380">
        <v>2.6</v>
      </c>
      <c r="F137" s="380">
        <v>3.2</v>
      </c>
      <c r="G137" s="381">
        <f t="shared" si="2"/>
        <v>0.60000000000000009</v>
      </c>
      <c r="H137" s="382">
        <f>G8/C243*C137</f>
        <v>0.15402477028402553</v>
      </c>
      <c r="I137" s="383">
        <f t="shared" si="3"/>
        <v>0.75402477028402559</v>
      </c>
      <c r="J137" s="4"/>
      <c r="K137" s="366"/>
      <c r="L137" s="55"/>
      <c r="M137" s="350"/>
      <c r="N137" s="95"/>
      <c r="O137" s="97"/>
      <c r="P137" s="97"/>
    </row>
    <row r="138" spans="1:22" x14ac:dyDescent="0.25">
      <c r="A138" s="288">
        <v>125</v>
      </c>
      <c r="B138" s="289" t="s">
        <v>387</v>
      </c>
      <c r="C138" s="296">
        <v>47.2</v>
      </c>
      <c r="D138" s="291" t="s">
        <v>328</v>
      </c>
      <c r="E138" s="292">
        <v>2</v>
      </c>
      <c r="F138" s="292">
        <v>2.4</v>
      </c>
      <c r="G138" s="293">
        <f t="shared" si="2"/>
        <v>0.39999999999999991</v>
      </c>
      <c r="H138" s="294">
        <f>G8/C243*C138</f>
        <v>0.13953875542046074</v>
      </c>
      <c r="I138" s="295">
        <f t="shared" si="3"/>
        <v>0.5395387554204607</v>
      </c>
      <c r="J138" s="4"/>
      <c r="K138" s="366"/>
      <c r="L138" s="55"/>
      <c r="M138" s="350"/>
    </row>
    <row r="139" spans="1:22" x14ac:dyDescent="0.25">
      <c r="A139" s="288">
        <v>126</v>
      </c>
      <c r="B139" s="289" t="s">
        <v>388</v>
      </c>
      <c r="C139" s="296">
        <v>72.400000000000006</v>
      </c>
      <c r="D139" s="291" t="s">
        <v>328</v>
      </c>
      <c r="E139" s="292">
        <v>3.7</v>
      </c>
      <c r="F139" s="292">
        <v>5</v>
      </c>
      <c r="G139" s="293">
        <f t="shared" si="2"/>
        <v>1.2999999999999998</v>
      </c>
      <c r="H139" s="294">
        <f>G8/C243*C139</f>
        <v>0.21403826043307964</v>
      </c>
      <c r="I139" s="295">
        <f t="shared" si="3"/>
        <v>1.5140382604330795</v>
      </c>
      <c r="J139" s="4"/>
      <c r="K139" s="366"/>
      <c r="L139" s="55"/>
      <c r="M139" s="350"/>
    </row>
    <row r="140" spans="1:22" ht="15.75" customHeight="1" x14ac:dyDescent="0.25">
      <c r="A140" s="288">
        <v>127</v>
      </c>
      <c r="B140" s="289" t="s">
        <v>389</v>
      </c>
      <c r="C140" s="296">
        <v>54.3</v>
      </c>
      <c r="D140" s="291" t="s">
        <v>328</v>
      </c>
      <c r="E140" s="292">
        <v>3.3</v>
      </c>
      <c r="F140" s="292">
        <v>4.7</v>
      </c>
      <c r="G140" s="293">
        <f t="shared" si="2"/>
        <v>1.4000000000000004</v>
      </c>
      <c r="H140" s="294">
        <f>G8/C243*C140</f>
        <v>0.16052869532480971</v>
      </c>
      <c r="I140" s="295">
        <f t="shared" si="3"/>
        <v>1.5605286953248101</v>
      </c>
      <c r="J140" s="4"/>
      <c r="K140" s="385" t="s">
        <v>634</v>
      </c>
      <c r="L140" s="720" t="s">
        <v>635</v>
      </c>
      <c r="M140" s="720"/>
      <c r="N140" s="720"/>
      <c r="O140" s="720"/>
      <c r="P140" s="55"/>
    </row>
    <row r="141" spans="1:22" x14ac:dyDescent="0.25">
      <c r="A141" s="288">
        <v>128</v>
      </c>
      <c r="B141" s="289" t="s">
        <v>390</v>
      </c>
      <c r="C141" s="296">
        <v>51.8</v>
      </c>
      <c r="D141" s="291" t="s">
        <v>328</v>
      </c>
      <c r="E141" s="292">
        <v>2.5</v>
      </c>
      <c r="F141" s="292">
        <v>3.8</v>
      </c>
      <c r="G141" s="293">
        <f t="shared" si="2"/>
        <v>1.2999999999999998</v>
      </c>
      <c r="H141" s="294">
        <f>G8/C243*C141</f>
        <v>0.15313787141482765</v>
      </c>
      <c r="I141" s="295">
        <f t="shared" si="3"/>
        <v>1.4531378714148275</v>
      </c>
      <c r="J141" s="4"/>
      <c r="K141" s="366"/>
      <c r="L141" s="55"/>
      <c r="M141" s="350"/>
    </row>
    <row r="142" spans="1:22" x14ac:dyDescent="0.25">
      <c r="A142" s="376">
        <v>129</v>
      </c>
      <c r="B142" s="377" t="s">
        <v>391</v>
      </c>
      <c r="C142" s="378">
        <v>48</v>
      </c>
      <c r="D142" s="379" t="s">
        <v>328</v>
      </c>
      <c r="E142" s="380">
        <v>3</v>
      </c>
      <c r="F142" s="380">
        <v>4.5</v>
      </c>
      <c r="G142" s="381">
        <f t="shared" si="2"/>
        <v>1.5</v>
      </c>
      <c r="H142" s="382">
        <f>G8/C243*C142</f>
        <v>0.141903819071655</v>
      </c>
      <c r="I142" s="383">
        <f t="shared" si="3"/>
        <v>1.6419038190716551</v>
      </c>
      <c r="J142" s="4"/>
      <c r="K142" s="366"/>
      <c r="L142" s="55"/>
      <c r="M142" s="350"/>
    </row>
    <row r="143" spans="1:22" x14ac:dyDescent="0.25">
      <c r="A143" s="300">
        <v>130</v>
      </c>
      <c r="B143" s="301" t="s">
        <v>392</v>
      </c>
      <c r="C143" s="302">
        <v>73</v>
      </c>
      <c r="D143" s="303" t="s">
        <v>328</v>
      </c>
      <c r="E143" s="304">
        <v>1.9</v>
      </c>
      <c r="F143" s="304">
        <v>2.5</v>
      </c>
      <c r="G143" s="305">
        <f t="shared" si="2"/>
        <v>0.60000000000000009</v>
      </c>
      <c r="H143" s="306">
        <f>G8/C243*C143</f>
        <v>0.21581205817147531</v>
      </c>
      <c r="I143" s="307">
        <f t="shared" si="3"/>
        <v>0.8158120581714754</v>
      </c>
      <c r="J143" s="4"/>
      <c r="K143" s="366"/>
      <c r="L143" s="55"/>
      <c r="M143" s="350"/>
    </row>
    <row r="144" spans="1:22" x14ac:dyDescent="0.25">
      <c r="A144" s="7">
        <v>131</v>
      </c>
      <c r="B144" s="17" t="s">
        <v>393</v>
      </c>
      <c r="C144" s="11">
        <v>54.8</v>
      </c>
      <c r="D144" s="16" t="s">
        <v>328</v>
      </c>
      <c r="E144" s="30">
        <v>1.9</v>
      </c>
      <c r="F144" s="30">
        <v>2.2000000000000002</v>
      </c>
      <c r="G144" s="21">
        <f t="shared" ref="G144:G207" si="4">F144-E144</f>
        <v>0.30000000000000027</v>
      </c>
      <c r="H144" s="29">
        <f>G8/C243*C144</f>
        <v>0.16200686010680609</v>
      </c>
      <c r="I144" s="26">
        <f t="shared" ref="I144:I207" si="5">G144+H144</f>
        <v>0.46200686010680636</v>
      </c>
      <c r="J144" s="4"/>
      <c r="K144" s="366"/>
      <c r="L144" s="55"/>
      <c r="M144" s="350"/>
    </row>
    <row r="145" spans="1:16" x14ac:dyDescent="0.25">
      <c r="A145" s="300">
        <v>132</v>
      </c>
      <c r="B145" s="301" t="s">
        <v>394</v>
      </c>
      <c r="C145" s="302">
        <v>52.6</v>
      </c>
      <c r="D145" s="303" t="s">
        <v>328</v>
      </c>
      <c r="E145" s="304">
        <v>2</v>
      </c>
      <c r="F145" s="304">
        <v>2</v>
      </c>
      <c r="G145" s="305">
        <f t="shared" si="4"/>
        <v>0</v>
      </c>
      <c r="H145" s="306">
        <f>G8/C243*C145</f>
        <v>0.15550293506602192</v>
      </c>
      <c r="I145" s="307">
        <f t="shared" si="5"/>
        <v>0.15550293506602192</v>
      </c>
      <c r="J145" s="57"/>
      <c r="K145" s="366"/>
      <c r="L145" s="55"/>
      <c r="M145" s="350"/>
    </row>
    <row r="146" spans="1:16" x14ac:dyDescent="0.25">
      <c r="A146" s="288">
        <v>133</v>
      </c>
      <c r="B146" s="289" t="s">
        <v>395</v>
      </c>
      <c r="C146" s="296">
        <v>47.6</v>
      </c>
      <c r="D146" s="291" t="s">
        <v>328</v>
      </c>
      <c r="E146" s="292">
        <v>2.2999999999999998</v>
      </c>
      <c r="F146" s="292">
        <v>2.7</v>
      </c>
      <c r="G146" s="293">
        <f t="shared" si="4"/>
        <v>0.40000000000000036</v>
      </c>
      <c r="H146" s="294">
        <f>G8/C243*C146</f>
        <v>0.14072128724605787</v>
      </c>
      <c r="I146" s="295">
        <f t="shared" si="5"/>
        <v>0.54072128724605828</v>
      </c>
      <c r="J146" s="57"/>
      <c r="K146" s="366"/>
      <c r="L146" s="55"/>
      <c r="M146" s="350"/>
    </row>
    <row r="147" spans="1:16" ht="15" customHeight="1" x14ac:dyDescent="0.25">
      <c r="A147" s="288">
        <v>134</v>
      </c>
      <c r="B147" s="289" t="s">
        <v>396</v>
      </c>
      <c r="C147" s="296">
        <v>73</v>
      </c>
      <c r="D147" s="291" t="s">
        <v>328</v>
      </c>
      <c r="E147" s="292">
        <v>4</v>
      </c>
      <c r="F147" s="292">
        <v>5.3</v>
      </c>
      <c r="G147" s="293">
        <f t="shared" si="4"/>
        <v>1.2999999999999998</v>
      </c>
      <c r="H147" s="294">
        <f>G8/C243*C147</f>
        <v>0.21581205817147531</v>
      </c>
      <c r="I147" s="295">
        <f t="shared" si="5"/>
        <v>1.5158120581714751</v>
      </c>
      <c r="J147" s="57"/>
      <c r="K147" s="366"/>
      <c r="L147" s="55"/>
      <c r="M147" s="99"/>
    </row>
    <row r="148" spans="1:16" x14ac:dyDescent="0.25">
      <c r="A148" s="288">
        <v>135</v>
      </c>
      <c r="B148" s="289" t="s">
        <v>397</v>
      </c>
      <c r="C148" s="296">
        <v>54.9</v>
      </c>
      <c r="D148" s="291" t="s">
        <v>328</v>
      </c>
      <c r="E148" s="292">
        <v>1.7</v>
      </c>
      <c r="F148" s="292">
        <v>2.8</v>
      </c>
      <c r="G148" s="293">
        <f t="shared" si="4"/>
        <v>1.0999999999999999</v>
      </c>
      <c r="H148" s="294">
        <f>G8/C243*C148</f>
        <v>0.16230249306320538</v>
      </c>
      <c r="I148" s="295">
        <f t="shared" si="5"/>
        <v>1.2623024930632052</v>
      </c>
      <c r="J148" s="57"/>
      <c r="K148" s="366"/>
      <c r="L148" s="55"/>
      <c r="M148" s="350"/>
    </row>
    <row r="149" spans="1:16" x14ac:dyDescent="0.25">
      <c r="A149" s="300">
        <v>136</v>
      </c>
      <c r="B149" s="301" t="s">
        <v>398</v>
      </c>
      <c r="C149" s="302">
        <v>52.3</v>
      </c>
      <c r="D149" s="303" t="s">
        <v>328</v>
      </c>
      <c r="E149" s="304">
        <v>2.7</v>
      </c>
      <c r="F149" s="304">
        <v>3.6</v>
      </c>
      <c r="G149" s="305">
        <f t="shared" si="4"/>
        <v>0.89999999999999991</v>
      </c>
      <c r="H149" s="306">
        <f>G8/C243*C149</f>
        <v>0.15461603619682407</v>
      </c>
      <c r="I149" s="307">
        <f t="shared" si="5"/>
        <v>1.054616036196824</v>
      </c>
      <c r="J149" s="4"/>
      <c r="K149" s="366"/>
      <c r="L149" s="55"/>
      <c r="M149" s="350"/>
    </row>
    <row r="150" spans="1:16" x14ac:dyDescent="0.25">
      <c r="A150" s="300">
        <v>137</v>
      </c>
      <c r="B150" s="301" t="s">
        <v>399</v>
      </c>
      <c r="C150" s="302">
        <v>47.6</v>
      </c>
      <c r="D150" s="303" t="s">
        <v>328</v>
      </c>
      <c r="E150" s="304">
        <v>2.6</v>
      </c>
      <c r="F150" s="304">
        <v>3.5</v>
      </c>
      <c r="G150" s="305">
        <f t="shared" si="4"/>
        <v>0.89999999999999991</v>
      </c>
      <c r="H150" s="306">
        <f>G8/C243*C150</f>
        <v>0.14072128724605787</v>
      </c>
      <c r="I150" s="307">
        <f t="shared" si="5"/>
        <v>1.0407212872460578</v>
      </c>
      <c r="J150" s="4"/>
      <c r="K150" s="366"/>
      <c r="L150" s="55"/>
      <c r="M150" s="350"/>
    </row>
    <row r="151" spans="1:16" x14ac:dyDescent="0.25">
      <c r="A151" s="356">
        <v>138</v>
      </c>
      <c r="B151" s="357" t="s">
        <v>400</v>
      </c>
      <c r="C151" s="358">
        <v>72.8</v>
      </c>
      <c r="D151" s="359" t="s">
        <v>328</v>
      </c>
      <c r="E151" s="360">
        <v>2.9</v>
      </c>
      <c r="F151" s="360">
        <v>2.9</v>
      </c>
      <c r="G151" s="361">
        <f t="shared" si="4"/>
        <v>0</v>
      </c>
      <c r="H151" s="362">
        <f>G8/C243*C151</f>
        <v>0.21522079225867671</v>
      </c>
      <c r="I151" s="363">
        <f t="shared" si="5"/>
        <v>0.21522079225867671</v>
      </c>
      <c r="J151" s="4"/>
      <c r="K151" s="366"/>
      <c r="L151" s="55"/>
      <c r="M151" s="44"/>
      <c r="N151" s="99"/>
      <c r="O151" s="99"/>
    </row>
    <row r="152" spans="1:16" x14ac:dyDescent="0.25">
      <c r="A152" s="300">
        <v>139</v>
      </c>
      <c r="B152" s="301" t="s">
        <v>401</v>
      </c>
      <c r="C152" s="302">
        <v>54.9</v>
      </c>
      <c r="D152" s="303" t="s">
        <v>328</v>
      </c>
      <c r="E152" s="304">
        <v>2.9</v>
      </c>
      <c r="F152" s="304">
        <v>3.9</v>
      </c>
      <c r="G152" s="305">
        <f t="shared" si="4"/>
        <v>1</v>
      </c>
      <c r="H152" s="306">
        <f>G8/C243*C152</f>
        <v>0.16230249306320538</v>
      </c>
      <c r="I152" s="307">
        <f t="shared" si="5"/>
        <v>1.1623024930632053</v>
      </c>
      <c r="J152" s="4"/>
      <c r="K152" s="366"/>
      <c r="L152" s="55"/>
      <c r="M152" s="44"/>
    </row>
    <row r="153" spans="1:16" x14ac:dyDescent="0.25">
      <c r="A153" s="300">
        <v>140</v>
      </c>
      <c r="B153" s="301" t="s">
        <v>402</v>
      </c>
      <c r="C153" s="302">
        <v>52.4</v>
      </c>
      <c r="D153" s="303" t="s">
        <v>328</v>
      </c>
      <c r="E153" s="304">
        <v>1.1000000000000001</v>
      </c>
      <c r="F153" s="304">
        <v>1.1000000000000001</v>
      </c>
      <c r="G153" s="305">
        <f t="shared" si="4"/>
        <v>0</v>
      </c>
      <c r="H153" s="306">
        <f>G8/C243*C153</f>
        <v>0.15491166915322335</v>
      </c>
      <c r="I153" s="307">
        <f t="shared" si="5"/>
        <v>0.15491166915322335</v>
      </c>
      <c r="J153" s="4"/>
      <c r="K153" s="366"/>
      <c r="L153" s="55"/>
      <c r="M153" s="350"/>
    </row>
    <row r="154" spans="1:16" x14ac:dyDescent="0.25">
      <c r="A154" s="288">
        <v>141</v>
      </c>
      <c r="B154" s="289" t="s">
        <v>403</v>
      </c>
      <c r="C154" s="296">
        <v>47.2</v>
      </c>
      <c r="D154" s="291" t="s">
        <v>328</v>
      </c>
      <c r="E154" s="292">
        <v>2</v>
      </c>
      <c r="F154" s="292">
        <v>2.5</v>
      </c>
      <c r="G154" s="293">
        <f t="shared" si="4"/>
        <v>0.5</v>
      </c>
      <c r="H154" s="294">
        <f>G8/C243*C154</f>
        <v>0.13953875542046074</v>
      </c>
      <c r="I154" s="295">
        <f t="shared" si="5"/>
        <v>0.63953875542046079</v>
      </c>
      <c r="J154" s="4"/>
      <c r="K154" s="366"/>
      <c r="L154" s="55"/>
      <c r="M154" s="100"/>
    </row>
    <row r="155" spans="1:16" x14ac:dyDescent="0.25">
      <c r="A155" s="288">
        <v>142</v>
      </c>
      <c r="B155" s="289" t="s">
        <v>404</v>
      </c>
      <c r="C155" s="296">
        <v>72.5</v>
      </c>
      <c r="D155" s="291" t="s">
        <v>328</v>
      </c>
      <c r="E155" s="292">
        <v>3</v>
      </c>
      <c r="F155" s="292">
        <v>3.9</v>
      </c>
      <c r="G155" s="293">
        <f t="shared" si="4"/>
        <v>0.89999999999999991</v>
      </c>
      <c r="H155" s="294">
        <f>G8/C243*C155</f>
        <v>0.21433389338947889</v>
      </c>
      <c r="I155" s="295">
        <f t="shared" si="5"/>
        <v>1.1143338933894789</v>
      </c>
      <c r="J155" s="4"/>
      <c r="K155" s="366"/>
      <c r="L155" s="55"/>
      <c r="M155" s="350"/>
      <c r="P155" s="44"/>
    </row>
    <row r="156" spans="1:16" x14ac:dyDescent="0.25">
      <c r="A156" s="7">
        <v>143</v>
      </c>
      <c r="B156" s="17" t="s">
        <v>405</v>
      </c>
      <c r="C156" s="11">
        <v>54.8</v>
      </c>
      <c r="D156" s="16" t="s">
        <v>328</v>
      </c>
      <c r="E156" s="30">
        <v>3.3</v>
      </c>
      <c r="F156" s="30">
        <v>4.5999999999999996</v>
      </c>
      <c r="G156" s="21">
        <f t="shared" si="4"/>
        <v>1.2999999999999998</v>
      </c>
      <c r="H156" s="29">
        <f>G8/C243*C156</f>
        <v>0.16200686010680609</v>
      </c>
      <c r="I156" s="26">
        <f t="shared" si="5"/>
        <v>1.4620068601068059</v>
      </c>
      <c r="J156" s="4"/>
      <c r="K156" s="366"/>
      <c r="L156" s="55"/>
      <c r="M156" s="350"/>
      <c r="P156" s="44"/>
    </row>
    <row r="157" spans="1:16" x14ac:dyDescent="0.25">
      <c r="A157" s="288">
        <v>144</v>
      </c>
      <c r="B157" s="289" t="s">
        <v>406</v>
      </c>
      <c r="C157" s="296">
        <v>51.9</v>
      </c>
      <c r="D157" s="291" t="s">
        <v>328</v>
      </c>
      <c r="E157" s="292">
        <v>1.6</v>
      </c>
      <c r="F157" s="292">
        <v>2</v>
      </c>
      <c r="G157" s="293">
        <f t="shared" si="4"/>
        <v>0.39999999999999991</v>
      </c>
      <c r="H157" s="294">
        <f>G8/C243*C157</f>
        <v>0.15343350437122696</v>
      </c>
      <c r="I157" s="295">
        <f t="shared" si="5"/>
        <v>0.55343350437122685</v>
      </c>
      <c r="J157" s="4"/>
      <c r="K157" s="366"/>
      <c r="L157" s="55"/>
      <c r="M157" s="350"/>
    </row>
    <row r="158" spans="1:16" x14ac:dyDescent="0.25">
      <c r="A158" s="328">
        <v>145</v>
      </c>
      <c r="B158" s="329" t="s">
        <v>407</v>
      </c>
      <c r="C158" s="330">
        <v>47</v>
      </c>
      <c r="D158" s="331" t="s">
        <v>328</v>
      </c>
      <c r="E158" s="332">
        <v>3.1</v>
      </c>
      <c r="F158" s="332">
        <v>4.3</v>
      </c>
      <c r="G158" s="333">
        <f t="shared" si="4"/>
        <v>1.1999999999999997</v>
      </c>
      <c r="H158" s="334">
        <f>G8/C243*C158</f>
        <v>0.13894748950766217</v>
      </c>
      <c r="I158" s="335">
        <f t="shared" si="5"/>
        <v>1.3389474895076618</v>
      </c>
      <c r="J158" s="4"/>
      <c r="K158" s="366"/>
      <c r="L158" s="55"/>
      <c r="M158" s="350"/>
      <c r="N158" s="100"/>
      <c r="O158" s="100"/>
      <c r="P158" s="100"/>
    </row>
    <row r="159" spans="1:16" x14ac:dyDescent="0.25">
      <c r="A159" s="308">
        <v>146</v>
      </c>
      <c r="B159" s="301" t="s">
        <v>408</v>
      </c>
      <c r="C159" s="302">
        <v>73.2</v>
      </c>
      <c r="D159" s="303" t="s">
        <v>328</v>
      </c>
      <c r="E159" s="304">
        <v>2.1</v>
      </c>
      <c r="F159" s="304">
        <v>2.1</v>
      </c>
      <c r="G159" s="305">
        <f t="shared" si="4"/>
        <v>0</v>
      </c>
      <c r="H159" s="306">
        <f>G8/C243*C159</f>
        <v>0.21640332408427387</v>
      </c>
      <c r="I159" s="307">
        <f t="shared" si="5"/>
        <v>0.21640332408427387</v>
      </c>
      <c r="J159" s="4"/>
      <c r="K159" s="366"/>
      <c r="L159" s="55"/>
      <c r="M159" s="350"/>
    </row>
    <row r="160" spans="1:16" x14ac:dyDescent="0.25">
      <c r="A160" s="300">
        <v>147</v>
      </c>
      <c r="B160" s="301" t="s">
        <v>409</v>
      </c>
      <c r="C160" s="302">
        <v>54.7</v>
      </c>
      <c r="D160" s="303" t="s">
        <v>328</v>
      </c>
      <c r="E160" s="304">
        <v>3.5</v>
      </c>
      <c r="F160" s="304">
        <v>5.0999999999999996</v>
      </c>
      <c r="G160" s="305">
        <f t="shared" si="4"/>
        <v>1.5999999999999996</v>
      </c>
      <c r="H160" s="306">
        <f>G8/C243*C160</f>
        <v>0.16171122715040684</v>
      </c>
      <c r="I160" s="307">
        <f t="shared" si="5"/>
        <v>1.7617112271504065</v>
      </c>
      <c r="J160" s="4"/>
      <c r="K160" s="366"/>
      <c r="L160" s="55"/>
      <c r="M160" s="350"/>
    </row>
    <row r="161" spans="1:13" x14ac:dyDescent="0.25">
      <c r="A161" s="288">
        <v>148</v>
      </c>
      <c r="B161" s="289" t="s">
        <v>410</v>
      </c>
      <c r="C161" s="296">
        <v>52.4</v>
      </c>
      <c r="D161" s="291" t="s">
        <v>328</v>
      </c>
      <c r="E161" s="292">
        <v>1.7</v>
      </c>
      <c r="F161" s="292">
        <v>2.1</v>
      </c>
      <c r="G161" s="293">
        <f t="shared" si="4"/>
        <v>0.40000000000000013</v>
      </c>
      <c r="H161" s="294">
        <f>G8/C243*C161</f>
        <v>0.15491166915322335</v>
      </c>
      <c r="I161" s="295">
        <f t="shared" si="5"/>
        <v>0.55491166915322343</v>
      </c>
      <c r="J161" s="4"/>
      <c r="K161" s="366"/>
      <c r="L161" s="55"/>
      <c r="M161" s="350"/>
    </row>
    <row r="162" spans="1:13" x14ac:dyDescent="0.25">
      <c r="A162" s="300">
        <v>149</v>
      </c>
      <c r="B162" s="301" t="s">
        <v>411</v>
      </c>
      <c r="C162" s="302">
        <v>47.4</v>
      </c>
      <c r="D162" s="303" t="s">
        <v>328</v>
      </c>
      <c r="E162" s="304">
        <v>3.8</v>
      </c>
      <c r="F162" s="304">
        <v>3.8</v>
      </c>
      <c r="G162" s="305">
        <f t="shared" si="4"/>
        <v>0</v>
      </c>
      <c r="H162" s="306">
        <f>G8/C243*C162</f>
        <v>0.1401300213332593</v>
      </c>
      <c r="I162" s="307">
        <f t="shared" si="5"/>
        <v>0.1401300213332593</v>
      </c>
      <c r="J162" s="4"/>
      <c r="K162" s="366"/>
      <c r="L162" s="55"/>
      <c r="M162" s="350"/>
    </row>
    <row r="163" spans="1:13" x14ac:dyDescent="0.25">
      <c r="A163" s="288">
        <v>150</v>
      </c>
      <c r="B163" s="289" t="s">
        <v>412</v>
      </c>
      <c r="C163" s="296">
        <v>73.2</v>
      </c>
      <c r="D163" s="291" t="s">
        <v>328</v>
      </c>
      <c r="E163" s="292">
        <v>3.3</v>
      </c>
      <c r="F163" s="292">
        <v>4.4000000000000004</v>
      </c>
      <c r="G163" s="293">
        <f t="shared" si="4"/>
        <v>1.1000000000000005</v>
      </c>
      <c r="H163" s="294">
        <f>G8/C243*C163</f>
        <v>0.21640332408427387</v>
      </c>
      <c r="I163" s="295">
        <f t="shared" si="5"/>
        <v>1.3164033240842743</v>
      </c>
      <c r="J163" s="4"/>
      <c r="K163" s="366"/>
      <c r="L163" s="6"/>
      <c r="M163" s="350"/>
    </row>
    <row r="164" spans="1:13" x14ac:dyDescent="0.25">
      <c r="A164" s="288">
        <v>151</v>
      </c>
      <c r="B164" s="289" t="s">
        <v>526</v>
      </c>
      <c r="C164" s="296">
        <v>39.299999999999997</v>
      </c>
      <c r="D164" s="291" t="s">
        <v>328</v>
      </c>
      <c r="E164" s="292">
        <v>2.7</v>
      </c>
      <c r="F164" s="292">
        <v>3.5</v>
      </c>
      <c r="G164" s="293">
        <f t="shared" si="4"/>
        <v>0.79999999999999982</v>
      </c>
      <c r="H164" s="294">
        <f>G8/C243*C164</f>
        <v>0.11618375186491751</v>
      </c>
      <c r="I164" s="295">
        <f t="shared" si="5"/>
        <v>0.9161837518649173</v>
      </c>
      <c r="J164" s="4"/>
      <c r="K164" s="366"/>
      <c r="L164" s="55"/>
      <c r="M164" s="350"/>
    </row>
    <row r="165" spans="1:13" x14ac:dyDescent="0.25">
      <c r="A165" s="300">
        <v>152</v>
      </c>
      <c r="B165" s="301" t="s">
        <v>527</v>
      </c>
      <c r="C165" s="302">
        <v>67.099999999999994</v>
      </c>
      <c r="D165" s="303" t="s">
        <v>328</v>
      </c>
      <c r="E165" s="304">
        <v>3.4</v>
      </c>
      <c r="F165" s="304">
        <v>4.5</v>
      </c>
      <c r="G165" s="305">
        <f t="shared" si="4"/>
        <v>1.1000000000000001</v>
      </c>
      <c r="H165" s="306">
        <f>G8/C243*C165</f>
        <v>0.19836971374391768</v>
      </c>
      <c r="I165" s="307">
        <f t="shared" si="5"/>
        <v>1.2983697137439179</v>
      </c>
      <c r="J165" s="4"/>
      <c r="K165" s="366"/>
      <c r="L165" s="55"/>
      <c r="M165" s="350"/>
    </row>
    <row r="166" spans="1:13" x14ac:dyDescent="0.25">
      <c r="A166" s="288">
        <v>153</v>
      </c>
      <c r="B166" s="289" t="s">
        <v>528</v>
      </c>
      <c r="C166" s="296">
        <v>99.4</v>
      </c>
      <c r="D166" s="291" t="s">
        <v>328</v>
      </c>
      <c r="E166" s="292">
        <v>6.8</v>
      </c>
      <c r="F166" s="292">
        <v>9.3000000000000007</v>
      </c>
      <c r="G166" s="293">
        <f t="shared" si="4"/>
        <v>2.5000000000000009</v>
      </c>
      <c r="H166" s="294">
        <f>G8/C243*C166</f>
        <v>0.29385915866088558</v>
      </c>
      <c r="I166" s="295">
        <f t="shared" si="5"/>
        <v>2.7938591586608865</v>
      </c>
      <c r="J166" s="4"/>
      <c r="K166" s="366"/>
      <c r="L166" s="55"/>
      <c r="M166" s="350"/>
    </row>
    <row r="167" spans="1:13" x14ac:dyDescent="0.25">
      <c r="A167" s="288">
        <v>154</v>
      </c>
      <c r="B167" s="289" t="s">
        <v>529</v>
      </c>
      <c r="C167" s="296">
        <v>39.6</v>
      </c>
      <c r="D167" s="291" t="s">
        <v>328</v>
      </c>
      <c r="E167" s="292">
        <v>1.8</v>
      </c>
      <c r="F167" s="292">
        <v>2.2000000000000002</v>
      </c>
      <c r="G167" s="293">
        <f t="shared" si="4"/>
        <v>0.40000000000000013</v>
      </c>
      <c r="H167" s="294">
        <f>G8/C243*C167</f>
        <v>0.11707065073411536</v>
      </c>
      <c r="I167" s="295">
        <f t="shared" si="5"/>
        <v>0.51707065073411551</v>
      </c>
      <c r="J167" s="4"/>
      <c r="K167" s="366"/>
      <c r="L167" s="55"/>
      <c r="M167" s="350"/>
    </row>
    <row r="168" spans="1:13" x14ac:dyDescent="0.25">
      <c r="A168" s="288">
        <v>155</v>
      </c>
      <c r="B168" s="289" t="s">
        <v>530</v>
      </c>
      <c r="C168" s="296">
        <v>67</v>
      </c>
      <c r="D168" s="291" t="s">
        <v>328</v>
      </c>
      <c r="E168" s="292">
        <v>2.8</v>
      </c>
      <c r="F168" s="292">
        <v>4</v>
      </c>
      <c r="G168" s="293">
        <f t="shared" si="4"/>
        <v>1.2000000000000002</v>
      </c>
      <c r="H168" s="294">
        <f>G8/C243*C168</f>
        <v>0.19807408078751843</v>
      </c>
      <c r="I168" s="295">
        <f t="shared" si="5"/>
        <v>1.3980740807875187</v>
      </c>
      <c r="J168" s="4"/>
      <c r="K168" s="366"/>
      <c r="L168" s="55"/>
      <c r="M168" s="350"/>
    </row>
    <row r="169" spans="1:13" x14ac:dyDescent="0.25">
      <c r="A169" s="288">
        <v>156</v>
      </c>
      <c r="B169" s="289" t="s">
        <v>531</v>
      </c>
      <c r="C169" s="296">
        <v>98.8</v>
      </c>
      <c r="D169" s="291" t="s">
        <v>328</v>
      </c>
      <c r="E169" s="292">
        <v>4.7</v>
      </c>
      <c r="F169" s="292">
        <v>7.4</v>
      </c>
      <c r="G169" s="293">
        <f t="shared" si="4"/>
        <v>2.7</v>
      </c>
      <c r="H169" s="294">
        <f>G8/C243*C169</f>
        <v>0.29208536092248982</v>
      </c>
      <c r="I169" s="295">
        <f t="shared" si="5"/>
        <v>2.99208536092249</v>
      </c>
      <c r="J169" s="4"/>
      <c r="K169" s="366"/>
      <c r="L169" s="55"/>
      <c r="M169" s="350"/>
    </row>
    <row r="170" spans="1:13" x14ac:dyDescent="0.25">
      <c r="A170" s="7">
        <v>157</v>
      </c>
      <c r="B170" s="17" t="s">
        <v>532</v>
      </c>
      <c r="C170" s="11">
        <v>39.4</v>
      </c>
      <c r="D170" s="16" t="s">
        <v>328</v>
      </c>
      <c r="E170" s="30">
        <v>2.2000000000000002</v>
      </c>
      <c r="F170" s="30">
        <v>3</v>
      </c>
      <c r="G170" s="21">
        <f t="shared" si="4"/>
        <v>0.79999999999999982</v>
      </c>
      <c r="H170" s="29">
        <f>G8/C243*C170</f>
        <v>0.1164793848213168</v>
      </c>
      <c r="I170" s="387">
        <f t="shared" si="5"/>
        <v>0.91647938482131663</v>
      </c>
      <c r="J170" s="4"/>
      <c r="K170" s="366"/>
      <c r="L170" s="55"/>
      <c r="M170" s="350"/>
    </row>
    <row r="171" spans="1:13" x14ac:dyDescent="0.25">
      <c r="A171" s="288">
        <v>158</v>
      </c>
      <c r="B171" s="289" t="s">
        <v>533</v>
      </c>
      <c r="C171" s="296">
        <v>67.5</v>
      </c>
      <c r="D171" s="291" t="s">
        <v>328</v>
      </c>
      <c r="E171" s="292">
        <v>3.2</v>
      </c>
      <c r="F171" s="292">
        <v>4.2</v>
      </c>
      <c r="G171" s="293">
        <f t="shared" si="4"/>
        <v>1</v>
      </c>
      <c r="H171" s="294">
        <f>G8/C243*C171</f>
        <v>0.19955224556951481</v>
      </c>
      <c r="I171" s="295">
        <f t="shared" si="5"/>
        <v>1.1995522455695149</v>
      </c>
      <c r="J171" s="4"/>
      <c r="K171" s="367" t="s">
        <v>627</v>
      </c>
      <c r="L171" s="347"/>
      <c r="M171" s="348"/>
    </row>
    <row r="172" spans="1:13" x14ac:dyDescent="0.25">
      <c r="A172" s="300">
        <v>159</v>
      </c>
      <c r="B172" s="301" t="s">
        <v>534</v>
      </c>
      <c r="C172" s="302">
        <v>99.1</v>
      </c>
      <c r="D172" s="303" t="s">
        <v>328</v>
      </c>
      <c r="E172" s="304">
        <v>1.4</v>
      </c>
      <c r="F172" s="304">
        <v>1.6</v>
      </c>
      <c r="G172" s="305">
        <f t="shared" si="4"/>
        <v>0.20000000000000018</v>
      </c>
      <c r="H172" s="306">
        <f>G8/C243*C172</f>
        <v>0.29297225979168767</v>
      </c>
      <c r="I172" s="307">
        <f t="shared" si="5"/>
        <v>0.49297225979168785</v>
      </c>
      <c r="J172" s="4"/>
      <c r="K172" s="366"/>
      <c r="L172" s="55"/>
      <c r="M172" s="350"/>
    </row>
    <row r="173" spans="1:13" x14ac:dyDescent="0.25">
      <c r="A173" s="288">
        <v>160</v>
      </c>
      <c r="B173" s="289" t="s">
        <v>535</v>
      </c>
      <c r="C173" s="296">
        <v>40.1</v>
      </c>
      <c r="D173" s="291" t="s">
        <v>328</v>
      </c>
      <c r="E173" s="292">
        <v>1.4</v>
      </c>
      <c r="F173" s="292">
        <v>1.4</v>
      </c>
      <c r="G173" s="293">
        <f t="shared" si="4"/>
        <v>0</v>
      </c>
      <c r="H173" s="294">
        <f>G8/C243*C173</f>
        <v>0.11854881551611178</v>
      </c>
      <c r="I173" s="295">
        <f t="shared" si="5"/>
        <v>0.11854881551611178</v>
      </c>
      <c r="J173" s="4"/>
      <c r="K173" s="366"/>
      <c r="L173" s="55"/>
      <c r="M173" s="350"/>
    </row>
    <row r="174" spans="1:13" x14ac:dyDescent="0.25">
      <c r="A174" s="300">
        <v>161</v>
      </c>
      <c r="B174" s="301" t="s">
        <v>536</v>
      </c>
      <c r="C174" s="302">
        <v>67.099999999999994</v>
      </c>
      <c r="D174" s="303" t="s">
        <v>328</v>
      </c>
      <c r="E174" s="304">
        <v>1.9</v>
      </c>
      <c r="F174" s="304">
        <v>2.1</v>
      </c>
      <c r="G174" s="305">
        <f t="shared" si="4"/>
        <v>0.20000000000000018</v>
      </c>
      <c r="H174" s="306">
        <f>G8/C243*C174</f>
        <v>0.19836971374391768</v>
      </c>
      <c r="I174" s="307">
        <f t="shared" si="5"/>
        <v>0.39836971374391783</v>
      </c>
      <c r="J174" s="4"/>
      <c r="K174" s="366"/>
      <c r="L174" s="55"/>
      <c r="M174" s="350"/>
    </row>
    <row r="175" spans="1:13" x14ac:dyDescent="0.25">
      <c r="A175" s="7">
        <v>162</v>
      </c>
      <c r="B175" s="17" t="s">
        <v>537</v>
      </c>
      <c r="C175" s="11">
        <v>99.1</v>
      </c>
      <c r="D175" s="16" t="s">
        <v>328</v>
      </c>
      <c r="E175" s="30">
        <v>5.3</v>
      </c>
      <c r="F175" s="30">
        <v>7.2</v>
      </c>
      <c r="G175" s="21">
        <f t="shared" si="4"/>
        <v>1.9000000000000004</v>
      </c>
      <c r="H175" s="29">
        <f>G8/C243*C175</f>
        <v>0.29297225979168767</v>
      </c>
      <c r="I175" s="387">
        <f t="shared" si="5"/>
        <v>2.1929722597916879</v>
      </c>
      <c r="J175" s="4"/>
      <c r="K175" s="366"/>
      <c r="L175" s="55"/>
      <c r="M175" s="350"/>
    </row>
    <row r="176" spans="1:13" x14ac:dyDescent="0.25">
      <c r="A176" s="288">
        <v>163</v>
      </c>
      <c r="B176" s="289" t="s">
        <v>538</v>
      </c>
      <c r="C176" s="296">
        <v>39.4</v>
      </c>
      <c r="D176" s="291" t="s">
        <v>328</v>
      </c>
      <c r="E176" s="292">
        <v>2.2999999999999998</v>
      </c>
      <c r="F176" s="292">
        <v>3.2</v>
      </c>
      <c r="G176" s="293">
        <f t="shared" si="4"/>
        <v>0.90000000000000036</v>
      </c>
      <c r="H176" s="294">
        <f>G8/C243*C176</f>
        <v>0.1164793848213168</v>
      </c>
      <c r="I176" s="295">
        <f t="shared" si="5"/>
        <v>1.0164793848213172</v>
      </c>
      <c r="J176" s="4"/>
      <c r="K176" s="366"/>
      <c r="L176" s="55"/>
      <c r="M176" s="350"/>
    </row>
    <row r="177" spans="1:16" x14ac:dyDescent="0.25">
      <c r="A177" s="300">
        <v>164</v>
      </c>
      <c r="B177" s="301" t="s">
        <v>539</v>
      </c>
      <c r="C177" s="302">
        <v>67.2</v>
      </c>
      <c r="D177" s="303" t="s">
        <v>328</v>
      </c>
      <c r="E177" s="304">
        <v>0.7</v>
      </c>
      <c r="F177" s="304">
        <v>0.7</v>
      </c>
      <c r="G177" s="305">
        <f t="shared" si="4"/>
        <v>0</v>
      </c>
      <c r="H177" s="306">
        <f>G8/C243*C177</f>
        <v>0.19866534670031699</v>
      </c>
      <c r="I177" s="307">
        <f t="shared" si="5"/>
        <v>0.19866534670031699</v>
      </c>
      <c r="J177" s="4"/>
      <c r="K177" s="366"/>
      <c r="L177" s="55"/>
      <c r="M177" s="350"/>
    </row>
    <row r="178" spans="1:16" x14ac:dyDescent="0.25">
      <c r="A178" s="288">
        <v>165</v>
      </c>
      <c r="B178" s="289" t="s">
        <v>540</v>
      </c>
      <c r="C178" s="296">
        <v>99.5</v>
      </c>
      <c r="D178" s="291" t="s">
        <v>328</v>
      </c>
      <c r="E178" s="292">
        <v>5.0999999999999996</v>
      </c>
      <c r="F178" s="292">
        <v>7.1</v>
      </c>
      <c r="G178" s="293">
        <f t="shared" si="4"/>
        <v>2</v>
      </c>
      <c r="H178" s="294">
        <f>G8/C243*C178</f>
        <v>0.29415479161728481</v>
      </c>
      <c r="I178" s="295">
        <f t="shared" si="5"/>
        <v>2.2941547916172849</v>
      </c>
      <c r="J178" s="4"/>
      <c r="K178" s="366"/>
      <c r="L178" s="55"/>
      <c r="M178" s="350"/>
    </row>
    <row r="179" spans="1:16" x14ac:dyDescent="0.25">
      <c r="A179" s="300">
        <v>166</v>
      </c>
      <c r="B179" s="301" t="s">
        <v>541</v>
      </c>
      <c r="C179" s="302">
        <v>39.4</v>
      </c>
      <c r="D179" s="303" t="s">
        <v>328</v>
      </c>
      <c r="E179" s="304">
        <v>1.5</v>
      </c>
      <c r="F179" s="304">
        <v>1.6</v>
      </c>
      <c r="G179" s="305">
        <f t="shared" si="4"/>
        <v>0.10000000000000009</v>
      </c>
      <c r="H179" s="306">
        <f>G8/C243*C179</f>
        <v>0.1164793848213168</v>
      </c>
      <c r="I179" s="307">
        <f t="shared" si="5"/>
        <v>0.2164793848213169</v>
      </c>
      <c r="J179" s="4"/>
      <c r="K179" s="366"/>
      <c r="L179" s="55"/>
      <c r="M179" s="350"/>
    </row>
    <row r="180" spans="1:16" x14ac:dyDescent="0.25">
      <c r="A180" s="300">
        <v>167</v>
      </c>
      <c r="B180" s="301" t="s">
        <v>542</v>
      </c>
      <c r="C180" s="302">
        <v>67.3</v>
      </c>
      <c r="D180" s="303" t="s">
        <v>328</v>
      </c>
      <c r="E180" s="304">
        <v>3.1</v>
      </c>
      <c r="F180" s="304">
        <v>3.3</v>
      </c>
      <c r="G180" s="305">
        <f t="shared" si="4"/>
        <v>0.19999999999999973</v>
      </c>
      <c r="H180" s="306">
        <f>G8/C243*C180</f>
        <v>0.19896097965671625</v>
      </c>
      <c r="I180" s="307">
        <f t="shared" si="5"/>
        <v>0.39896097965671595</v>
      </c>
      <c r="J180" s="4"/>
      <c r="K180" s="366"/>
      <c r="L180" s="55"/>
      <c r="M180" s="350"/>
    </row>
    <row r="181" spans="1:16" x14ac:dyDescent="0.25">
      <c r="A181" s="7">
        <v>168</v>
      </c>
      <c r="B181" s="17" t="s">
        <v>543</v>
      </c>
      <c r="C181" s="11">
        <v>99.4</v>
      </c>
      <c r="D181" s="16" t="s">
        <v>328</v>
      </c>
      <c r="E181" s="30">
        <v>4</v>
      </c>
      <c r="F181" s="30">
        <v>5.0999999999999996</v>
      </c>
      <c r="G181" s="21">
        <f t="shared" si="4"/>
        <v>1.0999999999999996</v>
      </c>
      <c r="H181" s="29">
        <f>G8/C243*C181</f>
        <v>0.29385915866088558</v>
      </c>
      <c r="I181" s="26">
        <f t="shared" si="5"/>
        <v>1.3938591586608853</v>
      </c>
      <c r="J181" s="4"/>
      <c r="K181" s="366"/>
      <c r="L181" s="55"/>
      <c r="M181" s="350"/>
    </row>
    <row r="182" spans="1:16" x14ac:dyDescent="0.25">
      <c r="A182" s="288">
        <v>169</v>
      </c>
      <c r="B182" s="289" t="s">
        <v>544</v>
      </c>
      <c r="C182" s="296">
        <v>39.5</v>
      </c>
      <c r="D182" s="291" t="s">
        <v>328</v>
      </c>
      <c r="E182" s="292">
        <v>0.9</v>
      </c>
      <c r="F182" s="292">
        <v>1</v>
      </c>
      <c r="G182" s="293">
        <f t="shared" si="4"/>
        <v>9.9999999999999978E-2</v>
      </c>
      <c r="H182" s="294">
        <f>G8/C243*C182</f>
        <v>0.11677501777771608</v>
      </c>
      <c r="I182" s="295">
        <f t="shared" si="5"/>
        <v>0.21677501777771607</v>
      </c>
      <c r="J182" s="4"/>
      <c r="K182" s="366"/>
      <c r="L182" s="55"/>
      <c r="M182" s="350"/>
    </row>
    <row r="183" spans="1:16" x14ac:dyDescent="0.25">
      <c r="A183" s="288">
        <v>170</v>
      </c>
      <c r="B183" s="289" t="s">
        <v>545</v>
      </c>
      <c r="C183" s="296">
        <v>67.400000000000006</v>
      </c>
      <c r="D183" s="291" t="s">
        <v>328</v>
      </c>
      <c r="E183" s="292">
        <v>2</v>
      </c>
      <c r="F183" s="292">
        <v>2</v>
      </c>
      <c r="G183" s="293">
        <f t="shared" si="4"/>
        <v>0</v>
      </c>
      <c r="H183" s="294">
        <f>G8/C243*C183</f>
        <v>0.19925661261311556</v>
      </c>
      <c r="I183" s="295">
        <f t="shared" si="5"/>
        <v>0.19925661261311556</v>
      </c>
      <c r="J183" s="4"/>
      <c r="K183" s="366"/>
      <c r="L183" s="55"/>
      <c r="M183" s="350"/>
    </row>
    <row r="184" spans="1:16" x14ac:dyDescent="0.25">
      <c r="A184" s="288">
        <v>171</v>
      </c>
      <c r="B184" s="289" t="s">
        <v>546</v>
      </c>
      <c r="C184" s="296">
        <v>99.5</v>
      </c>
      <c r="D184" s="291" t="s">
        <v>328</v>
      </c>
      <c r="E184" s="292">
        <v>5</v>
      </c>
      <c r="F184" s="292">
        <v>6.9</v>
      </c>
      <c r="G184" s="293">
        <f t="shared" si="4"/>
        <v>1.9000000000000004</v>
      </c>
      <c r="H184" s="294">
        <f>G8/C243*C184</f>
        <v>0.29415479161728481</v>
      </c>
      <c r="I184" s="295">
        <f t="shared" si="5"/>
        <v>2.1941547916172852</v>
      </c>
      <c r="J184" s="4"/>
      <c r="K184" s="366"/>
      <c r="L184" s="55"/>
      <c r="M184" s="350"/>
    </row>
    <row r="185" spans="1:16" x14ac:dyDescent="0.25">
      <c r="A185" s="376">
        <v>172</v>
      </c>
      <c r="B185" s="377" t="s">
        <v>547</v>
      </c>
      <c r="C185" s="378">
        <v>39.5</v>
      </c>
      <c r="D185" s="379" t="s">
        <v>328</v>
      </c>
      <c r="E185" s="380">
        <v>1.7</v>
      </c>
      <c r="F185" s="380">
        <v>2</v>
      </c>
      <c r="G185" s="381">
        <f t="shared" si="4"/>
        <v>0.30000000000000004</v>
      </c>
      <c r="H185" s="382">
        <f>G8/C243*C185</f>
        <v>0.11677501777771608</v>
      </c>
      <c r="I185" s="383">
        <f t="shared" si="5"/>
        <v>0.41677501777771614</v>
      </c>
      <c r="J185" s="4"/>
      <c r="K185" s="366"/>
      <c r="L185" s="55"/>
      <c r="M185" s="350"/>
    </row>
    <row r="186" spans="1:16" x14ac:dyDescent="0.25">
      <c r="A186" s="288">
        <v>173</v>
      </c>
      <c r="B186" s="289" t="s">
        <v>548</v>
      </c>
      <c r="C186" s="296">
        <v>67.8</v>
      </c>
      <c r="D186" s="291" t="s">
        <v>328</v>
      </c>
      <c r="E186" s="292">
        <v>1.5</v>
      </c>
      <c r="F186" s="292">
        <v>2.6</v>
      </c>
      <c r="G186" s="293">
        <f t="shared" si="4"/>
        <v>1.1000000000000001</v>
      </c>
      <c r="H186" s="294">
        <f>G8/C243*C186</f>
        <v>0.20043914443871266</v>
      </c>
      <c r="I186" s="295">
        <f t="shared" si="5"/>
        <v>1.3004391444387127</v>
      </c>
      <c r="J186" s="4"/>
      <c r="K186" s="366"/>
      <c r="L186" s="55"/>
      <c r="M186" s="350"/>
    </row>
    <row r="187" spans="1:16" x14ac:dyDescent="0.25">
      <c r="A187" s="328">
        <v>174</v>
      </c>
      <c r="B187" s="329" t="s">
        <v>549</v>
      </c>
      <c r="C187" s="330">
        <v>99.3</v>
      </c>
      <c r="D187" s="331" t="s">
        <v>328</v>
      </c>
      <c r="E187" s="332">
        <v>4.7</v>
      </c>
      <c r="F187" s="332">
        <v>6.3</v>
      </c>
      <c r="G187" s="333">
        <f t="shared" si="4"/>
        <v>1.5999999999999996</v>
      </c>
      <c r="H187" s="334">
        <f>G8/C243*C187</f>
        <v>0.29356352570448624</v>
      </c>
      <c r="I187" s="335">
        <f t="shared" si="5"/>
        <v>1.8935635257044858</v>
      </c>
      <c r="J187" s="4"/>
      <c r="K187" s="366"/>
      <c r="L187" s="55"/>
      <c r="M187" s="350"/>
    </row>
    <row r="188" spans="1:16" x14ac:dyDescent="0.25">
      <c r="A188" s="300">
        <v>175</v>
      </c>
      <c r="B188" s="301" t="s">
        <v>550</v>
      </c>
      <c r="C188" s="302">
        <v>39.6</v>
      </c>
      <c r="D188" s="303" t="s">
        <v>328</v>
      </c>
      <c r="E188" s="304">
        <v>1.7</v>
      </c>
      <c r="F188" s="304">
        <v>2.2000000000000002</v>
      </c>
      <c r="G188" s="305">
        <f t="shared" si="4"/>
        <v>0.50000000000000022</v>
      </c>
      <c r="H188" s="306">
        <f>G8/C243*C188</f>
        <v>0.11707065073411536</v>
      </c>
      <c r="I188" s="307">
        <f t="shared" si="5"/>
        <v>0.6170706507341156</v>
      </c>
      <c r="J188" s="101"/>
      <c r="K188" s="58"/>
      <c r="L188" s="55"/>
      <c r="M188" s="350"/>
    </row>
    <row r="189" spans="1:16" ht="14.25" customHeight="1" x14ac:dyDescent="0.25">
      <c r="A189" s="288">
        <v>176</v>
      </c>
      <c r="B189" s="289" t="s">
        <v>615</v>
      </c>
      <c r="C189" s="296">
        <v>68.099999999999994</v>
      </c>
      <c r="D189" s="291" t="s">
        <v>328</v>
      </c>
      <c r="E189" s="292">
        <v>3.5</v>
      </c>
      <c r="F189" s="292">
        <v>4.5</v>
      </c>
      <c r="G189" s="293">
        <f t="shared" si="4"/>
        <v>1</v>
      </c>
      <c r="H189" s="294">
        <f>G8/C243*C189</f>
        <v>0.20132604330791048</v>
      </c>
      <c r="I189" s="295">
        <f t="shared" si="5"/>
        <v>1.2013260433079105</v>
      </c>
      <c r="J189" s="101"/>
      <c r="K189" s="58"/>
      <c r="L189" s="55"/>
      <c r="M189" s="703" t="s">
        <v>616</v>
      </c>
      <c r="N189" s="703"/>
      <c r="O189" s="703"/>
      <c r="P189" s="703"/>
    </row>
    <row r="190" spans="1:16" x14ac:dyDescent="0.25">
      <c r="A190" s="300">
        <v>177</v>
      </c>
      <c r="B190" s="301" t="s">
        <v>551</v>
      </c>
      <c r="C190" s="302">
        <v>99.4</v>
      </c>
      <c r="D190" s="303" t="s">
        <v>328</v>
      </c>
      <c r="E190" s="304">
        <v>4.8</v>
      </c>
      <c r="F190" s="304">
        <v>5</v>
      </c>
      <c r="G190" s="305">
        <f t="shared" si="4"/>
        <v>0.20000000000000018</v>
      </c>
      <c r="H190" s="306">
        <f>G8/C243*C190</f>
        <v>0.29385915866088558</v>
      </c>
      <c r="I190" s="307">
        <f t="shared" si="5"/>
        <v>0.49385915866088576</v>
      </c>
      <c r="J190" s="101"/>
      <c r="K190" s="58"/>
      <c r="L190" s="55"/>
      <c r="M190" s="350"/>
    </row>
    <row r="191" spans="1:16" x14ac:dyDescent="0.25">
      <c r="A191" s="7">
        <v>178</v>
      </c>
      <c r="B191" s="17" t="s">
        <v>413</v>
      </c>
      <c r="C191" s="11">
        <v>42.3</v>
      </c>
      <c r="D191" s="16" t="s">
        <v>328</v>
      </c>
      <c r="E191" s="30">
        <v>0.2</v>
      </c>
      <c r="F191" s="30">
        <v>0.2</v>
      </c>
      <c r="G191" s="21">
        <f t="shared" si="4"/>
        <v>0</v>
      </c>
      <c r="H191" s="29">
        <f>G8/C243*C191</f>
        <v>0.12505274055689594</v>
      </c>
      <c r="I191" s="26">
        <f t="shared" si="5"/>
        <v>0.12505274055689594</v>
      </c>
      <c r="J191" s="101"/>
      <c r="K191" s="58"/>
      <c r="L191" s="44"/>
      <c r="M191" s="44"/>
    </row>
    <row r="192" spans="1:16" x14ac:dyDescent="0.25">
      <c r="A192" s="328">
        <v>179</v>
      </c>
      <c r="B192" s="329" t="s">
        <v>414</v>
      </c>
      <c r="C192" s="330">
        <v>68.900000000000006</v>
      </c>
      <c r="D192" s="331" t="s">
        <v>328</v>
      </c>
      <c r="E192" s="332">
        <v>4.4000000000000004</v>
      </c>
      <c r="F192" s="332">
        <v>6.1</v>
      </c>
      <c r="G192" s="333">
        <f t="shared" si="4"/>
        <v>1.6999999999999993</v>
      </c>
      <c r="H192" s="334">
        <f>G8/C243*C192</f>
        <v>0.20369110695910478</v>
      </c>
      <c r="I192" s="335">
        <f t="shared" si="5"/>
        <v>1.903691106959104</v>
      </c>
      <c r="J192" s="101"/>
      <c r="K192" s="58"/>
      <c r="L192" s="55"/>
      <c r="M192" s="350"/>
    </row>
    <row r="193" spans="1:19" ht="15" customHeight="1" x14ac:dyDescent="0.25">
      <c r="A193" s="328">
        <v>180</v>
      </c>
      <c r="B193" s="329" t="s">
        <v>415</v>
      </c>
      <c r="C193" s="330">
        <v>99.3</v>
      </c>
      <c r="D193" s="331" t="s">
        <v>328</v>
      </c>
      <c r="E193" s="332">
        <v>6.6</v>
      </c>
      <c r="F193" s="332">
        <v>8.6999999999999993</v>
      </c>
      <c r="G193" s="333">
        <f t="shared" si="4"/>
        <v>2.0999999999999996</v>
      </c>
      <c r="H193" s="334">
        <f>G8/C243*C193</f>
        <v>0.29356352570448624</v>
      </c>
      <c r="I193" s="335">
        <f t="shared" si="5"/>
        <v>2.3935635257044861</v>
      </c>
      <c r="J193" s="101"/>
      <c r="K193" s="58"/>
      <c r="L193" s="705"/>
      <c r="M193" s="706"/>
      <c r="N193" s="706"/>
      <c r="O193" s="706"/>
    </row>
    <row r="194" spans="1:19" x14ac:dyDescent="0.25">
      <c r="A194" s="288">
        <v>181</v>
      </c>
      <c r="B194" s="289" t="s">
        <v>416</v>
      </c>
      <c r="C194" s="296">
        <v>42.4</v>
      </c>
      <c r="D194" s="291" t="s">
        <v>328</v>
      </c>
      <c r="E194" s="292">
        <v>2.8</v>
      </c>
      <c r="F194" s="292">
        <v>3.5</v>
      </c>
      <c r="G194" s="293">
        <f t="shared" si="4"/>
        <v>0.70000000000000018</v>
      </c>
      <c r="H194" s="294">
        <f>G8/C243*C194</f>
        <v>0.12534837351329522</v>
      </c>
      <c r="I194" s="295">
        <f t="shared" si="5"/>
        <v>0.82534837351329537</v>
      </c>
      <c r="J194" s="101"/>
      <c r="K194" s="58"/>
      <c r="L194" s="55"/>
      <c r="M194" s="350"/>
    </row>
    <row r="195" spans="1:19" x14ac:dyDescent="0.25">
      <c r="A195" s="300">
        <v>182</v>
      </c>
      <c r="B195" s="301" t="s">
        <v>417</v>
      </c>
      <c r="C195" s="302">
        <v>69.3</v>
      </c>
      <c r="D195" s="303" t="s">
        <v>328</v>
      </c>
      <c r="E195" s="304">
        <v>4.2</v>
      </c>
      <c r="F195" s="304">
        <v>4.8</v>
      </c>
      <c r="G195" s="305">
        <f t="shared" si="4"/>
        <v>0.59999999999999964</v>
      </c>
      <c r="H195" s="306">
        <f>G8/C243*C195</f>
        <v>0.20487363878470188</v>
      </c>
      <c r="I195" s="307">
        <f t="shared" si="5"/>
        <v>0.80487363878470153</v>
      </c>
      <c r="J195" s="101"/>
      <c r="K195" s="368"/>
      <c r="L195" s="55"/>
      <c r="M195" s="350"/>
      <c r="P195" s="95"/>
    </row>
    <row r="196" spans="1:19" x14ac:dyDescent="0.25">
      <c r="A196" s="300">
        <v>183</v>
      </c>
      <c r="B196" s="301" t="s">
        <v>418</v>
      </c>
      <c r="C196" s="302">
        <v>99.3</v>
      </c>
      <c r="D196" s="303" t="s">
        <v>328</v>
      </c>
      <c r="E196" s="304">
        <v>2.1</v>
      </c>
      <c r="F196" s="304">
        <v>2.1</v>
      </c>
      <c r="G196" s="305">
        <f t="shared" si="4"/>
        <v>0</v>
      </c>
      <c r="H196" s="306">
        <f>G8/C243*C196</f>
        <v>0.29356352570448624</v>
      </c>
      <c r="I196" s="307">
        <f t="shared" si="5"/>
        <v>0.29356352570448624</v>
      </c>
      <c r="J196" s="101"/>
      <c r="K196" s="58"/>
      <c r="L196" s="55"/>
      <c r="M196" s="350"/>
      <c r="P196" s="103"/>
      <c r="Q196" s="104"/>
      <c r="R196" s="103"/>
    </row>
    <row r="197" spans="1:19" x14ac:dyDescent="0.25">
      <c r="A197" s="300">
        <v>184</v>
      </c>
      <c r="B197" s="301" t="s">
        <v>419</v>
      </c>
      <c r="C197" s="302">
        <v>42.3</v>
      </c>
      <c r="D197" s="303" t="s">
        <v>328</v>
      </c>
      <c r="E197" s="304">
        <v>2.2999999999999998</v>
      </c>
      <c r="F197" s="304">
        <v>2.2999999999999998</v>
      </c>
      <c r="G197" s="305">
        <f t="shared" si="4"/>
        <v>0</v>
      </c>
      <c r="H197" s="306">
        <f>G8/C243*C197</f>
        <v>0.12505274055689594</v>
      </c>
      <c r="I197" s="307">
        <f t="shared" si="5"/>
        <v>0.12505274055689594</v>
      </c>
      <c r="J197" s="4"/>
      <c r="K197" s="366"/>
      <c r="L197" s="55"/>
      <c r="M197" s="350"/>
      <c r="P197" s="95"/>
      <c r="Q197" s="56"/>
    </row>
    <row r="198" spans="1:19" x14ac:dyDescent="0.25">
      <c r="A198" s="356">
        <v>185</v>
      </c>
      <c r="B198" s="357" t="s">
        <v>420</v>
      </c>
      <c r="C198" s="358">
        <v>68.599999999999994</v>
      </c>
      <c r="D198" s="359" t="s">
        <v>328</v>
      </c>
      <c r="E198" s="360">
        <v>2.4</v>
      </c>
      <c r="F198" s="360">
        <v>3.4</v>
      </c>
      <c r="G198" s="361">
        <f t="shared" si="4"/>
        <v>1</v>
      </c>
      <c r="H198" s="362">
        <f>G8/C243*C198</f>
        <v>0.2028042080899069</v>
      </c>
      <c r="I198" s="363">
        <f t="shared" si="5"/>
        <v>1.2028042080899068</v>
      </c>
      <c r="J198" s="4"/>
      <c r="K198" s="366"/>
      <c r="L198" s="55"/>
      <c r="M198" s="350"/>
      <c r="P198" s="95"/>
      <c r="Q198" s="56"/>
    </row>
    <row r="199" spans="1:19" x14ac:dyDescent="0.25">
      <c r="A199" s="288">
        <v>186</v>
      </c>
      <c r="B199" s="289" t="s">
        <v>421</v>
      </c>
      <c r="C199" s="296">
        <v>99.4</v>
      </c>
      <c r="D199" s="291" t="s">
        <v>328</v>
      </c>
      <c r="E199" s="292">
        <v>6.1</v>
      </c>
      <c r="F199" s="292">
        <v>7.9</v>
      </c>
      <c r="G199" s="293">
        <f t="shared" si="4"/>
        <v>1.8000000000000007</v>
      </c>
      <c r="H199" s="294">
        <f>G8/C243*C199</f>
        <v>0.29385915866088558</v>
      </c>
      <c r="I199" s="295">
        <f t="shared" si="5"/>
        <v>2.0938591586608863</v>
      </c>
      <c r="J199" s="4"/>
      <c r="K199" s="366"/>
      <c r="L199" s="55"/>
      <c r="M199" s="350"/>
      <c r="P199" s="95"/>
      <c r="Q199" s="96"/>
    </row>
    <row r="200" spans="1:19" ht="15" customHeight="1" x14ac:dyDescent="0.25">
      <c r="A200" s="7">
        <v>187</v>
      </c>
      <c r="B200" s="17" t="s">
        <v>422</v>
      </c>
      <c r="C200" s="11">
        <v>42.4</v>
      </c>
      <c r="D200" s="16" t="s">
        <v>328</v>
      </c>
      <c r="E200" s="30">
        <v>1.1000000000000001</v>
      </c>
      <c r="F200" s="30">
        <v>1.6</v>
      </c>
      <c r="G200" s="21">
        <f t="shared" si="4"/>
        <v>0.5</v>
      </c>
      <c r="H200" s="29">
        <f>G8/C243*C200</f>
        <v>0.12534837351329522</v>
      </c>
      <c r="I200" s="26">
        <f t="shared" si="5"/>
        <v>0.6253483735132952</v>
      </c>
      <c r="J200" s="4"/>
      <c r="K200" s="366"/>
      <c r="L200" s="6"/>
      <c r="M200" s="99"/>
      <c r="P200" s="95"/>
      <c r="Q200" s="96"/>
    </row>
    <row r="201" spans="1:19" x14ac:dyDescent="0.25">
      <c r="A201" s="288">
        <v>188</v>
      </c>
      <c r="B201" s="289" t="s">
        <v>423</v>
      </c>
      <c r="C201" s="296">
        <v>69.3</v>
      </c>
      <c r="D201" s="291" t="s">
        <v>328</v>
      </c>
      <c r="E201" s="292">
        <v>3.7</v>
      </c>
      <c r="F201" s="292">
        <v>4.7</v>
      </c>
      <c r="G201" s="293">
        <f t="shared" si="4"/>
        <v>1</v>
      </c>
      <c r="H201" s="294">
        <f>G8/C243*C201</f>
        <v>0.20487363878470188</v>
      </c>
      <c r="I201" s="295">
        <f t="shared" si="5"/>
        <v>1.2048736387847019</v>
      </c>
      <c r="J201" s="4"/>
      <c r="K201" s="366"/>
      <c r="L201" s="6"/>
      <c r="M201" s="105"/>
      <c r="P201" s="95"/>
      <c r="Q201" s="96"/>
    </row>
    <row r="202" spans="1:19" x14ac:dyDescent="0.25">
      <c r="A202" s="288">
        <v>189</v>
      </c>
      <c r="B202" s="289" t="s">
        <v>424</v>
      </c>
      <c r="C202" s="296">
        <v>99.1</v>
      </c>
      <c r="D202" s="291" t="s">
        <v>328</v>
      </c>
      <c r="E202" s="292">
        <v>3.4</v>
      </c>
      <c r="F202" s="292">
        <v>4</v>
      </c>
      <c r="G202" s="293">
        <f t="shared" si="4"/>
        <v>0.60000000000000009</v>
      </c>
      <c r="H202" s="294">
        <f>G8/C243*C202</f>
        <v>0.29297225979168767</v>
      </c>
      <c r="I202" s="295">
        <f t="shared" si="5"/>
        <v>0.89297225979168782</v>
      </c>
      <c r="J202" s="57"/>
      <c r="K202" s="366"/>
      <c r="L202" s="6"/>
      <c r="M202" s="350"/>
      <c r="P202" s="95"/>
      <c r="Q202" s="96"/>
    </row>
    <row r="203" spans="1:19" x14ac:dyDescent="0.25">
      <c r="A203" s="288">
        <v>190</v>
      </c>
      <c r="B203" s="289" t="s">
        <v>425</v>
      </c>
      <c r="C203" s="296">
        <v>42.6</v>
      </c>
      <c r="D203" s="291" t="s">
        <v>328</v>
      </c>
      <c r="E203" s="292">
        <v>2.2000000000000002</v>
      </c>
      <c r="F203" s="292">
        <v>2.8</v>
      </c>
      <c r="G203" s="293">
        <f t="shared" si="4"/>
        <v>0.59999999999999964</v>
      </c>
      <c r="H203" s="294">
        <f>G8/C243*C203</f>
        <v>0.12593963942609382</v>
      </c>
      <c r="I203" s="295">
        <f t="shared" si="5"/>
        <v>0.72593963942609352</v>
      </c>
      <c r="J203" s="57"/>
      <c r="K203" s="366"/>
      <c r="L203" s="55"/>
      <c r="M203" s="350"/>
    </row>
    <row r="204" spans="1:19" ht="15" customHeight="1" x14ac:dyDescent="0.25">
      <c r="A204" s="300">
        <v>191</v>
      </c>
      <c r="B204" s="301" t="s">
        <v>426</v>
      </c>
      <c r="C204" s="302">
        <v>69.2</v>
      </c>
      <c r="D204" s="303" t="s">
        <v>328</v>
      </c>
      <c r="E204" s="304">
        <v>4</v>
      </c>
      <c r="F204" s="304">
        <v>5.0999999999999996</v>
      </c>
      <c r="G204" s="305">
        <f t="shared" si="4"/>
        <v>1.0999999999999996</v>
      </c>
      <c r="H204" s="306">
        <f>G8/C243*C204</f>
        <v>0.20457800582830263</v>
      </c>
      <c r="I204" s="307">
        <f t="shared" si="5"/>
        <v>1.3045780058283023</v>
      </c>
      <c r="J204" s="57"/>
      <c r="K204" s="366"/>
      <c r="L204" s="55"/>
      <c r="M204" s="350"/>
      <c r="N204" s="99"/>
      <c r="O204" s="99"/>
      <c r="Q204" s="96"/>
    </row>
    <row r="205" spans="1:19" x14ac:dyDescent="0.25">
      <c r="A205" s="356">
        <v>192</v>
      </c>
      <c r="B205" s="357" t="s">
        <v>427</v>
      </c>
      <c r="C205" s="358">
        <v>99</v>
      </c>
      <c r="D205" s="359" t="s">
        <v>328</v>
      </c>
      <c r="E205" s="360">
        <v>6.1</v>
      </c>
      <c r="F205" s="360">
        <v>6.8</v>
      </c>
      <c r="G205" s="361">
        <f t="shared" si="4"/>
        <v>0.70000000000000018</v>
      </c>
      <c r="H205" s="362">
        <f>G8/C243*C205</f>
        <v>0.29267662683528839</v>
      </c>
      <c r="I205" s="363">
        <f t="shared" si="5"/>
        <v>0.99267662683528857</v>
      </c>
      <c r="J205" s="57"/>
      <c r="K205" s="366"/>
      <c r="L205" s="55"/>
      <c r="M205" s="350"/>
      <c r="P205" s="44"/>
      <c r="Q205" s="96"/>
      <c r="S205" s="96"/>
    </row>
    <row r="206" spans="1:19" x14ac:dyDescent="0.25">
      <c r="A206" s="7">
        <v>193</v>
      </c>
      <c r="B206" s="17" t="s">
        <v>592</v>
      </c>
      <c r="C206" s="11">
        <v>42.4</v>
      </c>
      <c r="D206" s="16" t="s">
        <v>328</v>
      </c>
      <c r="E206" s="30">
        <v>0.2</v>
      </c>
      <c r="F206" s="30">
        <v>0.4</v>
      </c>
      <c r="G206" s="21">
        <f t="shared" si="4"/>
        <v>0.2</v>
      </c>
      <c r="H206" s="29">
        <f>G8/C243*C206</f>
        <v>0.12534837351329522</v>
      </c>
      <c r="I206" s="26">
        <f t="shared" si="5"/>
        <v>0.32534837351329526</v>
      </c>
      <c r="J206" s="57"/>
      <c r="K206" s="366"/>
      <c r="L206" s="55"/>
      <c r="M206" s="350"/>
      <c r="P206" s="44"/>
      <c r="Q206" s="96"/>
      <c r="S206" s="96"/>
    </row>
    <row r="207" spans="1:19" x14ac:dyDescent="0.25">
      <c r="A207" s="7">
        <v>194</v>
      </c>
      <c r="B207" s="17" t="s">
        <v>593</v>
      </c>
      <c r="C207" s="11">
        <v>68.8</v>
      </c>
      <c r="D207" s="16" t="s">
        <v>328</v>
      </c>
      <c r="E207" s="30">
        <v>2.1</v>
      </c>
      <c r="F207" s="30">
        <v>2.8</v>
      </c>
      <c r="G207" s="21">
        <f t="shared" si="4"/>
        <v>0.69999999999999973</v>
      </c>
      <c r="H207" s="29">
        <f>G8/C243*C207</f>
        <v>0.20339547400270547</v>
      </c>
      <c r="I207" s="26">
        <f t="shared" si="5"/>
        <v>0.90339547400270526</v>
      </c>
      <c r="J207" s="57"/>
      <c r="K207" s="366"/>
      <c r="L207" s="55"/>
      <c r="M207" s="350"/>
      <c r="P207" s="44"/>
      <c r="Q207" s="96"/>
      <c r="S207" s="96"/>
    </row>
    <row r="208" spans="1:19" x14ac:dyDescent="0.25">
      <c r="A208" s="7">
        <v>195</v>
      </c>
      <c r="B208" s="17" t="s">
        <v>594</v>
      </c>
      <c r="C208" s="11">
        <v>100.7</v>
      </c>
      <c r="D208" s="16" t="s">
        <v>328</v>
      </c>
      <c r="E208" s="30">
        <v>4.2</v>
      </c>
      <c r="F208" s="30">
        <v>5</v>
      </c>
      <c r="G208" s="21">
        <f t="shared" ref="G208:G242" si="6">F208-E208</f>
        <v>0.79999999999999982</v>
      </c>
      <c r="H208" s="29">
        <f>G8/C243*C208</f>
        <v>0.2977023870940762</v>
      </c>
      <c r="I208" s="26">
        <f t="shared" ref="I208:I242" si="7">G208+H208</f>
        <v>1.0977023870940761</v>
      </c>
      <c r="J208" s="57"/>
      <c r="K208" s="366"/>
      <c r="L208" s="55"/>
      <c r="M208" s="350"/>
      <c r="P208" s="44"/>
      <c r="Q208" s="96"/>
      <c r="S208" s="96"/>
    </row>
    <row r="209" spans="1:19" x14ac:dyDescent="0.25">
      <c r="A209" s="300">
        <v>196</v>
      </c>
      <c r="B209" s="301" t="s">
        <v>428</v>
      </c>
      <c r="C209" s="302">
        <v>42.6</v>
      </c>
      <c r="D209" s="303" t="s">
        <v>328</v>
      </c>
      <c r="E209" s="304">
        <v>2.4</v>
      </c>
      <c r="F209" s="304">
        <v>2.9</v>
      </c>
      <c r="G209" s="305">
        <f t="shared" si="6"/>
        <v>0.5</v>
      </c>
      <c r="H209" s="306">
        <f>G8/C243*C209</f>
        <v>0.12593963942609382</v>
      </c>
      <c r="I209" s="307">
        <f t="shared" si="7"/>
        <v>0.62593963942609387</v>
      </c>
      <c r="J209" s="57"/>
      <c r="K209" s="366"/>
      <c r="L209" s="55"/>
      <c r="M209" s="350"/>
      <c r="P209" s="95"/>
      <c r="Q209" s="96"/>
      <c r="R209" s="96"/>
      <c r="S209" s="96"/>
    </row>
    <row r="210" spans="1:19" x14ac:dyDescent="0.25">
      <c r="A210" s="356">
        <v>197</v>
      </c>
      <c r="B210" s="357" t="s">
        <v>429</v>
      </c>
      <c r="C210" s="358">
        <v>69.2</v>
      </c>
      <c r="D210" s="359" t="s">
        <v>328</v>
      </c>
      <c r="E210" s="360">
        <v>4</v>
      </c>
      <c r="F210" s="360">
        <v>5.4</v>
      </c>
      <c r="G210" s="361">
        <f t="shared" si="6"/>
        <v>1.4000000000000004</v>
      </c>
      <c r="H210" s="362">
        <f>G8/C243*C210</f>
        <v>0.20457800582830263</v>
      </c>
      <c r="I210" s="363">
        <f t="shared" si="7"/>
        <v>1.604578005828303</v>
      </c>
      <c r="J210" s="4"/>
      <c r="K210" s="366"/>
      <c r="L210" s="55"/>
      <c r="M210" s="350"/>
      <c r="P210" s="95"/>
      <c r="Q210" s="96"/>
    </row>
    <row r="211" spans="1:19" x14ac:dyDescent="0.25">
      <c r="A211" s="300">
        <v>198</v>
      </c>
      <c r="B211" s="301" t="s">
        <v>430</v>
      </c>
      <c r="C211" s="302">
        <v>99.5</v>
      </c>
      <c r="D211" s="303" t="s">
        <v>328</v>
      </c>
      <c r="E211" s="304">
        <v>4.9000000000000004</v>
      </c>
      <c r="F211" s="304">
        <v>4.9000000000000004</v>
      </c>
      <c r="G211" s="305">
        <f t="shared" si="6"/>
        <v>0</v>
      </c>
      <c r="H211" s="306">
        <f>G8/C243*C211</f>
        <v>0.29415479161728481</v>
      </c>
      <c r="I211" s="307">
        <f t="shared" si="7"/>
        <v>0.29415479161728481</v>
      </c>
      <c r="J211" s="4"/>
      <c r="K211" s="366"/>
      <c r="L211" s="55"/>
      <c r="M211" s="350"/>
      <c r="N211" s="349"/>
      <c r="O211" s="349"/>
      <c r="P211" s="95"/>
      <c r="Q211" s="96"/>
    </row>
    <row r="212" spans="1:19" x14ac:dyDescent="0.25">
      <c r="A212" s="288">
        <v>199</v>
      </c>
      <c r="B212" s="289" t="s">
        <v>431</v>
      </c>
      <c r="C212" s="296">
        <v>42.6</v>
      </c>
      <c r="D212" s="291" t="s">
        <v>328</v>
      </c>
      <c r="E212" s="292">
        <v>2</v>
      </c>
      <c r="F212" s="292">
        <v>2.9</v>
      </c>
      <c r="G212" s="293">
        <f t="shared" si="6"/>
        <v>0.89999999999999991</v>
      </c>
      <c r="H212" s="294">
        <f>G8/C243*C212</f>
        <v>0.12593963942609382</v>
      </c>
      <c r="I212" s="295">
        <f t="shared" si="7"/>
        <v>1.0259396394260938</v>
      </c>
      <c r="J212" s="4"/>
      <c r="K212" s="366"/>
      <c r="L212" s="55"/>
      <c r="M212" s="350"/>
      <c r="P212" s="95"/>
      <c r="Q212" s="96"/>
    </row>
    <row r="213" spans="1:19" x14ac:dyDescent="0.25">
      <c r="A213" s="300">
        <v>200</v>
      </c>
      <c r="B213" s="301" t="s">
        <v>432</v>
      </c>
      <c r="C213" s="302">
        <v>68.8</v>
      </c>
      <c r="D213" s="303" t="s">
        <v>328</v>
      </c>
      <c r="E213" s="304">
        <v>2.4</v>
      </c>
      <c r="F213" s="304">
        <v>2.8</v>
      </c>
      <c r="G213" s="305">
        <f t="shared" si="6"/>
        <v>0.39999999999999991</v>
      </c>
      <c r="H213" s="306">
        <f>G8/C243*C213</f>
        <v>0.20339547400270547</v>
      </c>
      <c r="I213" s="307">
        <f t="shared" si="7"/>
        <v>0.60339547400270543</v>
      </c>
      <c r="J213" s="4"/>
      <c r="K213" s="366"/>
      <c r="L213" s="55"/>
      <c r="M213" s="350"/>
      <c r="N213" s="10"/>
      <c r="P213" s="95"/>
      <c r="Q213" s="96"/>
    </row>
    <row r="214" spans="1:19" x14ac:dyDescent="0.25">
      <c r="A214" s="328">
        <v>201</v>
      </c>
      <c r="B214" s="329" t="s">
        <v>433</v>
      </c>
      <c r="C214" s="330">
        <v>99.3</v>
      </c>
      <c r="D214" s="331" t="s">
        <v>328</v>
      </c>
      <c r="E214" s="332">
        <v>6</v>
      </c>
      <c r="F214" s="332">
        <v>8.1</v>
      </c>
      <c r="G214" s="333">
        <f t="shared" si="6"/>
        <v>2.0999999999999996</v>
      </c>
      <c r="H214" s="334">
        <f>G8/C243*C214</f>
        <v>0.29356352570448624</v>
      </c>
      <c r="I214" s="335">
        <f t="shared" si="7"/>
        <v>2.3935635257044861</v>
      </c>
      <c r="J214" s="4"/>
      <c r="K214" s="366"/>
      <c r="L214" s="55"/>
      <c r="M214" s="350"/>
      <c r="P214" s="95"/>
    </row>
    <row r="215" spans="1:19" x14ac:dyDescent="0.25">
      <c r="A215" s="288">
        <v>202</v>
      </c>
      <c r="B215" s="289" t="s">
        <v>558</v>
      </c>
      <c r="C215" s="296">
        <v>72.8</v>
      </c>
      <c r="D215" s="291" t="s">
        <v>328</v>
      </c>
      <c r="E215" s="292">
        <v>3.8</v>
      </c>
      <c r="F215" s="292">
        <v>4.5</v>
      </c>
      <c r="G215" s="293">
        <f t="shared" si="6"/>
        <v>0.70000000000000018</v>
      </c>
      <c r="H215" s="294">
        <f>G8/C243*C215</f>
        <v>0.21522079225867671</v>
      </c>
      <c r="I215" s="295">
        <f t="shared" si="7"/>
        <v>0.91522079225867692</v>
      </c>
      <c r="J215" s="4"/>
      <c r="K215" s="366"/>
      <c r="L215" s="55"/>
      <c r="M215" s="350"/>
      <c r="P215" s="95"/>
    </row>
    <row r="216" spans="1:19" x14ac:dyDescent="0.25">
      <c r="A216" s="288">
        <v>203</v>
      </c>
      <c r="B216" s="289" t="s">
        <v>559</v>
      </c>
      <c r="C216" s="296">
        <v>72.2</v>
      </c>
      <c r="D216" s="291" t="s">
        <v>328</v>
      </c>
      <c r="E216" s="292">
        <v>2.5</v>
      </c>
      <c r="F216" s="292">
        <v>3.3</v>
      </c>
      <c r="G216" s="293">
        <f t="shared" si="6"/>
        <v>0.79999999999999982</v>
      </c>
      <c r="H216" s="294">
        <f>G8/C243*C216</f>
        <v>0.21344699452028104</v>
      </c>
      <c r="I216" s="295">
        <f t="shared" si="7"/>
        <v>1.0134469945202809</v>
      </c>
      <c r="J216" s="4"/>
      <c r="K216" s="366"/>
      <c r="L216" s="55"/>
      <c r="M216" s="350"/>
      <c r="P216" s="95"/>
    </row>
    <row r="217" spans="1:19" x14ac:dyDescent="0.25">
      <c r="A217" s="288">
        <v>204</v>
      </c>
      <c r="B217" s="289" t="s">
        <v>560</v>
      </c>
      <c r="C217" s="296">
        <v>45.9</v>
      </c>
      <c r="D217" s="291" t="s">
        <v>328</v>
      </c>
      <c r="E217" s="292">
        <v>1</v>
      </c>
      <c r="F217" s="292">
        <v>1</v>
      </c>
      <c r="G217" s="293">
        <f t="shared" si="6"/>
        <v>0</v>
      </c>
      <c r="H217" s="294">
        <f>G8/C243*C217</f>
        <v>0.13569552698727008</v>
      </c>
      <c r="I217" s="295">
        <f t="shared" si="7"/>
        <v>0.13569552698727008</v>
      </c>
      <c r="J217" s="4"/>
      <c r="K217" s="366"/>
      <c r="L217" s="55"/>
      <c r="M217" s="350"/>
      <c r="P217" s="95"/>
    </row>
    <row r="218" spans="1:19" x14ac:dyDescent="0.25">
      <c r="A218" s="288">
        <v>205</v>
      </c>
      <c r="B218" s="289" t="s">
        <v>561</v>
      </c>
      <c r="C218" s="296">
        <v>45.2</v>
      </c>
      <c r="D218" s="291" t="s">
        <v>328</v>
      </c>
      <c r="E218" s="292">
        <v>2.7</v>
      </c>
      <c r="F218" s="292">
        <v>3.2</v>
      </c>
      <c r="G218" s="293">
        <f t="shared" si="6"/>
        <v>0.5</v>
      </c>
      <c r="H218" s="294">
        <f>G8/C243*C218</f>
        <v>0.13362609629247513</v>
      </c>
      <c r="I218" s="295">
        <f t="shared" si="7"/>
        <v>0.63362609629247513</v>
      </c>
      <c r="J218" s="4"/>
      <c r="K218" s="366"/>
      <c r="L218" s="55"/>
      <c r="M218" s="350"/>
    </row>
    <row r="219" spans="1:19" x14ac:dyDescent="0.25">
      <c r="A219" s="288">
        <v>206</v>
      </c>
      <c r="B219" s="289" t="s">
        <v>562</v>
      </c>
      <c r="C219" s="296">
        <v>72.400000000000006</v>
      </c>
      <c r="D219" s="291" t="s">
        <v>328</v>
      </c>
      <c r="E219" s="292">
        <v>2</v>
      </c>
      <c r="F219" s="292">
        <v>2.1</v>
      </c>
      <c r="G219" s="293">
        <f t="shared" si="6"/>
        <v>0.10000000000000009</v>
      </c>
      <c r="H219" s="294">
        <f>G8/C243*C219</f>
        <v>0.21403826043307964</v>
      </c>
      <c r="I219" s="295">
        <f t="shared" si="7"/>
        <v>0.3140382604330797</v>
      </c>
      <c r="J219" s="4"/>
      <c r="K219" s="366"/>
      <c r="L219" s="55"/>
      <c r="M219" s="350"/>
    </row>
    <row r="220" spans="1:19" x14ac:dyDescent="0.25">
      <c r="A220" s="288">
        <v>207</v>
      </c>
      <c r="B220" s="289" t="s">
        <v>563</v>
      </c>
      <c r="C220" s="296">
        <v>72.3</v>
      </c>
      <c r="D220" s="291" t="s">
        <v>328</v>
      </c>
      <c r="E220" s="292">
        <v>3.8</v>
      </c>
      <c r="F220" s="292">
        <v>5.5</v>
      </c>
      <c r="G220" s="293">
        <f t="shared" si="6"/>
        <v>1.7000000000000002</v>
      </c>
      <c r="H220" s="294">
        <f>G8/C243*C220</f>
        <v>0.21374262747668032</v>
      </c>
      <c r="I220" s="295">
        <f t="shared" si="7"/>
        <v>1.9137426274766804</v>
      </c>
      <c r="J220" s="4"/>
      <c r="K220" s="366"/>
      <c r="L220" s="55"/>
      <c r="M220" s="350"/>
    </row>
    <row r="221" spans="1:19" x14ac:dyDescent="0.25">
      <c r="A221" s="288">
        <v>208</v>
      </c>
      <c r="B221" s="289" t="s">
        <v>564</v>
      </c>
      <c r="C221" s="296">
        <v>45.5</v>
      </c>
      <c r="D221" s="291" t="s">
        <v>328</v>
      </c>
      <c r="E221" s="292">
        <v>2</v>
      </c>
      <c r="F221" s="292">
        <v>2.6</v>
      </c>
      <c r="G221" s="293">
        <f t="shared" si="6"/>
        <v>0.60000000000000009</v>
      </c>
      <c r="H221" s="294">
        <f>G8/C243*C221</f>
        <v>0.13451299516167295</v>
      </c>
      <c r="I221" s="295">
        <f t="shared" si="7"/>
        <v>0.73451299516167301</v>
      </c>
      <c r="J221" s="4"/>
      <c r="K221" s="366"/>
      <c r="L221" s="55"/>
      <c r="M221" s="350"/>
    </row>
    <row r="222" spans="1:19" x14ac:dyDescent="0.25">
      <c r="A222" s="288">
        <v>209</v>
      </c>
      <c r="B222" s="289" t="s">
        <v>565</v>
      </c>
      <c r="C222" s="296">
        <v>45.2</v>
      </c>
      <c r="D222" s="291" t="s">
        <v>328</v>
      </c>
      <c r="E222" s="292">
        <v>1.7</v>
      </c>
      <c r="F222" s="292">
        <v>2.2000000000000002</v>
      </c>
      <c r="G222" s="293">
        <f t="shared" si="6"/>
        <v>0.50000000000000022</v>
      </c>
      <c r="H222" s="294">
        <f>G8/C243*C222</f>
        <v>0.13362609629247513</v>
      </c>
      <c r="I222" s="295">
        <f t="shared" si="7"/>
        <v>0.63362609629247535</v>
      </c>
      <c r="J222" s="4"/>
      <c r="K222" s="366"/>
      <c r="L222" s="55"/>
      <c r="M222" s="350"/>
    </row>
    <row r="223" spans="1:19" x14ac:dyDescent="0.25">
      <c r="A223" s="7">
        <v>210</v>
      </c>
      <c r="B223" s="17" t="s">
        <v>566</v>
      </c>
      <c r="C223" s="11">
        <v>72.5</v>
      </c>
      <c r="D223" s="16" t="s">
        <v>328</v>
      </c>
      <c r="E223" s="30">
        <v>2.1</v>
      </c>
      <c r="F223" s="30">
        <v>4.7</v>
      </c>
      <c r="G223" s="21">
        <f t="shared" si="6"/>
        <v>2.6</v>
      </c>
      <c r="H223" s="29">
        <f>G8/C243*C223</f>
        <v>0.21433389338947889</v>
      </c>
      <c r="I223" s="387">
        <f t="shared" si="7"/>
        <v>2.8143338933894788</v>
      </c>
      <c r="J223" s="388"/>
      <c r="K223" s="366"/>
      <c r="L223" s="55"/>
      <c r="M223" s="350"/>
    </row>
    <row r="224" spans="1:19" x14ac:dyDescent="0.25">
      <c r="A224" s="356">
        <v>211</v>
      </c>
      <c r="B224" s="357" t="s">
        <v>567</v>
      </c>
      <c r="C224" s="358">
        <v>72.2</v>
      </c>
      <c r="D224" s="359" t="s">
        <v>328</v>
      </c>
      <c r="E224" s="360">
        <v>3</v>
      </c>
      <c r="F224" s="360">
        <v>3.7</v>
      </c>
      <c r="G224" s="361">
        <f t="shared" si="6"/>
        <v>0.70000000000000018</v>
      </c>
      <c r="H224" s="362">
        <f>G8/C243*C224</f>
        <v>0.21344699452028104</v>
      </c>
      <c r="I224" s="363">
        <f t="shared" si="7"/>
        <v>0.91344699452028122</v>
      </c>
      <c r="J224" s="4"/>
      <c r="K224" s="366"/>
      <c r="L224" s="55"/>
      <c r="M224" s="350"/>
    </row>
    <row r="225" spans="1:14" x14ac:dyDescent="0.25">
      <c r="A225" s="288">
        <v>212</v>
      </c>
      <c r="B225" s="289" t="s">
        <v>568</v>
      </c>
      <c r="C225" s="296">
        <v>46</v>
      </c>
      <c r="D225" s="291" t="s">
        <v>328</v>
      </c>
      <c r="E225" s="292">
        <v>1.4</v>
      </c>
      <c r="F225" s="292">
        <v>1.7</v>
      </c>
      <c r="G225" s="293">
        <f t="shared" si="6"/>
        <v>0.30000000000000004</v>
      </c>
      <c r="H225" s="294">
        <f>G8/C243*C225</f>
        <v>0.13599115994366937</v>
      </c>
      <c r="I225" s="295">
        <f t="shared" si="7"/>
        <v>0.43599115994366944</v>
      </c>
      <c r="J225" s="4"/>
      <c r="K225" s="366"/>
      <c r="L225" s="55"/>
      <c r="M225" s="350"/>
    </row>
    <row r="226" spans="1:14" x14ac:dyDescent="0.25">
      <c r="A226" s="300">
        <v>213</v>
      </c>
      <c r="B226" s="301" t="s">
        <v>569</v>
      </c>
      <c r="C226" s="302">
        <v>44.8</v>
      </c>
      <c r="D226" s="303" t="s">
        <v>328</v>
      </c>
      <c r="E226" s="304">
        <v>2</v>
      </c>
      <c r="F226" s="304">
        <v>2.2999999999999998</v>
      </c>
      <c r="G226" s="305">
        <f t="shared" si="6"/>
        <v>0.29999999999999982</v>
      </c>
      <c r="H226" s="306">
        <f>G8/C243*C226</f>
        <v>0.13244356446687797</v>
      </c>
      <c r="I226" s="307">
        <f t="shared" si="7"/>
        <v>0.43244356446687782</v>
      </c>
      <c r="J226" s="4"/>
      <c r="K226" s="366"/>
      <c r="L226" s="55"/>
      <c r="M226" s="350"/>
    </row>
    <row r="227" spans="1:14" x14ac:dyDescent="0.25">
      <c r="A227" s="338">
        <v>214</v>
      </c>
      <c r="B227" s="339" t="s">
        <v>570</v>
      </c>
      <c r="C227" s="340">
        <v>73.099999999999994</v>
      </c>
      <c r="D227" s="341" t="s">
        <v>328</v>
      </c>
      <c r="E227" s="342">
        <v>3.7</v>
      </c>
      <c r="F227" s="342">
        <v>4.5</v>
      </c>
      <c r="G227" s="343">
        <f t="shared" si="6"/>
        <v>0.79999999999999982</v>
      </c>
      <c r="H227" s="344">
        <f>G8/C243*C227</f>
        <v>0.21610769112787456</v>
      </c>
      <c r="I227" s="345">
        <f t="shared" si="7"/>
        <v>1.0161076911278744</v>
      </c>
      <c r="J227" s="4"/>
      <c r="K227" s="366"/>
      <c r="L227" s="55"/>
      <c r="M227" s="350"/>
    </row>
    <row r="228" spans="1:14" x14ac:dyDescent="0.25">
      <c r="A228" s="288">
        <v>215</v>
      </c>
      <c r="B228" s="289" t="s">
        <v>571</v>
      </c>
      <c r="C228" s="296">
        <v>72.400000000000006</v>
      </c>
      <c r="D228" s="291" t="s">
        <v>328</v>
      </c>
      <c r="E228" s="292">
        <v>1.2</v>
      </c>
      <c r="F228" s="292">
        <v>1.3</v>
      </c>
      <c r="G228" s="293">
        <f t="shared" si="6"/>
        <v>0.10000000000000009</v>
      </c>
      <c r="H228" s="294">
        <f>G8/C243*C228</f>
        <v>0.21403826043307964</v>
      </c>
      <c r="I228" s="295">
        <f t="shared" si="7"/>
        <v>0.3140382604330797</v>
      </c>
      <c r="K228" s="366"/>
      <c r="L228" s="55"/>
      <c r="M228" s="350"/>
    </row>
    <row r="229" spans="1:14" x14ac:dyDescent="0.25">
      <c r="A229" s="7">
        <v>216</v>
      </c>
      <c r="B229" s="17" t="s">
        <v>572</v>
      </c>
      <c r="C229" s="11">
        <v>46</v>
      </c>
      <c r="D229" s="16" t="s">
        <v>328</v>
      </c>
      <c r="E229" s="30">
        <v>1.5</v>
      </c>
      <c r="F229" s="30">
        <v>1.5</v>
      </c>
      <c r="G229" s="21">
        <f t="shared" si="6"/>
        <v>0</v>
      </c>
      <c r="H229" s="29">
        <f>G8/C243*C229</f>
        <v>0.13599115994366937</v>
      </c>
      <c r="I229" s="387">
        <f t="shared" si="7"/>
        <v>0.13599115994366937</v>
      </c>
      <c r="J229" s="4"/>
      <c r="K229" s="366"/>
      <c r="L229" s="55"/>
      <c r="M229" s="350"/>
    </row>
    <row r="230" spans="1:14" x14ac:dyDescent="0.25">
      <c r="A230" s="300">
        <v>217</v>
      </c>
      <c r="B230" s="301" t="s">
        <v>573</v>
      </c>
      <c r="C230" s="302">
        <v>45.4</v>
      </c>
      <c r="D230" s="303" t="s">
        <v>328</v>
      </c>
      <c r="E230" s="304">
        <v>1.8</v>
      </c>
      <c r="F230" s="304">
        <v>2.1</v>
      </c>
      <c r="G230" s="305">
        <f t="shared" si="6"/>
        <v>0.30000000000000004</v>
      </c>
      <c r="H230" s="306">
        <f>G8/C243*C230</f>
        <v>0.13421736220527367</v>
      </c>
      <c r="I230" s="307">
        <f t="shared" si="7"/>
        <v>0.43421736220527374</v>
      </c>
      <c r="J230" s="4"/>
      <c r="K230" s="366"/>
      <c r="L230" s="55"/>
      <c r="M230" s="350"/>
    </row>
    <row r="231" spans="1:14" x14ac:dyDescent="0.25">
      <c r="A231" s="288">
        <v>218</v>
      </c>
      <c r="B231" s="289" t="s">
        <v>574</v>
      </c>
      <c r="C231" s="296">
        <v>73</v>
      </c>
      <c r="D231" s="291" t="s">
        <v>328</v>
      </c>
      <c r="E231" s="292">
        <v>1</v>
      </c>
      <c r="F231" s="292">
        <v>2.2000000000000002</v>
      </c>
      <c r="G231" s="293">
        <f t="shared" si="6"/>
        <v>1.2000000000000002</v>
      </c>
      <c r="H231" s="294">
        <f>G8/C243*C231</f>
        <v>0.21581205817147531</v>
      </c>
      <c r="I231" s="295">
        <f t="shared" si="7"/>
        <v>1.4158120581714755</v>
      </c>
      <c r="J231" s="4"/>
      <c r="K231" s="366"/>
      <c r="L231" s="55"/>
      <c r="M231" s="350"/>
    </row>
    <row r="232" spans="1:14" x14ac:dyDescent="0.25">
      <c r="A232" s="338">
        <v>219</v>
      </c>
      <c r="B232" s="339" t="s">
        <v>575</v>
      </c>
      <c r="C232" s="340">
        <v>72.2</v>
      </c>
      <c r="D232" s="341" t="s">
        <v>328</v>
      </c>
      <c r="E232" s="342">
        <v>2.6</v>
      </c>
      <c r="F232" s="342">
        <v>3.8</v>
      </c>
      <c r="G232" s="343">
        <f t="shared" si="6"/>
        <v>1.1999999999999997</v>
      </c>
      <c r="H232" s="344">
        <f>G8/C243*C232</f>
        <v>0.21344699452028104</v>
      </c>
      <c r="I232" s="345">
        <f t="shared" si="7"/>
        <v>1.4134469945202808</v>
      </c>
      <c r="J232" s="4"/>
      <c r="K232" s="366"/>
      <c r="L232" s="55"/>
      <c r="M232" s="350"/>
    </row>
    <row r="233" spans="1:14" x14ac:dyDescent="0.25">
      <c r="A233" s="300">
        <v>220</v>
      </c>
      <c r="B233" s="301" t="s">
        <v>576</v>
      </c>
      <c r="C233" s="302">
        <v>46.2</v>
      </c>
      <c r="D233" s="303" t="s">
        <v>328</v>
      </c>
      <c r="E233" s="304">
        <v>1.4</v>
      </c>
      <c r="F233" s="304">
        <v>1.9</v>
      </c>
      <c r="G233" s="305">
        <f t="shared" si="6"/>
        <v>0.5</v>
      </c>
      <c r="H233" s="306">
        <f>G8/C243*C233</f>
        <v>0.13658242585646793</v>
      </c>
      <c r="I233" s="307">
        <f t="shared" si="7"/>
        <v>0.63658242585646796</v>
      </c>
      <c r="J233" s="4"/>
      <c r="K233" s="366"/>
      <c r="L233" s="55"/>
      <c r="M233" s="350"/>
    </row>
    <row r="234" spans="1:14" x14ac:dyDescent="0.25">
      <c r="A234" s="288">
        <v>221</v>
      </c>
      <c r="B234" s="289" t="s">
        <v>577</v>
      </c>
      <c r="C234" s="296">
        <v>45.4</v>
      </c>
      <c r="D234" s="291" t="s">
        <v>328</v>
      </c>
      <c r="E234" s="292">
        <v>2.2000000000000002</v>
      </c>
      <c r="F234" s="292">
        <v>3.2</v>
      </c>
      <c r="G234" s="293">
        <f t="shared" si="6"/>
        <v>1</v>
      </c>
      <c r="H234" s="294">
        <f>G8/C243*C234</f>
        <v>0.13421736220527367</v>
      </c>
      <c r="I234" s="295">
        <f t="shared" si="7"/>
        <v>1.1342173622052736</v>
      </c>
      <c r="J234" s="4"/>
      <c r="K234" s="366"/>
      <c r="L234" s="55"/>
      <c r="M234" s="350"/>
    </row>
    <row r="235" spans="1:14" x14ac:dyDescent="0.25">
      <c r="A235" s="300">
        <v>222</v>
      </c>
      <c r="B235" s="301" t="s">
        <v>578</v>
      </c>
      <c r="C235" s="302">
        <v>72.900000000000006</v>
      </c>
      <c r="D235" s="303" t="s">
        <v>328</v>
      </c>
      <c r="E235" s="304">
        <v>3.4</v>
      </c>
      <c r="F235" s="304">
        <v>3.8</v>
      </c>
      <c r="G235" s="305">
        <f t="shared" si="6"/>
        <v>0.39999999999999991</v>
      </c>
      <c r="H235" s="306">
        <f>G8/C243*C235</f>
        <v>0.21551642521507602</v>
      </c>
      <c r="I235" s="307">
        <f t="shared" si="7"/>
        <v>0.61551642521507599</v>
      </c>
      <c r="J235" s="57"/>
      <c r="K235" s="366"/>
      <c r="L235" s="55"/>
      <c r="M235" s="350"/>
    </row>
    <row r="236" spans="1:14" x14ac:dyDescent="0.25">
      <c r="A236" s="288">
        <v>223</v>
      </c>
      <c r="B236" s="289" t="s">
        <v>579</v>
      </c>
      <c r="C236" s="296">
        <v>72.400000000000006</v>
      </c>
      <c r="D236" s="291" t="s">
        <v>328</v>
      </c>
      <c r="E236" s="292">
        <v>3.5</v>
      </c>
      <c r="F236" s="292">
        <v>5</v>
      </c>
      <c r="G236" s="293">
        <f t="shared" si="6"/>
        <v>1.5</v>
      </c>
      <c r="H236" s="294">
        <f>G8/C243*C236</f>
        <v>0.21403826043307964</v>
      </c>
      <c r="I236" s="295">
        <f t="shared" si="7"/>
        <v>1.7140382604330797</v>
      </c>
      <c r="J236" s="57"/>
      <c r="K236" s="58"/>
      <c r="L236" s="55"/>
      <c r="M236" s="350"/>
    </row>
    <row r="237" spans="1:14" x14ac:dyDescent="0.25">
      <c r="A237" s="288">
        <v>224</v>
      </c>
      <c r="B237" s="289" t="s">
        <v>580</v>
      </c>
      <c r="C237" s="296">
        <v>46.1</v>
      </c>
      <c r="D237" s="291" t="s">
        <v>328</v>
      </c>
      <c r="E237" s="292">
        <v>2.4</v>
      </c>
      <c r="F237" s="292">
        <v>3.2</v>
      </c>
      <c r="G237" s="293">
        <f t="shared" si="6"/>
        <v>0.80000000000000027</v>
      </c>
      <c r="H237" s="294">
        <f>G8/C243*C237</f>
        <v>0.13628679290006865</v>
      </c>
      <c r="I237" s="295">
        <f t="shared" si="7"/>
        <v>0.93628679290006889</v>
      </c>
      <c r="J237" s="57"/>
      <c r="K237" s="58"/>
      <c r="L237" s="55"/>
      <c r="M237" s="57"/>
      <c r="N237" s="6"/>
    </row>
    <row r="238" spans="1:14" x14ac:dyDescent="0.25">
      <c r="A238" s="288">
        <v>225</v>
      </c>
      <c r="B238" s="289" t="s">
        <v>581</v>
      </c>
      <c r="C238" s="296">
        <v>45.6</v>
      </c>
      <c r="D238" s="291" t="s">
        <v>328</v>
      </c>
      <c r="E238" s="292">
        <v>2.6</v>
      </c>
      <c r="F238" s="292">
        <v>3.3</v>
      </c>
      <c r="G238" s="293">
        <f t="shared" si="6"/>
        <v>0.69999999999999973</v>
      </c>
      <c r="H238" s="294">
        <f>G8/C243*C238</f>
        <v>0.13480862811807223</v>
      </c>
      <c r="I238" s="295">
        <f t="shared" si="7"/>
        <v>0.83480862811807199</v>
      </c>
      <c r="J238" s="57"/>
      <c r="K238" s="58"/>
      <c r="L238" s="55"/>
      <c r="M238" s="350"/>
    </row>
    <row r="239" spans="1:14" x14ac:dyDescent="0.25">
      <c r="A239" s="288">
        <v>226</v>
      </c>
      <c r="B239" s="289" t="s">
        <v>582</v>
      </c>
      <c r="C239" s="296">
        <v>73.2</v>
      </c>
      <c r="D239" s="291" t="s">
        <v>328</v>
      </c>
      <c r="E239" s="292">
        <v>4.4000000000000004</v>
      </c>
      <c r="F239" s="292">
        <v>6.2</v>
      </c>
      <c r="G239" s="293">
        <f t="shared" si="6"/>
        <v>1.7999999999999998</v>
      </c>
      <c r="H239" s="294">
        <f>G8/C243*C239</f>
        <v>0.21640332408427387</v>
      </c>
      <c r="I239" s="295">
        <f t="shared" si="7"/>
        <v>2.0164033240842736</v>
      </c>
      <c r="J239" s="57"/>
      <c r="K239" s="366"/>
      <c r="L239" s="55"/>
      <c r="M239" s="350"/>
    </row>
    <row r="240" spans="1:14" x14ac:dyDescent="0.25">
      <c r="A240" s="288">
        <v>227</v>
      </c>
      <c r="B240" s="289" t="s">
        <v>583</v>
      </c>
      <c r="C240" s="296">
        <v>72.400000000000006</v>
      </c>
      <c r="D240" s="291" t="s">
        <v>328</v>
      </c>
      <c r="E240" s="292">
        <v>4.7</v>
      </c>
      <c r="F240" s="292">
        <v>5.4</v>
      </c>
      <c r="G240" s="293">
        <f t="shared" si="6"/>
        <v>0.70000000000000018</v>
      </c>
      <c r="H240" s="294">
        <f>G8/C243*C240</f>
        <v>0.21403826043307964</v>
      </c>
      <c r="I240" s="295">
        <f t="shared" si="7"/>
        <v>0.91403826043307979</v>
      </c>
      <c r="J240" s="57"/>
      <c r="K240" s="366"/>
      <c r="L240" s="55"/>
      <c r="M240" s="350"/>
    </row>
    <row r="241" spans="1:16" x14ac:dyDescent="0.25">
      <c r="A241" s="300">
        <v>228</v>
      </c>
      <c r="B241" s="301" t="s">
        <v>584</v>
      </c>
      <c r="C241" s="302">
        <v>46.4</v>
      </c>
      <c r="D241" s="303" t="s">
        <v>328</v>
      </c>
      <c r="E241" s="304">
        <v>1.5</v>
      </c>
      <c r="F241" s="304">
        <v>1.7</v>
      </c>
      <c r="G241" s="305">
        <f t="shared" si="6"/>
        <v>0.19999999999999996</v>
      </c>
      <c r="H241" s="306">
        <f>G8/C243*C241</f>
        <v>0.13717369176926647</v>
      </c>
      <c r="I241" s="307">
        <f t="shared" si="7"/>
        <v>0.33717369176926643</v>
      </c>
      <c r="J241" s="57"/>
      <c r="K241" s="366"/>
      <c r="L241" s="55"/>
      <c r="M241" s="350"/>
    </row>
    <row r="242" spans="1:16" x14ac:dyDescent="0.25">
      <c r="A242" s="356">
        <v>229</v>
      </c>
      <c r="B242" s="357" t="s">
        <v>585</v>
      </c>
      <c r="C242" s="358">
        <v>45.5</v>
      </c>
      <c r="D242" s="359" t="s">
        <v>328</v>
      </c>
      <c r="E242" s="360">
        <v>3.4</v>
      </c>
      <c r="F242" s="360">
        <v>4.5999999999999996</v>
      </c>
      <c r="G242" s="361">
        <f t="shared" si="6"/>
        <v>1.1999999999999997</v>
      </c>
      <c r="H242" s="362">
        <f>G8/C243*C242</f>
        <v>0.13451299516167295</v>
      </c>
      <c r="I242" s="363">
        <f t="shared" si="7"/>
        <v>1.3345129951616728</v>
      </c>
      <c r="J242" s="57"/>
      <c r="K242" s="366"/>
      <c r="L242" s="55"/>
      <c r="M242" s="350"/>
    </row>
    <row r="243" spans="1:16" x14ac:dyDescent="0.25">
      <c r="A243" s="707" t="s">
        <v>3</v>
      </c>
      <c r="B243" s="708"/>
      <c r="C243" s="272">
        <f>SUM(C14:C242)</f>
        <v>14343.799999999996</v>
      </c>
      <c r="D243" s="273"/>
      <c r="E243" s="274">
        <f>SUM(E14:E242)</f>
        <v>699.80000000000018</v>
      </c>
      <c r="F243" s="274">
        <f>SUM(F14:F242)</f>
        <v>877.4000000000002</v>
      </c>
      <c r="G243" s="274">
        <f>SUM(G14:G242)</f>
        <v>177.59999999999991</v>
      </c>
      <c r="H243" s="274">
        <f>SUM(H14:H242)</f>
        <v>42.405000000000108</v>
      </c>
      <c r="I243" s="274">
        <f>SUM(I14:I242)</f>
        <v>220.00500000000011</v>
      </c>
      <c r="J243" s="4"/>
      <c r="K243" s="366"/>
      <c r="M243" s="6"/>
    </row>
    <row r="244" spans="1:16" x14ac:dyDescent="0.25">
      <c r="A244" s="115"/>
      <c r="B244" s="115"/>
      <c r="C244" s="115"/>
      <c r="D244" s="115"/>
      <c r="E244" s="116"/>
      <c r="F244" s="116"/>
      <c r="G244" s="117"/>
      <c r="H244" s="118"/>
      <c r="I244" s="118"/>
      <c r="J244" s="113"/>
      <c r="K244" s="369">
        <f>SUM(K14:K242)</f>
        <v>0</v>
      </c>
      <c r="M244" s="6"/>
      <c r="P244" s="106"/>
    </row>
    <row r="245" spans="1:16" ht="36.75" x14ac:dyDescent="0.25">
      <c r="A245" s="65" t="s">
        <v>15</v>
      </c>
      <c r="B245" s="108" t="s">
        <v>331</v>
      </c>
      <c r="C245" s="256" t="str">
        <f>C13</f>
        <v>Общая площадь, м2</v>
      </c>
      <c r="D245" s="257" t="s">
        <v>308</v>
      </c>
      <c r="E245" s="174" t="str">
        <f>E13</f>
        <v>Показания  на 23.01.19</v>
      </c>
      <c r="F245" s="3" t="str">
        <f>F13</f>
        <v>Показания  на 23.02.19</v>
      </c>
      <c r="G245" s="3" t="str">
        <f>G13</f>
        <v>Разница, Гкал</v>
      </c>
      <c r="H245" s="3" t="str">
        <f>H13</f>
        <v>Отопление МОП, Гкал</v>
      </c>
      <c r="I245" s="3" t="str">
        <f>I13</f>
        <v>Всего, Гкал</v>
      </c>
      <c r="J245" s="317" t="s">
        <v>621</v>
      </c>
      <c r="K245" s="369"/>
      <c r="M245" s="6"/>
      <c r="O245" s="45"/>
    </row>
    <row r="246" spans="1:16" x14ac:dyDescent="0.25">
      <c r="A246" s="59" t="s">
        <v>13</v>
      </c>
      <c r="B246" s="110" t="s">
        <v>434</v>
      </c>
      <c r="C246" s="258">
        <v>95.8</v>
      </c>
      <c r="D246" s="61" t="s">
        <v>328</v>
      </c>
      <c r="E246" s="63">
        <v>6.6</v>
      </c>
      <c r="F246" s="63">
        <v>6.6</v>
      </c>
      <c r="G246" s="63">
        <f t="shared" ref="G246:G266" si="8">F246-E246</f>
        <v>0</v>
      </c>
      <c r="H246" s="48">
        <f>G11/C267*C246</f>
        <v>4.8183314013969394</v>
      </c>
      <c r="I246" s="63">
        <f t="shared" ref="I246:I260" si="9">G246+H246</f>
        <v>4.8183314013969394</v>
      </c>
      <c r="J246" s="120">
        <f>((C246*0.015)*12)/7</f>
        <v>2.4634285714285715</v>
      </c>
      <c r="K246" s="369"/>
      <c r="M246" s="6"/>
      <c r="O246" s="45"/>
    </row>
    <row r="247" spans="1:16" x14ac:dyDescent="0.25">
      <c r="A247" s="370" t="s">
        <v>14</v>
      </c>
      <c r="B247" s="371" t="s">
        <v>435</v>
      </c>
      <c r="C247" s="372">
        <v>81.400000000000006</v>
      </c>
      <c r="D247" s="373" t="s">
        <v>328</v>
      </c>
      <c r="E247" s="374">
        <v>5.0999999999999996</v>
      </c>
      <c r="F247" s="374">
        <v>5.0999999999999996</v>
      </c>
      <c r="G247" s="374">
        <f t="shared" si="8"/>
        <v>0</v>
      </c>
      <c r="H247" s="375">
        <f>G11/C267*C247</f>
        <v>4.094072819141032</v>
      </c>
      <c r="I247" s="374">
        <f t="shared" si="9"/>
        <v>4.094072819141032</v>
      </c>
      <c r="J247" s="120">
        <f t="shared" ref="J247:J260" si="10">((C247*0.015)*12)/7</f>
        <v>2.0931428571428574</v>
      </c>
      <c r="K247" s="369"/>
      <c r="M247" s="6"/>
      <c r="O247" s="45"/>
    </row>
    <row r="248" spans="1:16" x14ac:dyDescent="0.25">
      <c r="A248" s="59" t="s">
        <v>447</v>
      </c>
      <c r="B248" s="110" t="s">
        <v>450</v>
      </c>
      <c r="C248" s="258">
        <v>150.5</v>
      </c>
      <c r="D248" s="61" t="s">
        <v>328</v>
      </c>
      <c r="E248" s="63">
        <v>10.8</v>
      </c>
      <c r="F248" s="63">
        <v>10.8</v>
      </c>
      <c r="G248" s="63">
        <f t="shared" si="8"/>
        <v>0</v>
      </c>
      <c r="H248" s="48">
        <f>G11/C267*C248</f>
        <v>7.5695080992718093</v>
      </c>
      <c r="I248" s="63">
        <f t="shared" si="9"/>
        <v>7.5695080992718093</v>
      </c>
      <c r="J248" s="120">
        <f t="shared" si="10"/>
        <v>3.8699999999999997</v>
      </c>
      <c r="K248" s="369"/>
      <c r="M248" s="6"/>
      <c r="O248" s="45"/>
    </row>
    <row r="249" spans="1:16" x14ac:dyDescent="0.25">
      <c r="A249" s="59" t="s">
        <v>448</v>
      </c>
      <c r="B249" s="110" t="s">
        <v>451</v>
      </c>
      <c r="C249" s="258">
        <v>95.2</v>
      </c>
      <c r="D249" s="61" t="s">
        <v>328</v>
      </c>
      <c r="E249" s="63">
        <v>5</v>
      </c>
      <c r="F249" s="63">
        <v>5</v>
      </c>
      <c r="G249" s="63">
        <f t="shared" si="8"/>
        <v>0</v>
      </c>
      <c r="H249" s="48">
        <f>G11/C267*C249</f>
        <v>4.7881539604696099</v>
      </c>
      <c r="I249" s="63">
        <f t="shared" si="9"/>
        <v>4.7881539604696099</v>
      </c>
      <c r="J249" s="120">
        <f t="shared" si="10"/>
        <v>2.448</v>
      </c>
      <c r="K249" s="369"/>
      <c r="M249" s="6"/>
      <c r="O249" s="45"/>
    </row>
    <row r="250" spans="1:16" x14ac:dyDescent="0.25">
      <c r="A250" s="59" t="s">
        <v>449</v>
      </c>
      <c r="B250" s="110" t="s">
        <v>452</v>
      </c>
      <c r="C250" s="258">
        <v>70.7</v>
      </c>
      <c r="D250" s="61" t="s">
        <v>328</v>
      </c>
      <c r="E250" s="63">
        <v>4.5999999999999996</v>
      </c>
      <c r="F250" s="63">
        <v>4.5999999999999996</v>
      </c>
      <c r="G250" s="63">
        <f t="shared" si="8"/>
        <v>0</v>
      </c>
      <c r="H250" s="48">
        <f>G11/C267*C250</f>
        <v>3.5559084559369896</v>
      </c>
      <c r="I250" s="63">
        <f t="shared" si="9"/>
        <v>3.5559084559369896</v>
      </c>
      <c r="J250" s="120">
        <f t="shared" si="10"/>
        <v>1.8179999999999998</v>
      </c>
      <c r="K250" s="369"/>
      <c r="M250" s="6"/>
      <c r="O250" s="45"/>
    </row>
    <row r="251" spans="1:16" x14ac:dyDescent="0.25">
      <c r="A251" s="319" t="s">
        <v>598</v>
      </c>
      <c r="B251" s="320"/>
      <c r="C251" s="321">
        <v>20</v>
      </c>
      <c r="D251" s="322"/>
      <c r="E251" s="323"/>
      <c r="F251" s="323"/>
      <c r="G251" s="323">
        <f t="shared" si="8"/>
        <v>0</v>
      </c>
      <c r="H251" s="324">
        <f>G11/C267*C251</f>
        <v>1.0059146975776492</v>
      </c>
      <c r="I251" s="323">
        <f t="shared" si="9"/>
        <v>1.0059146975776492</v>
      </c>
      <c r="J251" s="120">
        <f t="shared" si="10"/>
        <v>0.51428571428571423</v>
      </c>
      <c r="K251" s="369"/>
      <c r="L251" s="326" t="s">
        <v>623</v>
      </c>
      <c r="M251" s="6"/>
      <c r="O251" s="45"/>
    </row>
    <row r="252" spans="1:16" x14ac:dyDescent="0.25">
      <c r="A252" s="370" t="s">
        <v>307</v>
      </c>
      <c r="B252" s="371" t="s">
        <v>436</v>
      </c>
      <c r="C252" s="372">
        <v>87.1</v>
      </c>
      <c r="D252" s="373" t="s">
        <v>328</v>
      </c>
      <c r="E252" s="374">
        <v>10.199999999999999</v>
      </c>
      <c r="F252" s="374">
        <v>10.199999999999999</v>
      </c>
      <c r="G252" s="374">
        <f t="shared" si="8"/>
        <v>0</v>
      </c>
      <c r="H252" s="375">
        <f>G11/C267*C252</f>
        <v>4.3807585079506612</v>
      </c>
      <c r="I252" s="374">
        <f t="shared" si="9"/>
        <v>4.3807585079506612</v>
      </c>
      <c r="J252" s="120">
        <f t="shared" si="10"/>
        <v>2.2397142857142853</v>
      </c>
      <c r="K252" s="369"/>
      <c r="M252" s="6"/>
      <c r="O252" s="45"/>
    </row>
    <row r="253" spans="1:16" x14ac:dyDescent="0.25">
      <c r="A253" s="59" t="s">
        <v>18</v>
      </c>
      <c r="B253" s="110" t="s">
        <v>437</v>
      </c>
      <c r="C253" s="258">
        <v>89.3</v>
      </c>
      <c r="D253" s="61" t="s">
        <v>328</v>
      </c>
      <c r="E253" s="63">
        <v>11.2</v>
      </c>
      <c r="F253" s="63">
        <v>11.2</v>
      </c>
      <c r="G253" s="63">
        <f t="shared" si="8"/>
        <v>0</v>
      </c>
      <c r="H253" s="48">
        <f>G11/C267*C253</f>
        <v>4.4914091246842034</v>
      </c>
      <c r="I253" s="63">
        <f t="shared" si="9"/>
        <v>4.4914091246842034</v>
      </c>
      <c r="J253" s="120">
        <f t="shared" si="10"/>
        <v>2.2962857142857138</v>
      </c>
      <c r="K253" s="113"/>
      <c r="O253" s="45"/>
    </row>
    <row r="254" spans="1:16" x14ac:dyDescent="0.25">
      <c r="A254" s="59" t="s">
        <v>19</v>
      </c>
      <c r="B254" s="110" t="s">
        <v>438</v>
      </c>
      <c r="C254" s="258">
        <v>88.5</v>
      </c>
      <c r="D254" s="61" t="s">
        <v>328</v>
      </c>
      <c r="E254" s="63">
        <v>10.3</v>
      </c>
      <c r="F254" s="63">
        <v>10.3</v>
      </c>
      <c r="G254" s="63">
        <f t="shared" si="8"/>
        <v>0</v>
      </c>
      <c r="H254" s="48">
        <f>G11/C267*C254</f>
        <v>4.4511725367810975</v>
      </c>
      <c r="I254" s="63">
        <f t="shared" si="9"/>
        <v>4.4511725367810975</v>
      </c>
      <c r="J254" s="120">
        <f t="shared" si="10"/>
        <v>2.2757142857142858</v>
      </c>
      <c r="K254" s="113"/>
      <c r="O254" s="45"/>
    </row>
    <row r="255" spans="1:16" x14ac:dyDescent="0.25">
      <c r="A255" s="59" t="s">
        <v>522</v>
      </c>
      <c r="B255" s="110" t="s">
        <v>523</v>
      </c>
      <c r="C255" s="258">
        <v>91.6</v>
      </c>
      <c r="D255" s="61" t="s">
        <v>328</v>
      </c>
      <c r="E255" s="63"/>
      <c r="F255" s="63"/>
      <c r="G255" s="63">
        <f t="shared" si="8"/>
        <v>0</v>
      </c>
      <c r="H255" s="48">
        <f>G11/C267*C255</f>
        <v>4.6070893149056324</v>
      </c>
      <c r="I255" s="63">
        <f t="shared" si="9"/>
        <v>4.6070893149056324</v>
      </c>
      <c r="J255" s="120">
        <f t="shared" si="10"/>
        <v>2.3554285714285714</v>
      </c>
      <c r="K255" s="113"/>
      <c r="O255" s="45"/>
    </row>
    <row r="256" spans="1:16" x14ac:dyDescent="0.25">
      <c r="A256" s="319" t="s">
        <v>597</v>
      </c>
      <c r="B256" s="320"/>
      <c r="C256" s="325">
        <v>16.8</v>
      </c>
      <c r="D256" s="322"/>
      <c r="E256" s="323"/>
      <c r="F256" s="323"/>
      <c r="G256" s="323">
        <f t="shared" si="8"/>
        <v>0</v>
      </c>
      <c r="H256" s="324">
        <f>G11/C267*C256</f>
        <v>0.8449683459652253</v>
      </c>
      <c r="I256" s="323">
        <f t="shared" si="9"/>
        <v>0.8449683459652253</v>
      </c>
      <c r="J256" s="120">
        <f t="shared" si="10"/>
        <v>0.432</v>
      </c>
      <c r="K256" s="113"/>
      <c r="O256" s="45"/>
    </row>
    <row r="257" spans="1:16" ht="15.75" customHeight="1" x14ac:dyDescent="0.25">
      <c r="A257" s="370" t="s">
        <v>20</v>
      </c>
      <c r="B257" s="371" t="s">
        <v>439</v>
      </c>
      <c r="C257" s="372">
        <v>102.2</v>
      </c>
      <c r="D257" s="373" t="s">
        <v>328</v>
      </c>
      <c r="E257" s="374"/>
      <c r="F257" s="374"/>
      <c r="G257" s="374">
        <f t="shared" si="8"/>
        <v>0</v>
      </c>
      <c r="H257" s="375">
        <f>G11/C267*C257</f>
        <v>5.1402241046217867</v>
      </c>
      <c r="I257" s="374">
        <f t="shared" si="9"/>
        <v>5.1402241046217867</v>
      </c>
      <c r="J257" s="120">
        <f t="shared" si="10"/>
        <v>2.6280000000000001</v>
      </c>
      <c r="K257" s="113"/>
    </row>
    <row r="258" spans="1:16" x14ac:dyDescent="0.25">
      <c r="A258" s="370" t="s">
        <v>21</v>
      </c>
      <c r="B258" s="371" t="s">
        <v>440</v>
      </c>
      <c r="C258" s="372">
        <v>92.2</v>
      </c>
      <c r="D258" s="373" t="s">
        <v>328</v>
      </c>
      <c r="E258" s="374">
        <v>8.1</v>
      </c>
      <c r="F258" s="374">
        <v>8.1</v>
      </c>
      <c r="G258" s="374">
        <f t="shared" si="8"/>
        <v>0</v>
      </c>
      <c r="H258" s="375">
        <f>G11/C267*C258</f>
        <v>4.6372667558329628</v>
      </c>
      <c r="I258" s="374">
        <f t="shared" si="9"/>
        <v>4.6372667558329628</v>
      </c>
      <c r="J258" s="120">
        <f t="shared" si="10"/>
        <v>2.370857142857143</v>
      </c>
      <c r="K258" s="113"/>
    </row>
    <row r="259" spans="1:16" x14ac:dyDescent="0.25">
      <c r="A259" s="59" t="s">
        <v>554</v>
      </c>
      <c r="B259" s="110" t="s">
        <v>556</v>
      </c>
      <c r="C259" s="258">
        <v>135.30000000000001</v>
      </c>
      <c r="D259" s="61" t="s">
        <v>328</v>
      </c>
      <c r="E259" s="63">
        <v>7.4</v>
      </c>
      <c r="F259" s="63">
        <v>7.4</v>
      </c>
      <c r="G259" s="63">
        <f t="shared" si="8"/>
        <v>0</v>
      </c>
      <c r="H259" s="48">
        <f>G11/C267*C259</f>
        <v>6.805012929112797</v>
      </c>
      <c r="I259" s="63">
        <f t="shared" si="9"/>
        <v>6.805012929112797</v>
      </c>
      <c r="J259" s="120">
        <f t="shared" si="10"/>
        <v>3.4791428571428571</v>
      </c>
      <c r="K259" s="113"/>
    </row>
    <row r="260" spans="1:16" x14ac:dyDescent="0.25">
      <c r="A260" s="59" t="s">
        <v>555</v>
      </c>
      <c r="B260" s="110" t="s">
        <v>557</v>
      </c>
      <c r="C260" s="258">
        <v>129.19999999999999</v>
      </c>
      <c r="D260" s="61" t="s">
        <v>328</v>
      </c>
      <c r="E260" s="63">
        <v>7.1</v>
      </c>
      <c r="F260" s="63">
        <v>7.1</v>
      </c>
      <c r="G260" s="63">
        <f t="shared" si="8"/>
        <v>0</v>
      </c>
      <c r="H260" s="48">
        <f>G11/C267*C260</f>
        <v>6.4982089463516122</v>
      </c>
      <c r="I260" s="63">
        <f t="shared" si="9"/>
        <v>6.4982089463516122</v>
      </c>
      <c r="J260" s="120">
        <f t="shared" si="10"/>
        <v>3.3222857142857136</v>
      </c>
      <c r="K260" s="113"/>
    </row>
    <row r="261" spans="1:16" ht="45" x14ac:dyDescent="0.25">
      <c r="A261" s="114" t="s">
        <v>441</v>
      </c>
      <c r="B261" s="110" t="s">
        <v>443</v>
      </c>
      <c r="C261" s="258"/>
      <c r="D261" s="61" t="s">
        <v>328</v>
      </c>
      <c r="E261" s="63">
        <v>79.7</v>
      </c>
      <c r="F261" s="63">
        <v>79.7</v>
      </c>
      <c r="G261" s="63">
        <f t="shared" si="8"/>
        <v>0</v>
      </c>
      <c r="H261" s="63"/>
      <c r="I261" s="63"/>
      <c r="J261" s="124"/>
      <c r="K261" s="125"/>
      <c r="M261" s="6"/>
    </row>
    <row r="262" spans="1:16" ht="45" x14ac:dyDescent="0.25">
      <c r="A262" s="114" t="s">
        <v>453</v>
      </c>
      <c r="B262" s="110" t="s">
        <v>454</v>
      </c>
      <c r="C262" s="258"/>
      <c r="D262" s="61" t="s">
        <v>328</v>
      </c>
      <c r="E262" s="63">
        <v>23.6</v>
      </c>
      <c r="F262" s="63">
        <v>23.6</v>
      </c>
      <c r="G262" s="63">
        <f t="shared" si="8"/>
        <v>0</v>
      </c>
      <c r="H262" s="63"/>
      <c r="I262" s="63"/>
      <c r="J262" s="124"/>
      <c r="K262" s="125"/>
      <c r="M262" s="6"/>
    </row>
    <row r="263" spans="1:16" ht="40.5" customHeight="1" x14ac:dyDescent="0.25">
      <c r="A263" s="114" t="s">
        <v>442</v>
      </c>
      <c r="B263" s="110" t="s">
        <v>444</v>
      </c>
      <c r="C263" s="258"/>
      <c r="D263" s="61" t="s">
        <v>328</v>
      </c>
      <c r="E263" s="63">
        <v>15.7</v>
      </c>
      <c r="F263" s="63">
        <v>15.7</v>
      </c>
      <c r="G263" s="63">
        <f t="shared" si="8"/>
        <v>0</v>
      </c>
      <c r="H263" s="63"/>
      <c r="I263" s="63"/>
      <c r="J263" s="126"/>
      <c r="K263" s="126"/>
      <c r="L263" s="15"/>
      <c r="M263" s="28"/>
    </row>
    <row r="264" spans="1:16" ht="40.5" customHeight="1" x14ac:dyDescent="0.25">
      <c r="A264" s="114" t="s">
        <v>524</v>
      </c>
      <c r="B264" s="110" t="s">
        <v>525</v>
      </c>
      <c r="C264" s="258"/>
      <c r="D264" s="61" t="s">
        <v>328</v>
      </c>
      <c r="E264" s="63">
        <v>10</v>
      </c>
      <c r="F264" s="63">
        <v>14.2</v>
      </c>
      <c r="G264" s="63">
        <f t="shared" si="8"/>
        <v>4.1999999999999993</v>
      </c>
      <c r="H264" s="63"/>
      <c r="I264" s="63"/>
      <c r="J264" s="126"/>
      <c r="K264" s="126"/>
      <c r="L264" s="15"/>
      <c r="M264" s="28"/>
    </row>
    <row r="265" spans="1:16" ht="46.5" customHeight="1" x14ac:dyDescent="0.25">
      <c r="A265" s="114" t="s">
        <v>446</v>
      </c>
      <c r="B265" s="110" t="s">
        <v>445</v>
      </c>
      <c r="C265" s="258"/>
      <c r="D265" s="61" t="s">
        <v>328</v>
      </c>
      <c r="E265" s="63">
        <v>5.2</v>
      </c>
      <c r="F265" s="63">
        <v>5.2</v>
      </c>
      <c r="G265" s="63">
        <f t="shared" si="8"/>
        <v>0</v>
      </c>
      <c r="H265" s="63"/>
      <c r="I265" s="63"/>
      <c r="J265" s="126"/>
      <c r="K265" s="126"/>
      <c r="L265" s="15"/>
      <c r="M265" s="28"/>
      <c r="P265" s="44"/>
    </row>
    <row r="266" spans="1:16" ht="45" x14ac:dyDescent="0.25">
      <c r="A266" s="114" t="s">
        <v>552</v>
      </c>
      <c r="B266" s="263" t="s">
        <v>553</v>
      </c>
      <c r="C266" s="260"/>
      <c r="D266" s="61" t="s">
        <v>328</v>
      </c>
      <c r="E266" s="285">
        <v>12.5</v>
      </c>
      <c r="F266" s="261">
        <v>12.5</v>
      </c>
      <c r="G266" s="63">
        <f t="shared" si="8"/>
        <v>0</v>
      </c>
      <c r="H266" s="262"/>
      <c r="I266" s="262"/>
      <c r="J266" s="126"/>
      <c r="K266" s="126"/>
      <c r="L266" s="15"/>
      <c r="M266" s="28"/>
      <c r="P266" s="15"/>
    </row>
    <row r="267" spans="1:16" x14ac:dyDescent="0.25">
      <c r="A267" s="266"/>
      <c r="B267" s="267" t="s">
        <v>602</v>
      </c>
      <c r="C267" s="268">
        <f>SUM(C246:C266)</f>
        <v>1345.8</v>
      </c>
      <c r="D267" s="269"/>
      <c r="E267" s="269"/>
      <c r="F267" s="270"/>
      <c r="G267" s="271">
        <f>SUM(G246:G260)</f>
        <v>0</v>
      </c>
      <c r="H267" s="271">
        <f t="shared" ref="H267:I267" si="11">SUM(H246:H266)</f>
        <v>67.688000000000017</v>
      </c>
      <c r="I267" s="271">
        <f t="shared" si="11"/>
        <v>67.688000000000017</v>
      </c>
      <c r="J267" s="126"/>
      <c r="K267" s="126"/>
      <c r="L267" s="15"/>
      <c r="M267" s="28"/>
      <c r="N267" s="15"/>
      <c r="O267" s="15"/>
      <c r="P267" s="15"/>
    </row>
    <row r="268" spans="1:16" x14ac:dyDescent="0.25">
      <c r="A268" s="121"/>
      <c r="B268" s="122"/>
      <c r="C268" s="122"/>
      <c r="D268" s="122"/>
      <c r="E268" s="122"/>
      <c r="F268" s="113"/>
      <c r="G268" s="23"/>
      <c r="H268" s="123"/>
      <c r="I268" s="113"/>
      <c r="J268" s="119"/>
      <c r="K268" s="113"/>
      <c r="N268" s="15"/>
      <c r="O268" s="15"/>
      <c r="P268" s="15"/>
    </row>
    <row r="269" spans="1:16" x14ac:dyDescent="0.25">
      <c r="A269" s="275"/>
      <c r="B269" s="276" t="s">
        <v>603</v>
      </c>
      <c r="C269" s="276">
        <f>C267+C243</f>
        <v>15689.599999999995</v>
      </c>
      <c r="D269" s="276"/>
      <c r="E269" s="276"/>
      <c r="F269" s="277"/>
      <c r="G269" s="278">
        <f>G267+G243</f>
        <v>177.59999999999991</v>
      </c>
      <c r="H269" s="278">
        <f>H267+H243</f>
        <v>110.09300000000013</v>
      </c>
      <c r="I269" s="278">
        <f>I267+I243</f>
        <v>287.6930000000001</v>
      </c>
      <c r="J269" s="119"/>
      <c r="K269" s="113"/>
      <c r="N269" s="15"/>
      <c r="O269" s="15"/>
      <c r="P269" s="15"/>
    </row>
    <row r="270" spans="1:16" x14ac:dyDescent="0.25">
      <c r="A270" s="121"/>
      <c r="B270" s="122"/>
      <c r="C270" s="122"/>
      <c r="D270" s="122"/>
      <c r="E270" s="122"/>
      <c r="F270" s="113"/>
      <c r="G270" s="23"/>
      <c r="H270" s="123"/>
      <c r="I270" s="113"/>
      <c r="J270" s="119"/>
      <c r="K270" s="113"/>
      <c r="N270" s="15"/>
      <c r="O270" s="15"/>
    </row>
    <row r="271" spans="1:16" x14ac:dyDescent="0.25">
      <c r="B271" s="10" t="s">
        <v>604</v>
      </c>
      <c r="G271" s="24" t="s">
        <v>605</v>
      </c>
    </row>
    <row r="274" spans="2:7" x14ac:dyDescent="0.25">
      <c r="B274" s="10" t="s">
        <v>606</v>
      </c>
      <c r="G274" s="24" t="s">
        <v>607</v>
      </c>
    </row>
  </sheetData>
  <mergeCells count="25">
    <mergeCell ref="A1:J1"/>
    <mergeCell ref="A2:J2"/>
    <mergeCell ref="A3:G3"/>
    <mergeCell ref="I3:J6"/>
    <mergeCell ref="A4:D4"/>
    <mergeCell ref="E4:F4"/>
    <mergeCell ref="A5:D5"/>
    <mergeCell ref="E5:F5"/>
    <mergeCell ref="A6:D6"/>
    <mergeCell ref="E6:F6"/>
    <mergeCell ref="A7:D8"/>
    <mergeCell ref="E7:F7"/>
    <mergeCell ref="E8:F8"/>
    <mergeCell ref="E9:F9"/>
    <mergeCell ref="A10:D10"/>
    <mergeCell ref="E10:F10"/>
    <mergeCell ref="A243:B243"/>
    <mergeCell ref="A11:D11"/>
    <mergeCell ref="E11:F11"/>
    <mergeCell ref="O14:P14"/>
    <mergeCell ref="M58:U58"/>
    <mergeCell ref="M189:P189"/>
    <mergeCell ref="L193:O193"/>
    <mergeCell ref="L140:O140"/>
    <mergeCell ref="O18:P18"/>
  </mergeCells>
  <pageMargins left="0.23622047244094491" right="0.23622047244094491" top="0" bottom="0" header="0.31496062992125984" footer="0.31496062992125984"/>
  <pageSetup paperSize="9" scale="42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74"/>
  <sheetViews>
    <sheetView workbookViewId="0">
      <pane ySplit="13" topLeftCell="A140" activePane="bottomLeft" state="frozen"/>
      <selection pane="bottomLeft" activeCell="A215" sqref="A215:XFD215"/>
    </sheetView>
  </sheetViews>
  <sheetFormatPr defaultRowHeight="15" x14ac:dyDescent="0.25"/>
  <cols>
    <col min="1" max="1" width="7.7109375" style="79" customWidth="1"/>
    <col min="2" max="2" width="16.28515625" style="10" customWidth="1"/>
    <col min="3" max="3" width="8.5703125" style="10" customWidth="1"/>
    <col min="4" max="4" width="9.5703125" style="10" customWidth="1"/>
    <col min="5" max="5" width="10.5703125" style="10" customWidth="1"/>
    <col min="6" max="6" width="10.85546875" style="4" customWidth="1"/>
    <col min="7" max="7" width="11.42578125" style="24" customWidth="1"/>
    <col min="8" max="8" width="10.7109375" style="5" customWidth="1"/>
    <col min="9" max="9" width="11.28515625" style="4" customWidth="1"/>
    <col min="10" max="10" width="20.28515625" style="6" customWidth="1"/>
    <col min="11" max="11" width="9.42578125" style="4" customWidth="1"/>
    <col min="12" max="12" width="12" style="10" bestFit="1" customWidth="1"/>
    <col min="13" max="13" width="12" style="45" bestFit="1" customWidth="1"/>
    <col min="14" max="14" width="9.140625" style="44"/>
    <col min="15" max="15" width="11.42578125" style="44" bestFit="1" customWidth="1"/>
    <col min="16" max="16" width="14.140625" style="46" customWidth="1"/>
    <col min="17" max="16384" width="9.140625" style="44"/>
  </cols>
  <sheetData>
    <row r="1" spans="1:17" ht="20.25" x14ac:dyDescent="0.3">
      <c r="A1" s="684" t="s">
        <v>9</v>
      </c>
      <c r="B1" s="684"/>
      <c r="C1" s="684"/>
      <c r="D1" s="684"/>
      <c r="E1" s="684"/>
      <c r="F1" s="684"/>
      <c r="G1" s="684"/>
      <c r="H1" s="684"/>
      <c r="I1" s="684"/>
      <c r="J1" s="684"/>
      <c r="K1" s="364"/>
      <c r="L1" s="66"/>
    </row>
    <row r="2" spans="1:17" ht="45" customHeight="1" x14ac:dyDescent="0.25">
      <c r="A2" s="685" t="s">
        <v>637</v>
      </c>
      <c r="B2" s="685"/>
      <c r="C2" s="685"/>
      <c r="D2" s="685"/>
      <c r="E2" s="685"/>
      <c r="F2" s="685"/>
      <c r="G2" s="685"/>
      <c r="H2" s="685"/>
      <c r="I2" s="685"/>
      <c r="J2" s="685"/>
      <c r="K2" s="67"/>
      <c r="L2" s="68"/>
    </row>
    <row r="3" spans="1:17" ht="18.75" x14ac:dyDescent="0.25">
      <c r="A3" s="686" t="s">
        <v>10</v>
      </c>
      <c r="B3" s="687"/>
      <c r="C3" s="687"/>
      <c r="D3" s="687"/>
      <c r="E3" s="687"/>
      <c r="F3" s="687"/>
      <c r="G3" s="688"/>
      <c r="H3" s="394"/>
      <c r="I3" s="689" t="s">
        <v>12</v>
      </c>
      <c r="J3" s="690"/>
      <c r="K3" s="69"/>
      <c r="L3" s="44"/>
    </row>
    <row r="4" spans="1:17" ht="36" x14ac:dyDescent="0.25">
      <c r="A4" s="695" t="s">
        <v>4</v>
      </c>
      <c r="B4" s="695"/>
      <c r="C4" s="695"/>
      <c r="D4" s="695"/>
      <c r="E4" s="695" t="s">
        <v>5</v>
      </c>
      <c r="F4" s="695"/>
      <c r="G4" s="71" t="s">
        <v>638</v>
      </c>
      <c r="H4" s="72"/>
      <c r="I4" s="691"/>
      <c r="J4" s="692"/>
      <c r="K4" s="69"/>
      <c r="L4" s="44"/>
    </row>
    <row r="5" spans="1:17" ht="30.75" customHeight="1" x14ac:dyDescent="0.25">
      <c r="A5" s="696"/>
      <c r="B5" s="696"/>
      <c r="C5" s="696"/>
      <c r="D5" s="696"/>
      <c r="E5" s="695" t="s">
        <v>6</v>
      </c>
      <c r="F5" s="695"/>
      <c r="G5" s="8">
        <f>G6+G9</f>
        <v>178.249</v>
      </c>
      <c r="H5" s="73"/>
      <c r="I5" s="691"/>
      <c r="J5" s="692"/>
      <c r="K5" s="69"/>
      <c r="L5" s="44"/>
    </row>
    <row r="6" spans="1:17" ht="14.25" customHeight="1" x14ac:dyDescent="0.25">
      <c r="A6" s="728" t="s">
        <v>631</v>
      </c>
      <c r="B6" s="729"/>
      <c r="C6" s="729"/>
      <c r="D6" s="730"/>
      <c r="E6" s="700" t="s">
        <v>611</v>
      </c>
      <c r="F6" s="700"/>
      <c r="G6" s="298">
        <f>80.713+68.843</f>
        <v>149.55599999999998</v>
      </c>
      <c r="H6" s="73"/>
      <c r="I6" s="693"/>
      <c r="J6" s="694"/>
      <c r="K6" s="69"/>
      <c r="L6" s="44"/>
    </row>
    <row r="7" spans="1:17" ht="18.75" x14ac:dyDescent="0.25">
      <c r="A7" s="722" t="s">
        <v>632</v>
      </c>
      <c r="B7" s="723"/>
      <c r="C7" s="723"/>
      <c r="D7" s="724"/>
      <c r="E7" s="695" t="s">
        <v>11</v>
      </c>
      <c r="F7" s="695"/>
      <c r="G7" s="27">
        <f>G243</f>
        <v>114.49999999999994</v>
      </c>
      <c r="H7" s="73"/>
      <c r="I7" s="74"/>
      <c r="J7" s="75"/>
      <c r="K7" s="69"/>
      <c r="L7" s="44"/>
    </row>
    <row r="8" spans="1:17" ht="18.75" x14ac:dyDescent="0.25">
      <c r="A8" s="725"/>
      <c r="B8" s="726"/>
      <c r="C8" s="726"/>
      <c r="D8" s="727"/>
      <c r="E8" s="686" t="s">
        <v>612</v>
      </c>
      <c r="F8" s="688"/>
      <c r="G8" s="77">
        <f>G6-G7</f>
        <v>35.05600000000004</v>
      </c>
      <c r="H8" s="73"/>
      <c r="I8" s="76" t="s">
        <v>599</v>
      </c>
      <c r="J8" s="75"/>
      <c r="K8" s="69"/>
      <c r="L8" s="44"/>
    </row>
    <row r="9" spans="1:17" ht="18.75" x14ac:dyDescent="0.25">
      <c r="A9" s="391"/>
      <c r="B9" s="392"/>
      <c r="C9" s="392"/>
      <c r="D9" s="393"/>
      <c r="E9" s="718" t="s">
        <v>614</v>
      </c>
      <c r="F9" s="719"/>
      <c r="G9" s="299">
        <v>28.693000000000001</v>
      </c>
      <c r="H9" s="73"/>
      <c r="I9" s="76"/>
      <c r="J9" s="75"/>
      <c r="K9" s="69"/>
      <c r="L9" s="44"/>
    </row>
    <row r="10" spans="1:17" ht="18.75" x14ac:dyDescent="0.25">
      <c r="A10" s="696" t="s">
        <v>633</v>
      </c>
      <c r="B10" s="696"/>
      <c r="C10" s="696"/>
      <c r="D10" s="696"/>
      <c r="E10" s="686" t="s">
        <v>601</v>
      </c>
      <c r="F10" s="688"/>
      <c r="G10" s="27">
        <f>G267</f>
        <v>0</v>
      </c>
      <c r="H10" s="73"/>
      <c r="I10" s="76" t="s">
        <v>600</v>
      </c>
      <c r="J10" s="75"/>
      <c r="K10" s="69"/>
      <c r="L10" s="44"/>
    </row>
    <row r="11" spans="1:17" x14ac:dyDescent="0.25">
      <c r="A11" s="715"/>
      <c r="B11" s="715"/>
      <c r="C11" s="715"/>
      <c r="D11" s="715"/>
      <c r="E11" s="716" t="s">
        <v>613</v>
      </c>
      <c r="F11" s="717"/>
      <c r="G11" s="297">
        <f>G9-G10</f>
        <v>28.693000000000001</v>
      </c>
      <c r="H11" s="73"/>
      <c r="I11" s="76" t="s">
        <v>626</v>
      </c>
      <c r="J11" s="76"/>
      <c r="K11" s="365"/>
      <c r="L11" s="78"/>
      <c r="P11" s="44"/>
    </row>
    <row r="12" spans="1:17" x14ac:dyDescent="0.25">
      <c r="G12" s="80"/>
      <c r="H12" s="4"/>
      <c r="O12" s="81" t="s">
        <v>314</v>
      </c>
      <c r="P12" s="404" t="s">
        <v>313</v>
      </c>
      <c r="Q12" s="336" t="s">
        <v>625</v>
      </c>
    </row>
    <row r="13" spans="1:17" ht="36" x14ac:dyDescent="0.25">
      <c r="A13" s="1" t="s">
        <v>0</v>
      </c>
      <c r="B13" s="83" t="s">
        <v>1</v>
      </c>
      <c r="C13" s="1" t="s">
        <v>2</v>
      </c>
      <c r="D13" s="1" t="s">
        <v>308</v>
      </c>
      <c r="E13" s="3" t="s">
        <v>628</v>
      </c>
      <c r="F13" s="3" t="s">
        <v>639</v>
      </c>
      <c r="G13" s="20" t="s">
        <v>16</v>
      </c>
      <c r="H13" s="84" t="s">
        <v>8</v>
      </c>
      <c r="I13" s="85" t="s">
        <v>17</v>
      </c>
      <c r="J13" s="4"/>
      <c r="K13" s="366"/>
      <c r="L13" s="86"/>
      <c r="N13" s="87"/>
      <c r="O13" s="88">
        <f>I15+I19+I20+I22+I23+I24+I25+I28+I29+I30+I31+I32+I33+I36+I37+I38+I39+I40+I41+I43+I49+I51+I52+I55+I56+I57+I58+I59+I60+I61+I62+I63+I64+I65+I69+I70+I71+I72+I73+I74+I75+I76+I77+I78+I79+I80+I81+I84+I85+I86+I87+I88+I90+I92+I93+I95+I96+I97+I99+I100+I104+I105+I109+I111+I113+I115+I116+I117+I123+I124+I125+I126+I127+I129+I130+I132+I134+I138+I139+I140+I141+I146+I147+I148+I154+I155+I157+I161+I163+I164+I166+I167+I168+I169+I171+I173+I176+I178+I182+I183+I184+I186+I189+I194+I199+I201+I202+I203+I212+I215+I216+I217+I218+I219+I220+I221+I222+I225+I228+I231+I234+I236+I237+I238+I239+I240+I42+I46+I48+I66+I67+I68+I83+I91+I94+I102+I106+I108+I112+I121+I128+I131+I143+I145+I149+I150+I152+I153+I159+I160+I162+I165+I172+I174+I177+I179+I180+I188+I190+I195+I196+I197+I204+I209+I211+I213+I226+I230+I233+I235+I241+I227+I232+I18+I21+I47+I50+I98+I133+I135+I137+I142+I151+I185+I198+I205+I210+I224+I242+I16+I118+I27+I44+I89+I110+I114+I170+I175+I223+I229+I35+I54+I82+I120+I191+I200+I207</f>
        <v>128.08693088302957</v>
      </c>
      <c r="P13" s="405">
        <f>I17+I34+I45+I101+I103+I107+I119+I136+I144+I156+I181+I206+I208</f>
        <v>9.3641878442253805</v>
      </c>
      <c r="Q13" s="337">
        <f>I14+I26+I53+I122+I158+I187+I192+I193+I214</f>
        <v>12.104881272745022</v>
      </c>
    </row>
    <row r="14" spans="1:17" x14ac:dyDescent="0.25">
      <c r="A14" s="328">
        <v>1</v>
      </c>
      <c r="B14" s="329" t="s">
        <v>332</v>
      </c>
      <c r="C14" s="330">
        <v>94</v>
      </c>
      <c r="D14" s="331" t="s">
        <v>328</v>
      </c>
      <c r="E14" s="332">
        <v>8.8000000000000007</v>
      </c>
      <c r="F14" s="332">
        <v>9.8000000000000007</v>
      </c>
      <c r="G14" s="333">
        <f>F14-E14</f>
        <v>1</v>
      </c>
      <c r="H14" s="334">
        <f>G8/C243*C14</f>
        <v>0.22973438001087612</v>
      </c>
      <c r="I14" s="335">
        <f>G14+H14</f>
        <v>1.2297343800108762</v>
      </c>
      <c r="J14" s="4"/>
      <c r="K14" s="366"/>
      <c r="L14" s="55"/>
      <c r="M14" s="390"/>
      <c r="N14" s="90" t="s">
        <v>315</v>
      </c>
      <c r="O14" s="701">
        <f>SUM(O13:Q13)</f>
        <v>149.55599999999995</v>
      </c>
      <c r="P14" s="702"/>
    </row>
    <row r="15" spans="1:17" x14ac:dyDescent="0.25">
      <c r="A15" s="7">
        <v>2</v>
      </c>
      <c r="B15" s="17" t="s">
        <v>333</v>
      </c>
      <c r="C15" s="13">
        <v>52.6</v>
      </c>
      <c r="D15" s="16" t="s">
        <v>328</v>
      </c>
      <c r="E15" s="30">
        <v>3.9</v>
      </c>
      <c r="F15" s="30">
        <v>4.2</v>
      </c>
      <c r="G15" s="21">
        <f>F15-E15</f>
        <v>0.30000000000000027</v>
      </c>
      <c r="H15" s="29">
        <f>G8/C243*C15</f>
        <v>0.1285534934954477</v>
      </c>
      <c r="I15" s="26">
        <f>G15+H15</f>
        <v>0.42855349349544797</v>
      </c>
      <c r="J15" s="4"/>
      <c r="K15" s="366"/>
      <c r="L15" s="91"/>
      <c r="M15" s="390"/>
      <c r="N15" s="90"/>
      <c r="O15" s="91"/>
    </row>
    <row r="16" spans="1:17" x14ac:dyDescent="0.25">
      <c r="A16" s="7">
        <v>3</v>
      </c>
      <c r="B16" s="17" t="s">
        <v>334</v>
      </c>
      <c r="C16" s="13">
        <v>64.8</v>
      </c>
      <c r="D16" s="16" t="s">
        <v>328</v>
      </c>
      <c r="E16" s="30">
        <v>6.5</v>
      </c>
      <c r="F16" s="30">
        <v>7.7</v>
      </c>
      <c r="G16" s="21">
        <f t="shared" ref="G16:G79" si="0">F16-E16</f>
        <v>1.2000000000000002</v>
      </c>
      <c r="H16" s="29">
        <f>G8/C243*C16</f>
        <v>0.15837008324154012</v>
      </c>
      <c r="I16" s="26">
        <f t="shared" ref="I16:I79" si="1">G16+H16</f>
        <v>1.3583700832415402</v>
      </c>
      <c r="J16" s="4"/>
      <c r="K16" s="366"/>
      <c r="L16" s="91"/>
      <c r="M16" s="265"/>
      <c r="N16" s="92"/>
      <c r="O16" s="327" t="s">
        <v>624</v>
      </c>
    </row>
    <row r="17" spans="1:16" x14ac:dyDescent="0.25">
      <c r="A17" s="395">
        <v>4</v>
      </c>
      <c r="B17" s="396" t="s">
        <v>335</v>
      </c>
      <c r="C17" s="403">
        <v>94.3</v>
      </c>
      <c r="D17" s="398" t="s">
        <v>328</v>
      </c>
      <c r="E17" s="399">
        <v>5</v>
      </c>
      <c r="F17" s="399">
        <v>5</v>
      </c>
      <c r="G17" s="400">
        <f t="shared" si="0"/>
        <v>0</v>
      </c>
      <c r="H17" s="401">
        <f>G8/C243*C17</f>
        <v>0.23046757484069805</v>
      </c>
      <c r="I17" s="402">
        <f t="shared" si="1"/>
        <v>0.23046757484069805</v>
      </c>
      <c r="J17" s="4"/>
      <c r="K17" s="366"/>
      <c r="L17" s="91"/>
      <c r="M17" s="390"/>
      <c r="N17" s="92"/>
      <c r="O17" s="93"/>
    </row>
    <row r="18" spans="1:16" ht="15" customHeight="1" x14ac:dyDescent="0.25">
      <c r="A18" s="7">
        <v>5</v>
      </c>
      <c r="B18" s="17" t="s">
        <v>336</v>
      </c>
      <c r="C18" s="11">
        <v>52.8</v>
      </c>
      <c r="D18" s="16" t="s">
        <v>328</v>
      </c>
      <c r="E18" s="30">
        <v>0</v>
      </c>
      <c r="F18" s="30">
        <v>0</v>
      </c>
      <c r="G18" s="21">
        <f t="shared" si="0"/>
        <v>0</v>
      </c>
      <c r="H18" s="29">
        <f>G8/C243*C18</f>
        <v>0.12904229004866233</v>
      </c>
      <c r="I18" s="26">
        <f t="shared" si="1"/>
        <v>0.12904229004866233</v>
      </c>
      <c r="J18" s="4"/>
      <c r="K18" s="366"/>
      <c r="L18" s="91"/>
      <c r="M18" s="264"/>
      <c r="N18" s="92"/>
      <c r="O18" s="721" t="s">
        <v>636</v>
      </c>
      <c r="P18" s="721"/>
    </row>
    <row r="19" spans="1:16" ht="13.5" customHeight="1" x14ac:dyDescent="0.25">
      <c r="A19" s="7">
        <v>6</v>
      </c>
      <c r="B19" s="17" t="s">
        <v>337</v>
      </c>
      <c r="C19" s="11">
        <v>64.8</v>
      </c>
      <c r="D19" s="16" t="s">
        <v>328</v>
      </c>
      <c r="E19" s="30">
        <v>4.5</v>
      </c>
      <c r="F19" s="30">
        <v>4.5</v>
      </c>
      <c r="G19" s="21">
        <f t="shared" si="0"/>
        <v>0</v>
      </c>
      <c r="H19" s="29">
        <f>G8/C243*C19</f>
        <v>0.15837008324154012</v>
      </c>
      <c r="I19" s="26">
        <f t="shared" si="1"/>
        <v>0.15837008324154012</v>
      </c>
      <c r="J19" s="4"/>
      <c r="K19" s="366"/>
      <c r="L19" s="91"/>
      <c r="M19" s="390"/>
      <c r="N19" s="92"/>
      <c r="O19" s="92"/>
    </row>
    <row r="20" spans="1:16" x14ac:dyDescent="0.25">
      <c r="A20" s="7">
        <v>7</v>
      </c>
      <c r="B20" s="17" t="s">
        <v>338</v>
      </c>
      <c r="C20" s="11">
        <v>94.1</v>
      </c>
      <c r="D20" s="16" t="s">
        <v>328</v>
      </c>
      <c r="E20" s="30">
        <v>6.5</v>
      </c>
      <c r="F20" s="30">
        <v>6.5</v>
      </c>
      <c r="G20" s="21">
        <f t="shared" si="0"/>
        <v>0</v>
      </c>
      <c r="H20" s="29">
        <f>G8/C243*C20</f>
        <v>0.22997877828748342</v>
      </c>
      <c r="I20" s="26">
        <f t="shared" si="1"/>
        <v>0.22997877828748342</v>
      </c>
      <c r="J20" s="4"/>
      <c r="K20" s="366"/>
      <c r="L20" s="91"/>
      <c r="M20" s="390"/>
      <c r="N20" s="92"/>
      <c r="O20" s="92"/>
    </row>
    <row r="21" spans="1:16" x14ac:dyDescent="0.25">
      <c r="A21" s="7">
        <v>8</v>
      </c>
      <c r="B21" s="17" t="s">
        <v>339</v>
      </c>
      <c r="C21" s="11">
        <v>52.9</v>
      </c>
      <c r="D21" s="16" t="s">
        <v>328</v>
      </c>
      <c r="E21" s="30">
        <v>5.3</v>
      </c>
      <c r="F21" s="30">
        <v>6.1</v>
      </c>
      <c r="G21" s="21">
        <f t="shared" si="0"/>
        <v>0.79999999999999982</v>
      </c>
      <c r="H21" s="29">
        <f>G8/C243*C21</f>
        <v>0.12928668832526963</v>
      </c>
      <c r="I21" s="26">
        <f t="shared" si="1"/>
        <v>0.92928668832526951</v>
      </c>
      <c r="J21" s="4"/>
      <c r="K21" s="366"/>
      <c r="L21" s="91"/>
      <c r="M21" s="390"/>
      <c r="N21" s="92"/>
      <c r="O21" s="92"/>
    </row>
    <row r="22" spans="1:16" x14ac:dyDescent="0.25">
      <c r="A22" s="7">
        <v>9</v>
      </c>
      <c r="B22" s="17" t="s">
        <v>340</v>
      </c>
      <c r="C22" s="11">
        <v>65.2</v>
      </c>
      <c r="D22" s="16" t="s">
        <v>328</v>
      </c>
      <c r="E22" s="30">
        <v>5.4</v>
      </c>
      <c r="F22" s="30">
        <v>6</v>
      </c>
      <c r="G22" s="21">
        <f t="shared" si="0"/>
        <v>0.59999999999999964</v>
      </c>
      <c r="H22" s="29">
        <f>G8/C243*C22</f>
        <v>0.1593476763479694</v>
      </c>
      <c r="I22" s="26">
        <f t="shared" si="1"/>
        <v>0.75934767634796907</v>
      </c>
      <c r="J22" s="4"/>
      <c r="K22" s="366"/>
      <c r="L22" s="91"/>
      <c r="M22" s="390"/>
      <c r="N22" s="92"/>
      <c r="O22" s="92"/>
    </row>
    <row r="23" spans="1:16" x14ac:dyDescent="0.25">
      <c r="A23" s="7">
        <v>10</v>
      </c>
      <c r="B23" s="17" t="s">
        <v>341</v>
      </c>
      <c r="C23" s="11">
        <v>94</v>
      </c>
      <c r="D23" s="16" t="s">
        <v>328</v>
      </c>
      <c r="E23" s="30">
        <v>7.1</v>
      </c>
      <c r="F23" s="30">
        <v>8.4</v>
      </c>
      <c r="G23" s="21">
        <f t="shared" si="0"/>
        <v>1.3000000000000007</v>
      </c>
      <c r="H23" s="29">
        <f>G8/C243*C23</f>
        <v>0.22973438001087612</v>
      </c>
      <c r="I23" s="26">
        <f t="shared" si="1"/>
        <v>1.5297343800108769</v>
      </c>
      <c r="J23" s="4"/>
      <c r="K23" s="366"/>
      <c r="L23" s="91"/>
      <c r="M23" s="390"/>
      <c r="N23" s="92"/>
      <c r="O23" s="92"/>
    </row>
    <row r="24" spans="1:16" x14ac:dyDescent="0.25">
      <c r="A24" s="7">
        <v>11</v>
      </c>
      <c r="B24" s="17" t="s">
        <v>342</v>
      </c>
      <c r="C24" s="11">
        <v>52.8</v>
      </c>
      <c r="D24" s="16" t="s">
        <v>328</v>
      </c>
      <c r="E24" s="30">
        <v>2</v>
      </c>
      <c r="F24" s="30">
        <v>2</v>
      </c>
      <c r="G24" s="21">
        <f t="shared" si="0"/>
        <v>0</v>
      </c>
      <c r="H24" s="29">
        <f>G8/C243*C24</f>
        <v>0.12904229004866233</v>
      </c>
      <c r="I24" s="26">
        <f t="shared" si="1"/>
        <v>0.12904229004866233</v>
      </c>
      <c r="J24" s="4"/>
      <c r="K24" s="366"/>
      <c r="L24" s="91"/>
      <c r="M24" s="390"/>
      <c r="N24" s="92"/>
      <c r="O24" s="92"/>
    </row>
    <row r="25" spans="1:16" x14ac:dyDescent="0.25">
      <c r="A25" s="7">
        <v>12</v>
      </c>
      <c r="B25" s="17" t="s">
        <v>343</v>
      </c>
      <c r="C25" s="11">
        <v>65.3</v>
      </c>
      <c r="D25" s="16" t="s">
        <v>328</v>
      </c>
      <c r="E25" s="30">
        <v>2</v>
      </c>
      <c r="F25" s="30">
        <v>3.1</v>
      </c>
      <c r="G25" s="21">
        <f t="shared" si="0"/>
        <v>1.1000000000000001</v>
      </c>
      <c r="H25" s="29">
        <f>G8/C243*C25</f>
        <v>0.1595920746245767</v>
      </c>
      <c r="I25" s="26">
        <f t="shared" si="1"/>
        <v>1.2595920746245768</v>
      </c>
      <c r="J25" s="4"/>
      <c r="K25" s="366"/>
      <c r="L25" s="91"/>
      <c r="M25" s="390"/>
      <c r="N25" s="92"/>
      <c r="O25" s="92"/>
    </row>
    <row r="26" spans="1:16" x14ac:dyDescent="0.25">
      <c r="A26" s="328">
        <v>13</v>
      </c>
      <c r="B26" s="329" t="s">
        <v>344</v>
      </c>
      <c r="C26" s="330">
        <v>94.2</v>
      </c>
      <c r="D26" s="331" t="s">
        <v>328</v>
      </c>
      <c r="E26" s="332">
        <v>7.7</v>
      </c>
      <c r="F26" s="332">
        <v>9.1</v>
      </c>
      <c r="G26" s="333">
        <f t="shared" si="0"/>
        <v>1.3999999999999995</v>
      </c>
      <c r="H26" s="334">
        <f>G8/C243*C26</f>
        <v>0.23022317656409075</v>
      </c>
      <c r="I26" s="335">
        <f t="shared" si="1"/>
        <v>1.6302231765640902</v>
      </c>
      <c r="J26" s="4"/>
      <c r="K26" s="366"/>
      <c r="L26" s="91"/>
      <c r="M26" s="390"/>
    </row>
    <row r="27" spans="1:16" x14ac:dyDescent="0.25">
      <c r="A27" s="7">
        <v>14</v>
      </c>
      <c r="B27" s="17" t="s">
        <v>345</v>
      </c>
      <c r="C27" s="11">
        <v>52.9</v>
      </c>
      <c r="D27" s="16" t="s">
        <v>328</v>
      </c>
      <c r="E27" s="30">
        <v>4</v>
      </c>
      <c r="F27" s="30">
        <v>4.2</v>
      </c>
      <c r="G27" s="21">
        <f t="shared" si="0"/>
        <v>0.20000000000000018</v>
      </c>
      <c r="H27" s="29">
        <f>G8/C243*C27</f>
        <v>0.12928668832526963</v>
      </c>
      <c r="I27" s="26">
        <f t="shared" si="1"/>
        <v>0.32928668832526981</v>
      </c>
      <c r="J27" s="4"/>
      <c r="K27" s="366"/>
      <c r="L27" s="91"/>
      <c r="M27" s="390"/>
    </row>
    <row r="28" spans="1:16" x14ac:dyDescent="0.25">
      <c r="A28" s="7">
        <v>15</v>
      </c>
      <c r="B28" s="17" t="s">
        <v>346</v>
      </c>
      <c r="C28" s="11">
        <v>64.900000000000006</v>
      </c>
      <c r="D28" s="16" t="s">
        <v>328</v>
      </c>
      <c r="E28" s="30">
        <v>6.4</v>
      </c>
      <c r="F28" s="30">
        <v>7.3</v>
      </c>
      <c r="G28" s="21">
        <f t="shared" si="0"/>
        <v>0.89999999999999947</v>
      </c>
      <c r="H28" s="29">
        <f>G8/C243*C28</f>
        <v>0.15861448151814747</v>
      </c>
      <c r="I28" s="26">
        <f t="shared" si="1"/>
        <v>1.0586144815181469</v>
      </c>
      <c r="J28" s="4"/>
      <c r="K28" s="366"/>
      <c r="L28" s="91"/>
      <c r="M28" s="390"/>
    </row>
    <row r="29" spans="1:16" x14ac:dyDescent="0.25">
      <c r="A29" s="7">
        <v>16</v>
      </c>
      <c r="B29" s="17" t="s">
        <v>347</v>
      </c>
      <c r="C29" s="11">
        <v>93.9</v>
      </c>
      <c r="D29" s="16" t="s">
        <v>328</v>
      </c>
      <c r="E29" s="30">
        <v>5.3</v>
      </c>
      <c r="F29" s="30">
        <v>5.3</v>
      </c>
      <c r="G29" s="21">
        <f t="shared" si="0"/>
        <v>0</v>
      </c>
      <c r="H29" s="29">
        <f>G8/C243*C29</f>
        <v>0.22948998173426882</v>
      </c>
      <c r="I29" s="26">
        <f t="shared" si="1"/>
        <v>0.22948998173426882</v>
      </c>
      <c r="J29" s="4"/>
      <c r="K29" s="366"/>
      <c r="L29" s="91"/>
      <c r="M29" s="390"/>
    </row>
    <row r="30" spans="1:16" x14ac:dyDescent="0.25">
      <c r="A30" s="7">
        <v>17</v>
      </c>
      <c r="B30" s="17" t="s">
        <v>348</v>
      </c>
      <c r="C30" s="11">
        <v>53</v>
      </c>
      <c r="D30" s="16" t="s">
        <v>328</v>
      </c>
      <c r="E30" s="30">
        <v>2.5</v>
      </c>
      <c r="F30" s="30">
        <v>3.3</v>
      </c>
      <c r="G30" s="21">
        <f t="shared" si="0"/>
        <v>0.79999999999999982</v>
      </c>
      <c r="H30" s="29">
        <f>G8/C243*C30</f>
        <v>0.12953108660187695</v>
      </c>
      <c r="I30" s="26">
        <f t="shared" si="1"/>
        <v>0.92953108660187678</v>
      </c>
      <c r="J30" s="4"/>
      <c r="K30" s="366"/>
      <c r="L30" s="91"/>
      <c r="M30" s="390"/>
    </row>
    <row r="31" spans="1:16" x14ac:dyDescent="0.25">
      <c r="A31" s="7">
        <v>18</v>
      </c>
      <c r="B31" s="17" t="s">
        <v>595</v>
      </c>
      <c r="C31" s="11">
        <v>64.8</v>
      </c>
      <c r="D31" s="16" t="s">
        <v>328</v>
      </c>
      <c r="E31" s="30">
        <v>4.8</v>
      </c>
      <c r="F31" s="30">
        <v>5.3</v>
      </c>
      <c r="G31" s="21">
        <f t="shared" si="0"/>
        <v>0.5</v>
      </c>
      <c r="H31" s="29">
        <f>G8/C243*C31</f>
        <v>0.15837008324154012</v>
      </c>
      <c r="I31" s="26">
        <f t="shared" si="1"/>
        <v>0.65837008324154012</v>
      </c>
      <c r="J31" s="4"/>
      <c r="K31" s="366"/>
      <c r="L31" s="91"/>
      <c r="M31" s="390"/>
    </row>
    <row r="32" spans="1:16" x14ac:dyDescent="0.25">
      <c r="A32" s="7">
        <v>19</v>
      </c>
      <c r="B32" s="17" t="s">
        <v>349</v>
      </c>
      <c r="C32" s="11">
        <v>93.9</v>
      </c>
      <c r="D32" s="16" t="s">
        <v>328</v>
      </c>
      <c r="E32" s="30">
        <v>5</v>
      </c>
      <c r="F32" s="30">
        <v>5.6</v>
      </c>
      <c r="G32" s="21">
        <f t="shared" si="0"/>
        <v>0.59999999999999964</v>
      </c>
      <c r="H32" s="29">
        <f>G8/C243*C32</f>
        <v>0.22948998173426882</v>
      </c>
      <c r="I32" s="26">
        <f t="shared" si="1"/>
        <v>0.82948998173426847</v>
      </c>
      <c r="J32" s="4"/>
      <c r="K32" s="366"/>
      <c r="L32" s="91"/>
      <c r="M32" s="390"/>
    </row>
    <row r="33" spans="1:13" x14ac:dyDescent="0.25">
      <c r="A33" s="7">
        <v>20</v>
      </c>
      <c r="B33" s="17" t="s">
        <v>350</v>
      </c>
      <c r="C33" s="11">
        <v>52.8</v>
      </c>
      <c r="D33" s="16" t="s">
        <v>328</v>
      </c>
      <c r="E33" s="30">
        <v>3</v>
      </c>
      <c r="F33" s="30">
        <v>3.5</v>
      </c>
      <c r="G33" s="21">
        <f t="shared" si="0"/>
        <v>0.5</v>
      </c>
      <c r="H33" s="29">
        <f>G8/C243*C33</f>
        <v>0.12904229004866233</v>
      </c>
      <c r="I33" s="26">
        <f t="shared" si="1"/>
        <v>0.6290422900486623</v>
      </c>
      <c r="J33" s="4"/>
      <c r="K33" s="366"/>
      <c r="L33" s="91"/>
      <c r="M33" s="390"/>
    </row>
    <row r="34" spans="1:13" x14ac:dyDescent="0.25">
      <c r="A34" s="395">
        <v>21</v>
      </c>
      <c r="B34" s="396" t="s">
        <v>351</v>
      </c>
      <c r="C34" s="397">
        <v>65</v>
      </c>
      <c r="D34" s="398" t="s">
        <v>328</v>
      </c>
      <c r="E34" s="399">
        <v>6</v>
      </c>
      <c r="F34" s="399">
        <v>7.1</v>
      </c>
      <c r="G34" s="400">
        <f t="shared" si="0"/>
        <v>1.0999999999999996</v>
      </c>
      <c r="H34" s="401">
        <f>G8/C243*C34</f>
        <v>0.15885887979475477</v>
      </c>
      <c r="I34" s="402">
        <f t="shared" si="1"/>
        <v>1.2588588797947544</v>
      </c>
      <c r="J34" s="4"/>
      <c r="K34" s="366"/>
      <c r="L34" s="91"/>
      <c r="M34" s="390"/>
    </row>
    <row r="35" spans="1:13" x14ac:dyDescent="0.25">
      <c r="A35" s="7">
        <v>22</v>
      </c>
      <c r="B35" s="17" t="s">
        <v>352</v>
      </c>
      <c r="C35" s="11">
        <v>94.3</v>
      </c>
      <c r="D35" s="16" t="s">
        <v>328</v>
      </c>
      <c r="E35" s="30">
        <v>9.5</v>
      </c>
      <c r="F35" s="30">
        <v>10.6</v>
      </c>
      <c r="G35" s="21">
        <f t="shared" si="0"/>
        <v>1.0999999999999996</v>
      </c>
      <c r="H35" s="29">
        <f>G8/C243*C35</f>
        <v>0.23046757484069805</v>
      </c>
      <c r="I35" s="26">
        <f t="shared" si="1"/>
        <v>1.3304675748406978</v>
      </c>
      <c r="J35" s="4"/>
      <c r="K35" s="366"/>
      <c r="L35" s="91"/>
      <c r="M35" s="390"/>
    </row>
    <row r="36" spans="1:13" x14ac:dyDescent="0.25">
      <c r="A36" s="7">
        <v>23</v>
      </c>
      <c r="B36" s="17" t="s">
        <v>353</v>
      </c>
      <c r="C36" s="11">
        <v>52.9</v>
      </c>
      <c r="D36" s="16" t="s">
        <v>328</v>
      </c>
      <c r="E36" s="30">
        <v>3.8</v>
      </c>
      <c r="F36" s="30">
        <v>3.8</v>
      </c>
      <c r="G36" s="21">
        <f t="shared" si="0"/>
        <v>0</v>
      </c>
      <c r="H36" s="29">
        <f>G8/C243*C36</f>
        <v>0.12928668832526963</v>
      </c>
      <c r="I36" s="26">
        <f t="shared" si="1"/>
        <v>0.12928668832526963</v>
      </c>
      <c r="K36" s="366"/>
      <c r="L36" s="91"/>
      <c r="M36" s="390"/>
    </row>
    <row r="37" spans="1:13" x14ac:dyDescent="0.25">
      <c r="A37" s="7">
        <v>24</v>
      </c>
      <c r="B37" s="17" t="s">
        <v>354</v>
      </c>
      <c r="C37" s="11">
        <v>65.3</v>
      </c>
      <c r="D37" s="16" t="s">
        <v>328</v>
      </c>
      <c r="E37" s="30">
        <v>1.8</v>
      </c>
      <c r="F37" s="30">
        <v>2</v>
      </c>
      <c r="G37" s="21">
        <f t="shared" si="0"/>
        <v>0.19999999999999996</v>
      </c>
      <c r="H37" s="29">
        <f>G8/C243*C37</f>
        <v>0.1595920746245767</v>
      </c>
      <c r="I37" s="26">
        <f t="shared" si="1"/>
        <v>0.35959207462457665</v>
      </c>
      <c r="J37" s="4"/>
      <c r="K37" s="366"/>
      <c r="L37" s="91"/>
      <c r="M37" s="390"/>
    </row>
    <row r="38" spans="1:13" x14ac:dyDescent="0.25">
      <c r="A38" s="7">
        <v>25</v>
      </c>
      <c r="B38" s="17" t="s">
        <v>355</v>
      </c>
      <c r="C38" s="11">
        <v>94.1</v>
      </c>
      <c r="D38" s="16" t="s">
        <v>328</v>
      </c>
      <c r="E38" s="30">
        <v>6.8</v>
      </c>
      <c r="F38" s="30">
        <v>6.8</v>
      </c>
      <c r="G38" s="21">
        <f t="shared" si="0"/>
        <v>0</v>
      </c>
      <c r="H38" s="29">
        <f>G8/C243*C38</f>
        <v>0.22997877828748342</v>
      </c>
      <c r="I38" s="26">
        <f t="shared" si="1"/>
        <v>0.22997877828748342</v>
      </c>
      <c r="J38" s="4"/>
      <c r="K38" s="366"/>
      <c r="L38" s="91"/>
      <c r="M38" s="390"/>
    </row>
    <row r="39" spans="1:13" x14ac:dyDescent="0.25">
      <c r="A39" s="7">
        <v>26</v>
      </c>
      <c r="B39" s="17" t="s">
        <v>356</v>
      </c>
      <c r="C39" s="11">
        <v>53</v>
      </c>
      <c r="D39" s="16" t="s">
        <v>328</v>
      </c>
      <c r="E39" s="30">
        <v>0.9</v>
      </c>
      <c r="F39" s="30">
        <v>0.9</v>
      </c>
      <c r="G39" s="21">
        <f t="shared" si="0"/>
        <v>0</v>
      </c>
      <c r="H39" s="29">
        <f>G8/C243*C39</f>
        <v>0.12953108660187695</v>
      </c>
      <c r="I39" s="26">
        <f t="shared" si="1"/>
        <v>0.12953108660187695</v>
      </c>
      <c r="J39" s="4"/>
      <c r="K39" s="366"/>
      <c r="L39" s="91"/>
      <c r="M39" s="390"/>
    </row>
    <row r="40" spans="1:13" x14ac:dyDescent="0.25">
      <c r="A40" s="7">
        <v>27</v>
      </c>
      <c r="B40" s="17" t="s">
        <v>357</v>
      </c>
      <c r="C40" s="11">
        <v>65.3</v>
      </c>
      <c r="D40" s="16" t="s">
        <v>328</v>
      </c>
      <c r="E40" s="30">
        <v>3.8</v>
      </c>
      <c r="F40" s="30">
        <v>4.5</v>
      </c>
      <c r="G40" s="21">
        <f t="shared" si="0"/>
        <v>0.70000000000000018</v>
      </c>
      <c r="H40" s="29">
        <f>G8/C243*C40</f>
        <v>0.1595920746245767</v>
      </c>
      <c r="I40" s="26">
        <f t="shared" si="1"/>
        <v>0.85959207462457687</v>
      </c>
      <c r="J40" s="4"/>
      <c r="K40" s="366"/>
      <c r="L40" s="91"/>
      <c r="M40" s="390"/>
    </row>
    <row r="41" spans="1:13" x14ac:dyDescent="0.25">
      <c r="A41" s="7">
        <v>28</v>
      </c>
      <c r="B41" s="17" t="s">
        <v>358</v>
      </c>
      <c r="C41" s="11">
        <v>93.5</v>
      </c>
      <c r="D41" s="16" t="s">
        <v>328</v>
      </c>
      <c r="E41" s="30">
        <v>3.1</v>
      </c>
      <c r="F41" s="30">
        <v>3.4</v>
      </c>
      <c r="G41" s="21">
        <f t="shared" si="0"/>
        <v>0.29999999999999982</v>
      </c>
      <c r="H41" s="29">
        <f>G8/C243*C41</f>
        <v>0.22851238862783954</v>
      </c>
      <c r="I41" s="26">
        <f t="shared" si="1"/>
        <v>0.52851238862783934</v>
      </c>
      <c r="J41" s="4"/>
      <c r="K41" s="366"/>
      <c r="L41" s="91"/>
      <c r="M41" s="390"/>
    </row>
    <row r="42" spans="1:13" x14ac:dyDescent="0.25">
      <c r="A42" s="7">
        <v>29</v>
      </c>
      <c r="B42" s="17" t="s">
        <v>359</v>
      </c>
      <c r="C42" s="11">
        <v>52.8</v>
      </c>
      <c r="D42" s="16" t="s">
        <v>328</v>
      </c>
      <c r="E42" s="30">
        <v>4.4000000000000004</v>
      </c>
      <c r="F42" s="30">
        <v>5.0999999999999996</v>
      </c>
      <c r="G42" s="21">
        <f t="shared" si="0"/>
        <v>0.69999999999999929</v>
      </c>
      <c r="H42" s="29">
        <f>G8/C243*C42</f>
        <v>0.12904229004866233</v>
      </c>
      <c r="I42" s="26">
        <f t="shared" si="1"/>
        <v>0.82904229004866159</v>
      </c>
      <c r="J42" s="4"/>
      <c r="K42" s="366"/>
      <c r="L42" s="91"/>
      <c r="M42" s="390"/>
    </row>
    <row r="43" spans="1:13" x14ac:dyDescent="0.25">
      <c r="A43" s="7">
        <v>30</v>
      </c>
      <c r="B43" s="17" t="s">
        <v>360</v>
      </c>
      <c r="C43" s="11">
        <v>65.400000000000006</v>
      </c>
      <c r="D43" s="16" t="s">
        <v>328</v>
      </c>
      <c r="E43" s="30">
        <v>5</v>
      </c>
      <c r="F43" s="30">
        <v>5.2</v>
      </c>
      <c r="G43" s="21">
        <f t="shared" si="0"/>
        <v>0.20000000000000018</v>
      </c>
      <c r="H43" s="29">
        <f>G8/C243*C43</f>
        <v>0.15983647290118402</v>
      </c>
      <c r="I43" s="26">
        <f t="shared" si="1"/>
        <v>0.3598364729011842</v>
      </c>
      <c r="J43" s="4"/>
      <c r="K43" s="366"/>
      <c r="L43" s="91"/>
      <c r="M43" s="390"/>
    </row>
    <row r="44" spans="1:13" x14ac:dyDescent="0.25">
      <c r="A44" s="7">
        <v>31</v>
      </c>
      <c r="B44" s="17" t="s">
        <v>361</v>
      </c>
      <c r="C44" s="11">
        <v>93.9</v>
      </c>
      <c r="D44" s="16" t="s">
        <v>328</v>
      </c>
      <c r="E44" s="30">
        <v>6.2</v>
      </c>
      <c r="F44" s="30">
        <v>7.2</v>
      </c>
      <c r="G44" s="21">
        <f t="shared" si="0"/>
        <v>1</v>
      </c>
      <c r="H44" s="29">
        <f>G8/C243*C44</f>
        <v>0.22948998173426882</v>
      </c>
      <c r="I44" s="26">
        <f t="shared" si="1"/>
        <v>1.2294899817342688</v>
      </c>
      <c r="J44" s="4"/>
      <c r="K44" s="366"/>
      <c r="L44" s="91"/>
      <c r="M44" s="390"/>
    </row>
    <row r="45" spans="1:13" x14ac:dyDescent="0.25">
      <c r="A45" s="395">
        <v>32</v>
      </c>
      <c r="B45" s="396" t="s">
        <v>363</v>
      </c>
      <c r="C45" s="397">
        <v>53</v>
      </c>
      <c r="D45" s="398" t="s">
        <v>328</v>
      </c>
      <c r="E45" s="399">
        <v>3.2</v>
      </c>
      <c r="F45" s="399">
        <v>3.9</v>
      </c>
      <c r="G45" s="400">
        <f t="shared" si="0"/>
        <v>0.69999999999999973</v>
      </c>
      <c r="H45" s="401">
        <f>G8/C243*C45</f>
        <v>0.12953108660187695</v>
      </c>
      <c r="I45" s="402">
        <f t="shared" si="1"/>
        <v>0.82953108660187669</v>
      </c>
      <c r="J45" s="4"/>
      <c r="K45" s="366"/>
      <c r="L45" s="91"/>
      <c r="M45" s="390"/>
    </row>
    <row r="46" spans="1:13" x14ac:dyDescent="0.25">
      <c r="A46" s="7">
        <v>33</v>
      </c>
      <c r="B46" s="17" t="s">
        <v>364</v>
      </c>
      <c r="C46" s="11">
        <v>65.3</v>
      </c>
      <c r="D46" s="16" t="s">
        <v>328</v>
      </c>
      <c r="E46" s="30">
        <v>1.7</v>
      </c>
      <c r="F46" s="30">
        <v>1.7</v>
      </c>
      <c r="G46" s="21">
        <f t="shared" si="0"/>
        <v>0</v>
      </c>
      <c r="H46" s="29">
        <f>G8/C243*C46</f>
        <v>0.1595920746245767</v>
      </c>
      <c r="I46" s="26">
        <f t="shared" si="1"/>
        <v>0.1595920746245767</v>
      </c>
      <c r="J46" s="4"/>
      <c r="K46" s="366"/>
      <c r="L46" s="91"/>
      <c r="M46" s="390"/>
    </row>
    <row r="47" spans="1:13" x14ac:dyDescent="0.25">
      <c r="A47" s="7">
        <v>34</v>
      </c>
      <c r="B47" s="17" t="s">
        <v>362</v>
      </c>
      <c r="C47" s="11">
        <v>94</v>
      </c>
      <c r="D47" s="16" t="s">
        <v>328</v>
      </c>
      <c r="E47" s="30">
        <v>5.5</v>
      </c>
      <c r="F47" s="30">
        <v>6.7</v>
      </c>
      <c r="G47" s="21">
        <f t="shared" si="0"/>
        <v>1.2000000000000002</v>
      </c>
      <c r="H47" s="29">
        <f>G8/C243*C47</f>
        <v>0.22973438001087612</v>
      </c>
      <c r="I47" s="26">
        <f t="shared" si="1"/>
        <v>1.4297343800108764</v>
      </c>
      <c r="J47" s="4"/>
      <c r="K47" s="366"/>
      <c r="L47" s="91"/>
      <c r="M47" s="390"/>
    </row>
    <row r="48" spans="1:13" x14ac:dyDescent="0.25">
      <c r="A48" s="7">
        <v>35</v>
      </c>
      <c r="B48" s="17" t="s">
        <v>365</v>
      </c>
      <c r="C48" s="11">
        <v>52.8</v>
      </c>
      <c r="D48" s="16" t="s">
        <v>328</v>
      </c>
      <c r="E48" s="30">
        <v>3.3</v>
      </c>
      <c r="F48" s="30">
        <v>3.9</v>
      </c>
      <c r="G48" s="21">
        <f t="shared" si="0"/>
        <v>0.60000000000000009</v>
      </c>
      <c r="H48" s="29">
        <f>G8/C243*C48</f>
        <v>0.12904229004866233</v>
      </c>
      <c r="I48" s="26">
        <f t="shared" si="1"/>
        <v>0.72904229004866239</v>
      </c>
      <c r="K48" s="366"/>
      <c r="L48" s="91"/>
      <c r="M48" s="390"/>
    </row>
    <row r="49" spans="1:21" x14ac:dyDescent="0.25">
      <c r="A49" s="7">
        <v>36</v>
      </c>
      <c r="B49" s="17" t="s">
        <v>366</v>
      </c>
      <c r="C49" s="11">
        <v>64.900000000000006</v>
      </c>
      <c r="D49" s="16" t="s">
        <v>328</v>
      </c>
      <c r="E49" s="30">
        <v>1.8</v>
      </c>
      <c r="F49" s="30">
        <v>1.9</v>
      </c>
      <c r="G49" s="21">
        <f t="shared" si="0"/>
        <v>9.9999999999999867E-2</v>
      </c>
      <c r="H49" s="29">
        <f>G8/C243*C49</f>
        <v>0.15861448151814747</v>
      </c>
      <c r="I49" s="26">
        <f t="shared" si="1"/>
        <v>0.25861448151814737</v>
      </c>
      <c r="J49" s="4"/>
      <c r="K49" s="366"/>
      <c r="L49" s="91"/>
      <c r="M49" s="390"/>
    </row>
    <row r="50" spans="1:21" x14ac:dyDescent="0.25">
      <c r="A50" s="7">
        <v>37</v>
      </c>
      <c r="B50" s="17" t="s">
        <v>367</v>
      </c>
      <c r="C50" s="11">
        <v>94.1</v>
      </c>
      <c r="D50" s="16" t="s">
        <v>328</v>
      </c>
      <c r="E50" s="30">
        <v>4.0999999999999996</v>
      </c>
      <c r="F50" s="30">
        <v>4.0999999999999996</v>
      </c>
      <c r="G50" s="21">
        <f t="shared" si="0"/>
        <v>0</v>
      </c>
      <c r="H50" s="29">
        <f>G8/C243*C50</f>
        <v>0.22997877828748342</v>
      </c>
      <c r="I50" s="26">
        <f t="shared" si="1"/>
        <v>0.22997877828748342</v>
      </c>
      <c r="J50" s="4"/>
      <c r="K50" s="366"/>
      <c r="L50" s="91"/>
      <c r="M50" s="390"/>
    </row>
    <row r="51" spans="1:21" x14ac:dyDescent="0.25">
      <c r="A51" s="7">
        <v>38</v>
      </c>
      <c r="B51" s="17" t="s">
        <v>368</v>
      </c>
      <c r="C51" s="11">
        <v>52.7</v>
      </c>
      <c r="D51" s="16" t="s">
        <v>328</v>
      </c>
      <c r="E51" s="30">
        <v>2.2000000000000002</v>
      </c>
      <c r="F51" s="30">
        <v>2.4</v>
      </c>
      <c r="G51" s="21">
        <f t="shared" si="0"/>
        <v>0.19999999999999973</v>
      </c>
      <c r="H51" s="29">
        <f>G8/C243*C51</f>
        <v>0.12879789177205503</v>
      </c>
      <c r="I51" s="26">
        <f t="shared" si="1"/>
        <v>0.32879789177205476</v>
      </c>
      <c r="J51" s="4"/>
      <c r="K51" s="366"/>
      <c r="L51" s="91"/>
      <c r="M51" s="390"/>
    </row>
    <row r="52" spans="1:21" x14ac:dyDescent="0.25">
      <c r="A52" s="7">
        <v>39</v>
      </c>
      <c r="B52" s="17" t="s">
        <v>369</v>
      </c>
      <c r="C52" s="11">
        <v>65.2</v>
      </c>
      <c r="D52" s="16" t="s">
        <v>328</v>
      </c>
      <c r="E52" s="30">
        <v>4.2</v>
      </c>
      <c r="F52" s="30">
        <v>4.8</v>
      </c>
      <c r="G52" s="21">
        <f t="shared" si="0"/>
        <v>0.59999999999999964</v>
      </c>
      <c r="H52" s="29">
        <f>G8/C243*C52</f>
        <v>0.1593476763479694</v>
      </c>
      <c r="I52" s="26">
        <f t="shared" si="1"/>
        <v>0.75934767634796907</v>
      </c>
      <c r="J52" s="4"/>
      <c r="K52" s="366"/>
      <c r="L52" s="91"/>
      <c r="M52" s="390"/>
    </row>
    <row r="53" spans="1:21" x14ac:dyDescent="0.25">
      <c r="A53" s="328">
        <v>40</v>
      </c>
      <c r="B53" s="329" t="s">
        <v>370</v>
      </c>
      <c r="C53" s="330">
        <v>94</v>
      </c>
      <c r="D53" s="331" t="s">
        <v>328</v>
      </c>
      <c r="E53" s="332">
        <v>7.5</v>
      </c>
      <c r="F53" s="332">
        <v>9</v>
      </c>
      <c r="G53" s="333">
        <f t="shared" si="0"/>
        <v>1.5</v>
      </c>
      <c r="H53" s="334">
        <f>G8/C243*C53</f>
        <v>0.22973438001087612</v>
      </c>
      <c r="I53" s="335">
        <f t="shared" si="1"/>
        <v>1.7297343800108762</v>
      </c>
      <c r="J53" s="4"/>
      <c r="K53" s="366"/>
      <c r="L53" s="91"/>
      <c r="M53" s="390"/>
    </row>
    <row r="54" spans="1:21" x14ac:dyDescent="0.25">
      <c r="A54" s="7">
        <v>41</v>
      </c>
      <c r="B54" s="17" t="s">
        <v>371</v>
      </c>
      <c r="C54" s="11">
        <v>52.8</v>
      </c>
      <c r="D54" s="16" t="s">
        <v>328</v>
      </c>
      <c r="E54" s="30">
        <v>1.8</v>
      </c>
      <c r="F54" s="30">
        <v>1.8</v>
      </c>
      <c r="G54" s="21">
        <f t="shared" si="0"/>
        <v>0</v>
      </c>
      <c r="H54" s="29">
        <f>G8/C243*C54</f>
        <v>0.12904229004866233</v>
      </c>
      <c r="I54" s="26">
        <f t="shared" si="1"/>
        <v>0.12904229004866233</v>
      </c>
      <c r="J54" s="4"/>
      <c r="K54" s="366"/>
      <c r="L54" s="91"/>
      <c r="M54" s="390"/>
    </row>
    <row r="55" spans="1:21" x14ac:dyDescent="0.25">
      <c r="A55" s="7">
        <v>42</v>
      </c>
      <c r="B55" s="17" t="s">
        <v>372</v>
      </c>
      <c r="C55" s="11">
        <v>65.3</v>
      </c>
      <c r="D55" s="16" t="s">
        <v>328</v>
      </c>
      <c r="E55" s="30">
        <v>5.6</v>
      </c>
      <c r="F55" s="30">
        <v>6.4</v>
      </c>
      <c r="G55" s="21">
        <f t="shared" si="0"/>
        <v>0.80000000000000071</v>
      </c>
      <c r="H55" s="29">
        <f>G8/C243*C55</f>
        <v>0.1595920746245767</v>
      </c>
      <c r="I55" s="26">
        <f t="shared" si="1"/>
        <v>0.95959207462457741</v>
      </c>
      <c r="J55" s="4"/>
      <c r="K55" s="366"/>
      <c r="L55" s="91"/>
      <c r="M55" s="390"/>
    </row>
    <row r="56" spans="1:21" x14ac:dyDescent="0.25">
      <c r="A56" s="7">
        <v>43</v>
      </c>
      <c r="B56" s="17" t="s">
        <v>455</v>
      </c>
      <c r="C56" s="11">
        <v>69.099999999999994</v>
      </c>
      <c r="D56" s="16" t="s">
        <v>328</v>
      </c>
      <c r="E56" s="30">
        <v>5.2</v>
      </c>
      <c r="F56" s="30">
        <v>6.2</v>
      </c>
      <c r="G56" s="21">
        <f t="shared" si="0"/>
        <v>1</v>
      </c>
      <c r="H56" s="29">
        <f>G8/C243*C56</f>
        <v>0.16887920913565466</v>
      </c>
      <c r="I56" s="26">
        <f t="shared" si="1"/>
        <v>1.1688792091356546</v>
      </c>
      <c r="J56" s="4"/>
      <c r="K56" s="366"/>
      <c r="L56" s="91"/>
      <c r="M56" s="390"/>
    </row>
    <row r="57" spans="1:21" x14ac:dyDescent="0.25">
      <c r="A57" s="7">
        <v>44</v>
      </c>
      <c r="B57" s="17" t="s">
        <v>456</v>
      </c>
      <c r="C57" s="11">
        <v>42.6</v>
      </c>
      <c r="D57" s="16" t="s">
        <v>328</v>
      </c>
      <c r="E57" s="30">
        <v>3.8</v>
      </c>
      <c r="F57" s="30">
        <v>4.5999999999999996</v>
      </c>
      <c r="G57" s="21">
        <f t="shared" si="0"/>
        <v>0.79999999999999982</v>
      </c>
      <c r="H57" s="29">
        <f>G8/C243*C57</f>
        <v>0.10411366583471621</v>
      </c>
      <c r="I57" s="26">
        <f t="shared" si="1"/>
        <v>0.90411366583471597</v>
      </c>
      <c r="J57" s="4"/>
      <c r="K57" s="366"/>
      <c r="L57" s="91"/>
      <c r="M57" s="390"/>
    </row>
    <row r="58" spans="1:21" x14ac:dyDescent="0.25">
      <c r="A58" s="7">
        <v>45</v>
      </c>
      <c r="B58" s="17" t="s">
        <v>457</v>
      </c>
      <c r="C58" s="11">
        <v>55.5</v>
      </c>
      <c r="D58" s="16" t="s">
        <v>328</v>
      </c>
      <c r="E58" s="30">
        <v>5.4</v>
      </c>
      <c r="F58" s="30">
        <v>6.4</v>
      </c>
      <c r="G58" s="21">
        <f t="shared" si="0"/>
        <v>1</v>
      </c>
      <c r="H58" s="29">
        <f>G8/C243*C58</f>
        <v>0.13564104351705983</v>
      </c>
      <c r="I58" s="26">
        <f t="shared" si="1"/>
        <v>1.1356410435170599</v>
      </c>
      <c r="K58" s="366"/>
      <c r="L58" s="91"/>
      <c r="M58" s="703"/>
      <c r="N58" s="704"/>
      <c r="O58" s="704"/>
      <c r="P58" s="704"/>
      <c r="Q58" s="704"/>
      <c r="R58" s="704"/>
      <c r="S58" s="704"/>
      <c r="T58" s="704"/>
      <c r="U58" s="704"/>
    </row>
    <row r="59" spans="1:21" x14ac:dyDescent="0.25">
      <c r="A59" s="7">
        <v>46</v>
      </c>
      <c r="B59" s="17" t="s">
        <v>458</v>
      </c>
      <c r="C59" s="11">
        <v>58.9</v>
      </c>
      <c r="D59" s="16" t="s">
        <v>328</v>
      </c>
      <c r="E59" s="30">
        <v>5.9</v>
      </c>
      <c r="F59" s="30">
        <v>6.7</v>
      </c>
      <c r="G59" s="21">
        <f t="shared" si="0"/>
        <v>0.79999999999999982</v>
      </c>
      <c r="H59" s="29">
        <f>G8/C243*C59</f>
        <v>0.14395058492170854</v>
      </c>
      <c r="I59" s="26">
        <f t="shared" si="1"/>
        <v>0.94395058492170836</v>
      </c>
      <c r="K59" s="366"/>
      <c r="L59" s="91"/>
      <c r="M59" s="390"/>
    </row>
    <row r="60" spans="1:21" x14ac:dyDescent="0.25">
      <c r="A60" s="7">
        <v>47</v>
      </c>
      <c r="B60" s="17" t="s">
        <v>459</v>
      </c>
      <c r="C60" s="11">
        <v>62.3</v>
      </c>
      <c r="D60" s="16" t="s">
        <v>328</v>
      </c>
      <c r="E60" s="30">
        <v>4</v>
      </c>
      <c r="F60" s="30">
        <v>4</v>
      </c>
      <c r="G60" s="21">
        <f t="shared" si="0"/>
        <v>0</v>
      </c>
      <c r="H60" s="29">
        <f>G8/C243*C60</f>
        <v>0.15226012632635724</v>
      </c>
      <c r="I60" s="26">
        <f t="shared" si="1"/>
        <v>0.15226012632635724</v>
      </c>
      <c r="K60" s="366"/>
      <c r="L60" s="91"/>
      <c r="M60" s="390"/>
    </row>
    <row r="61" spans="1:21" x14ac:dyDescent="0.25">
      <c r="A61" s="7">
        <v>48</v>
      </c>
      <c r="B61" s="17" t="s">
        <v>460</v>
      </c>
      <c r="C61" s="11">
        <v>68.7</v>
      </c>
      <c r="D61" s="16" t="s">
        <v>328</v>
      </c>
      <c r="E61" s="30">
        <v>4.9000000000000004</v>
      </c>
      <c r="F61" s="30">
        <v>5.2</v>
      </c>
      <c r="G61" s="21">
        <f t="shared" si="0"/>
        <v>0.29999999999999982</v>
      </c>
      <c r="H61" s="29">
        <f>G8/C243*C61</f>
        <v>0.16790161602922543</v>
      </c>
      <c r="I61" s="26">
        <f t="shared" si="1"/>
        <v>0.46790161602922525</v>
      </c>
      <c r="K61" s="366"/>
      <c r="L61" s="91"/>
      <c r="M61" s="390"/>
    </row>
    <row r="62" spans="1:21" x14ac:dyDescent="0.25">
      <c r="A62" s="7">
        <v>49</v>
      </c>
      <c r="B62" s="17" t="s">
        <v>461</v>
      </c>
      <c r="C62" s="11">
        <v>42.7</v>
      </c>
      <c r="D62" s="16" t="s">
        <v>328</v>
      </c>
      <c r="E62" s="30">
        <v>1.6</v>
      </c>
      <c r="F62" s="30">
        <v>1.6</v>
      </c>
      <c r="G62" s="21">
        <f t="shared" si="0"/>
        <v>0</v>
      </c>
      <c r="H62" s="29">
        <f>G8/C243*C62</f>
        <v>0.10435806411132352</v>
      </c>
      <c r="I62" s="26">
        <f t="shared" si="1"/>
        <v>0.10435806411132352</v>
      </c>
      <c r="J62" s="4"/>
      <c r="K62" s="366"/>
      <c r="L62" s="91"/>
      <c r="M62" s="390"/>
    </row>
    <row r="63" spans="1:21" x14ac:dyDescent="0.25">
      <c r="A63" s="7">
        <v>50</v>
      </c>
      <c r="B63" s="17" t="s">
        <v>462</v>
      </c>
      <c r="C63" s="11">
        <v>55</v>
      </c>
      <c r="D63" s="16" t="s">
        <v>328</v>
      </c>
      <c r="E63" s="30">
        <v>3.3</v>
      </c>
      <c r="F63" s="30">
        <v>3.6</v>
      </c>
      <c r="G63" s="21">
        <f t="shared" si="0"/>
        <v>0.30000000000000027</v>
      </c>
      <c r="H63" s="29">
        <f>G8/C243*C63</f>
        <v>0.13441905213402325</v>
      </c>
      <c r="I63" s="26">
        <f t="shared" si="1"/>
        <v>0.43441905213402354</v>
      </c>
      <c r="J63" s="4"/>
      <c r="K63" s="366"/>
      <c r="L63" s="55"/>
      <c r="M63" s="390"/>
    </row>
    <row r="64" spans="1:21" x14ac:dyDescent="0.25">
      <c r="A64" s="7">
        <v>51</v>
      </c>
      <c r="B64" s="17" t="s">
        <v>463</v>
      </c>
      <c r="C64" s="11">
        <v>59</v>
      </c>
      <c r="D64" s="16" t="s">
        <v>328</v>
      </c>
      <c r="E64" s="30">
        <v>3.1</v>
      </c>
      <c r="F64" s="30">
        <v>3.5</v>
      </c>
      <c r="G64" s="21">
        <f t="shared" si="0"/>
        <v>0.39999999999999991</v>
      </c>
      <c r="H64" s="29">
        <f>G8/C243*C64</f>
        <v>0.14419498319831586</v>
      </c>
      <c r="I64" s="26">
        <f t="shared" si="1"/>
        <v>0.54419498319831572</v>
      </c>
      <c r="J64" s="4"/>
      <c r="K64" s="366"/>
      <c r="L64" s="386"/>
      <c r="M64" s="390"/>
    </row>
    <row r="65" spans="1:13" x14ac:dyDescent="0.25">
      <c r="A65" s="7">
        <v>52</v>
      </c>
      <c r="B65" s="17" t="s">
        <v>464</v>
      </c>
      <c r="C65" s="11">
        <v>62</v>
      </c>
      <c r="D65" s="16" t="s">
        <v>328</v>
      </c>
      <c r="E65" s="30">
        <v>5.3</v>
      </c>
      <c r="F65" s="30">
        <v>5.8</v>
      </c>
      <c r="G65" s="21">
        <f t="shared" si="0"/>
        <v>0.5</v>
      </c>
      <c r="H65" s="29">
        <f>G8/C243*C65</f>
        <v>0.15152693149653532</v>
      </c>
      <c r="I65" s="26">
        <f t="shared" si="1"/>
        <v>0.65152693149653529</v>
      </c>
      <c r="J65" s="4"/>
      <c r="K65" s="366"/>
      <c r="L65" s="55"/>
      <c r="M65" s="390"/>
    </row>
    <row r="66" spans="1:13" x14ac:dyDescent="0.25">
      <c r="A66" s="7">
        <v>53</v>
      </c>
      <c r="B66" s="17" t="s">
        <v>465</v>
      </c>
      <c r="C66" s="11">
        <v>68.900000000000006</v>
      </c>
      <c r="D66" s="16" t="s">
        <v>328</v>
      </c>
      <c r="E66" s="30">
        <v>2.4</v>
      </c>
      <c r="F66" s="30">
        <v>2.4</v>
      </c>
      <c r="G66" s="21">
        <f t="shared" si="0"/>
        <v>0</v>
      </c>
      <c r="H66" s="29">
        <f>G8/C243*C66</f>
        <v>0.16839041258244006</v>
      </c>
      <c r="I66" s="26">
        <f t="shared" si="1"/>
        <v>0.16839041258244006</v>
      </c>
      <c r="J66" s="4"/>
      <c r="K66" s="366"/>
      <c r="L66" s="55"/>
      <c r="M66" s="390"/>
    </row>
    <row r="67" spans="1:13" x14ac:dyDescent="0.25">
      <c r="A67" s="7">
        <v>54</v>
      </c>
      <c r="B67" s="17" t="s">
        <v>466</v>
      </c>
      <c r="C67" s="11">
        <v>42.8</v>
      </c>
      <c r="D67" s="16" t="s">
        <v>328</v>
      </c>
      <c r="E67" s="30">
        <v>3.4</v>
      </c>
      <c r="F67" s="30">
        <v>3.7</v>
      </c>
      <c r="G67" s="21">
        <f t="shared" si="0"/>
        <v>0.30000000000000027</v>
      </c>
      <c r="H67" s="29">
        <f>G8/C243*C67</f>
        <v>0.10460246238793082</v>
      </c>
      <c r="I67" s="26">
        <f t="shared" si="1"/>
        <v>0.40460246238793107</v>
      </c>
      <c r="J67" s="4"/>
      <c r="K67" s="366"/>
      <c r="L67" s="55"/>
      <c r="M67" s="390"/>
    </row>
    <row r="68" spans="1:13" x14ac:dyDescent="0.25">
      <c r="A68" s="7">
        <v>55</v>
      </c>
      <c r="B68" s="17" t="s">
        <v>467</v>
      </c>
      <c r="C68" s="11">
        <v>55.2</v>
      </c>
      <c r="D68" s="16" t="s">
        <v>328</v>
      </c>
      <c r="E68" s="30">
        <v>2.9</v>
      </c>
      <c r="F68" s="30">
        <v>3</v>
      </c>
      <c r="G68" s="21">
        <f t="shared" si="0"/>
        <v>0.10000000000000009</v>
      </c>
      <c r="H68" s="29">
        <f>G8/C243*C68</f>
        <v>0.1349078486872379</v>
      </c>
      <c r="I68" s="26">
        <f t="shared" si="1"/>
        <v>0.23490784868723799</v>
      </c>
      <c r="J68" s="4"/>
      <c r="K68" s="366"/>
      <c r="L68" s="55"/>
      <c r="M68" s="390"/>
    </row>
    <row r="69" spans="1:13" x14ac:dyDescent="0.25">
      <c r="A69" s="7">
        <v>56</v>
      </c>
      <c r="B69" s="17" t="s">
        <v>468</v>
      </c>
      <c r="C69" s="11">
        <v>59.3</v>
      </c>
      <c r="D69" s="16" t="s">
        <v>328</v>
      </c>
      <c r="E69" s="30">
        <v>4.4000000000000004</v>
      </c>
      <c r="F69" s="30">
        <v>5.0999999999999996</v>
      </c>
      <c r="G69" s="21">
        <f t="shared" si="0"/>
        <v>0.69999999999999929</v>
      </c>
      <c r="H69" s="29">
        <f>G8/C243*C69</f>
        <v>0.14492817802813779</v>
      </c>
      <c r="I69" s="26">
        <f t="shared" si="1"/>
        <v>0.84492817802813702</v>
      </c>
      <c r="J69" s="4"/>
      <c r="K69" s="366"/>
      <c r="L69" s="55"/>
      <c r="M69" s="390"/>
    </row>
    <row r="70" spans="1:13" x14ac:dyDescent="0.25">
      <c r="A70" s="7">
        <v>57</v>
      </c>
      <c r="B70" s="17" t="s">
        <v>469</v>
      </c>
      <c r="C70" s="11">
        <v>62.2</v>
      </c>
      <c r="D70" s="16" t="s">
        <v>328</v>
      </c>
      <c r="E70" s="30">
        <v>6.5</v>
      </c>
      <c r="F70" s="30">
        <v>7.6</v>
      </c>
      <c r="G70" s="21">
        <f t="shared" si="0"/>
        <v>1.0999999999999996</v>
      </c>
      <c r="H70" s="29">
        <f>G8/C243*C70</f>
        <v>0.15201572804974994</v>
      </c>
      <c r="I70" s="26">
        <f t="shared" si="1"/>
        <v>1.2520157280497495</v>
      </c>
      <c r="J70" s="4"/>
      <c r="K70" s="366"/>
      <c r="L70" s="55"/>
      <c r="M70" s="390"/>
    </row>
    <row r="71" spans="1:13" x14ac:dyDescent="0.25">
      <c r="A71" s="7">
        <v>58</v>
      </c>
      <c r="B71" s="17" t="s">
        <v>470</v>
      </c>
      <c r="C71" s="11">
        <v>69.099999999999994</v>
      </c>
      <c r="D71" s="16" t="s">
        <v>328</v>
      </c>
      <c r="E71" s="30">
        <v>2.4</v>
      </c>
      <c r="F71" s="30">
        <v>2.4</v>
      </c>
      <c r="G71" s="21">
        <f t="shared" si="0"/>
        <v>0</v>
      </c>
      <c r="H71" s="29">
        <f>G8/C243*C71</f>
        <v>0.16887920913565466</v>
      </c>
      <c r="I71" s="26">
        <f t="shared" si="1"/>
        <v>0.16887920913565466</v>
      </c>
      <c r="J71" s="4"/>
      <c r="K71" s="366"/>
      <c r="L71" s="55"/>
      <c r="M71" s="390"/>
    </row>
    <row r="72" spans="1:13" x14ac:dyDescent="0.25">
      <c r="A72" s="7">
        <v>59</v>
      </c>
      <c r="B72" s="17" t="s">
        <v>471</v>
      </c>
      <c r="C72" s="11">
        <v>42.5</v>
      </c>
      <c r="D72" s="16" t="s">
        <v>328</v>
      </c>
      <c r="E72" s="30">
        <v>3.8</v>
      </c>
      <c r="F72" s="30">
        <v>4.5</v>
      </c>
      <c r="G72" s="21">
        <f t="shared" si="0"/>
        <v>0.70000000000000018</v>
      </c>
      <c r="H72" s="29">
        <f>G8/C243*C72</f>
        <v>0.10386926755810888</v>
      </c>
      <c r="I72" s="26">
        <f t="shared" si="1"/>
        <v>0.80386926755810906</v>
      </c>
      <c r="J72" s="4"/>
      <c r="K72" s="366"/>
      <c r="L72" s="55"/>
      <c r="M72" s="390"/>
    </row>
    <row r="73" spans="1:13" x14ac:dyDescent="0.25">
      <c r="A73" s="7">
        <v>60</v>
      </c>
      <c r="B73" s="17" t="s">
        <v>472</v>
      </c>
      <c r="C73" s="11">
        <v>55.4</v>
      </c>
      <c r="D73" s="16" t="s">
        <v>328</v>
      </c>
      <c r="E73" s="30">
        <v>2</v>
      </c>
      <c r="F73" s="30">
        <v>2.1</v>
      </c>
      <c r="G73" s="21">
        <f t="shared" si="0"/>
        <v>0.10000000000000009</v>
      </c>
      <c r="H73" s="29">
        <f>G8/C243*C73</f>
        <v>0.13539664524045253</v>
      </c>
      <c r="I73" s="26">
        <f t="shared" si="1"/>
        <v>0.23539664524045262</v>
      </c>
      <c r="J73" s="4"/>
      <c r="K73" s="366"/>
      <c r="L73" s="55"/>
      <c r="M73" s="390"/>
    </row>
    <row r="74" spans="1:13" x14ac:dyDescent="0.25">
      <c r="A74" s="7">
        <v>61</v>
      </c>
      <c r="B74" s="17" t="s">
        <v>473</v>
      </c>
      <c r="C74" s="11">
        <v>58.8</v>
      </c>
      <c r="D74" s="16" t="s">
        <v>328</v>
      </c>
      <c r="E74" s="30">
        <v>3</v>
      </c>
      <c r="F74" s="30">
        <v>3.4</v>
      </c>
      <c r="G74" s="21">
        <f t="shared" si="0"/>
        <v>0.39999999999999991</v>
      </c>
      <c r="H74" s="29">
        <f>G8/C243*C74</f>
        <v>0.14370618664510121</v>
      </c>
      <c r="I74" s="26">
        <f t="shared" si="1"/>
        <v>0.54370618664510117</v>
      </c>
      <c r="J74" s="4"/>
      <c r="K74" s="366"/>
      <c r="L74" s="55"/>
      <c r="M74" s="390"/>
    </row>
    <row r="75" spans="1:13" x14ac:dyDescent="0.25">
      <c r="A75" s="7">
        <v>62</v>
      </c>
      <c r="B75" s="17" t="s">
        <v>474</v>
      </c>
      <c r="C75" s="11">
        <v>62.1</v>
      </c>
      <c r="D75" s="16" t="s">
        <v>328</v>
      </c>
      <c r="E75" s="30">
        <v>5.4</v>
      </c>
      <c r="F75" s="30">
        <v>6.4</v>
      </c>
      <c r="G75" s="21">
        <f t="shared" si="0"/>
        <v>1</v>
      </c>
      <c r="H75" s="29">
        <f>G8/C243*C75</f>
        <v>0.15177132977314262</v>
      </c>
      <c r="I75" s="26">
        <f t="shared" si="1"/>
        <v>1.1517713297731427</v>
      </c>
      <c r="J75" s="4"/>
      <c r="K75" s="366"/>
      <c r="L75" s="55"/>
      <c r="M75" s="390"/>
    </row>
    <row r="76" spans="1:13" x14ac:dyDescent="0.25">
      <c r="A76" s="7">
        <v>63</v>
      </c>
      <c r="B76" s="17" t="s">
        <v>475</v>
      </c>
      <c r="C76" s="11">
        <v>69</v>
      </c>
      <c r="D76" s="16" t="s">
        <v>328</v>
      </c>
      <c r="E76" s="30">
        <v>6</v>
      </c>
      <c r="F76" s="30">
        <v>7.1</v>
      </c>
      <c r="G76" s="21">
        <f t="shared" si="0"/>
        <v>1.0999999999999996</v>
      </c>
      <c r="H76" s="29">
        <f>G8/C243*C76</f>
        <v>0.16863481085904736</v>
      </c>
      <c r="I76" s="26">
        <f t="shared" si="1"/>
        <v>1.2686348108590471</v>
      </c>
      <c r="J76" s="4"/>
      <c r="K76" s="366"/>
      <c r="L76" s="55"/>
      <c r="M76" s="390"/>
    </row>
    <row r="77" spans="1:13" x14ac:dyDescent="0.25">
      <c r="A77" s="7">
        <v>64</v>
      </c>
      <c r="B77" s="17" t="s">
        <v>476</v>
      </c>
      <c r="C77" s="11">
        <v>42.2</v>
      </c>
      <c r="D77" s="16" t="s">
        <v>328</v>
      </c>
      <c r="E77" s="30">
        <v>2.5</v>
      </c>
      <c r="F77" s="30">
        <v>2.9</v>
      </c>
      <c r="G77" s="21">
        <f t="shared" si="0"/>
        <v>0.39999999999999991</v>
      </c>
      <c r="H77" s="29">
        <f>G8/C243*C77</f>
        <v>0.10313607272828694</v>
      </c>
      <c r="I77" s="26">
        <f t="shared" si="1"/>
        <v>0.50313607272828687</v>
      </c>
      <c r="J77" s="4"/>
      <c r="K77" s="366"/>
      <c r="L77" s="55"/>
      <c r="M77" s="390"/>
    </row>
    <row r="78" spans="1:13" x14ac:dyDescent="0.25">
      <c r="A78" s="7">
        <v>65</v>
      </c>
      <c r="B78" s="17" t="s">
        <v>477</v>
      </c>
      <c r="C78" s="11">
        <v>55.5</v>
      </c>
      <c r="D78" s="16" t="s">
        <v>328</v>
      </c>
      <c r="E78" s="30">
        <v>2.2000000000000002</v>
      </c>
      <c r="F78" s="30">
        <v>2.7</v>
      </c>
      <c r="G78" s="21">
        <f t="shared" si="0"/>
        <v>0.5</v>
      </c>
      <c r="H78" s="29">
        <f>G8/C243*C78</f>
        <v>0.13564104351705983</v>
      </c>
      <c r="I78" s="26">
        <f t="shared" si="1"/>
        <v>0.63564104351705986</v>
      </c>
      <c r="J78" s="4"/>
      <c r="K78" s="366"/>
      <c r="L78" s="55"/>
      <c r="M78" s="390"/>
    </row>
    <row r="79" spans="1:13" x14ac:dyDescent="0.25">
      <c r="A79" s="7">
        <v>66</v>
      </c>
      <c r="B79" s="17" t="s">
        <v>478</v>
      </c>
      <c r="C79" s="11">
        <v>59.3</v>
      </c>
      <c r="D79" s="16" t="s">
        <v>328</v>
      </c>
      <c r="E79" s="30">
        <v>4.4000000000000004</v>
      </c>
      <c r="F79" s="30">
        <v>5.0999999999999996</v>
      </c>
      <c r="G79" s="21">
        <f t="shared" si="0"/>
        <v>0.69999999999999929</v>
      </c>
      <c r="H79" s="29">
        <f>G8/C243*C79</f>
        <v>0.14492817802813779</v>
      </c>
      <c r="I79" s="26">
        <f t="shared" si="1"/>
        <v>0.84492817802813702</v>
      </c>
      <c r="J79" s="4"/>
      <c r="K79" s="366"/>
      <c r="L79" s="55"/>
      <c r="M79" s="390"/>
    </row>
    <row r="80" spans="1:13" x14ac:dyDescent="0.25">
      <c r="A80" s="7">
        <v>67</v>
      </c>
      <c r="B80" s="17" t="s">
        <v>479</v>
      </c>
      <c r="C80" s="11">
        <v>62.6</v>
      </c>
      <c r="D80" s="16" t="s">
        <v>328</v>
      </c>
      <c r="E80" s="30">
        <v>6.4</v>
      </c>
      <c r="F80" s="30">
        <v>7.6</v>
      </c>
      <c r="G80" s="21">
        <f t="shared" ref="G80:G143" si="2">F80-E80</f>
        <v>1.1999999999999993</v>
      </c>
      <c r="H80" s="29">
        <f>G8/C243*C80</f>
        <v>0.1529933211561792</v>
      </c>
      <c r="I80" s="26">
        <f t="shared" ref="I80:I143" si="3">G80+H80</f>
        <v>1.3529933211561784</v>
      </c>
      <c r="J80" s="4"/>
      <c r="K80" s="366"/>
      <c r="L80" s="55"/>
      <c r="M80" s="390"/>
    </row>
    <row r="81" spans="1:21" x14ac:dyDescent="0.25">
      <c r="A81" s="7">
        <v>68</v>
      </c>
      <c r="B81" s="17" t="s">
        <v>480</v>
      </c>
      <c r="C81" s="11">
        <v>69.2</v>
      </c>
      <c r="D81" s="16" t="s">
        <v>328</v>
      </c>
      <c r="E81" s="30">
        <v>4.5999999999999996</v>
      </c>
      <c r="F81" s="30">
        <v>4.9000000000000004</v>
      </c>
      <c r="G81" s="21">
        <f t="shared" si="2"/>
        <v>0.30000000000000071</v>
      </c>
      <c r="H81" s="29">
        <f>G8/C243*C81</f>
        <v>0.16912360741226201</v>
      </c>
      <c r="I81" s="26">
        <f t="shared" si="3"/>
        <v>0.46912360741226272</v>
      </c>
      <c r="J81" s="4"/>
      <c r="K81" s="366"/>
      <c r="L81" s="55"/>
      <c r="M81" s="390"/>
    </row>
    <row r="82" spans="1:21" x14ac:dyDescent="0.25">
      <c r="A82" s="7">
        <v>69</v>
      </c>
      <c r="B82" s="17" t="s">
        <v>481</v>
      </c>
      <c r="C82" s="11">
        <v>42.3</v>
      </c>
      <c r="D82" s="16" t="s">
        <v>328</v>
      </c>
      <c r="E82" s="30">
        <v>3.3</v>
      </c>
      <c r="F82" s="30">
        <v>3.8</v>
      </c>
      <c r="G82" s="21">
        <f t="shared" si="2"/>
        <v>0.5</v>
      </c>
      <c r="H82" s="29">
        <f>G8/C243*C82</f>
        <v>0.10338047100489424</v>
      </c>
      <c r="I82" s="26">
        <f t="shared" si="3"/>
        <v>0.60338047100489423</v>
      </c>
      <c r="J82" s="4"/>
      <c r="K82" s="366"/>
      <c r="L82" s="55"/>
      <c r="M82" s="410"/>
    </row>
    <row r="83" spans="1:21" x14ac:dyDescent="0.25">
      <c r="A83" s="7">
        <v>70</v>
      </c>
      <c r="B83" s="17" t="s">
        <v>482</v>
      </c>
      <c r="C83" s="11">
        <v>54.9</v>
      </c>
      <c r="D83" s="16" t="s">
        <v>328</v>
      </c>
      <c r="E83" s="30">
        <v>4.8</v>
      </c>
      <c r="F83" s="30">
        <v>5.6</v>
      </c>
      <c r="G83" s="21">
        <f t="shared" si="2"/>
        <v>0.79999999999999982</v>
      </c>
      <c r="H83" s="29">
        <f>G8/C243*C83</f>
        <v>0.13417465385741595</v>
      </c>
      <c r="I83" s="26">
        <f t="shared" si="3"/>
        <v>0.93417465385741583</v>
      </c>
      <c r="J83" s="4"/>
      <c r="K83" s="366"/>
      <c r="L83" s="55"/>
      <c r="M83" s="390"/>
    </row>
    <row r="84" spans="1:21" x14ac:dyDescent="0.25">
      <c r="A84" s="7">
        <v>71</v>
      </c>
      <c r="B84" s="17" t="s">
        <v>483</v>
      </c>
      <c r="C84" s="11">
        <v>58.9</v>
      </c>
      <c r="D84" s="16" t="s">
        <v>328</v>
      </c>
      <c r="E84" s="30">
        <v>4.5</v>
      </c>
      <c r="F84" s="30">
        <v>4.5</v>
      </c>
      <c r="G84" s="21">
        <f t="shared" si="2"/>
        <v>0</v>
      </c>
      <c r="H84" s="29">
        <f>G8/C243*C84</f>
        <v>0.14395058492170854</v>
      </c>
      <c r="I84" s="26">
        <f t="shared" si="3"/>
        <v>0.14395058492170854</v>
      </c>
      <c r="J84" s="4"/>
      <c r="K84" s="366"/>
      <c r="L84" s="55"/>
      <c r="M84" s="390"/>
    </row>
    <row r="85" spans="1:21" x14ac:dyDescent="0.25">
      <c r="A85" s="7">
        <v>72</v>
      </c>
      <c r="B85" s="17" t="s">
        <v>484</v>
      </c>
      <c r="C85" s="11">
        <v>62.2</v>
      </c>
      <c r="D85" s="16" t="s">
        <v>328</v>
      </c>
      <c r="E85" s="30">
        <v>5.2</v>
      </c>
      <c r="F85" s="30">
        <v>5.3</v>
      </c>
      <c r="G85" s="21">
        <f t="shared" si="2"/>
        <v>9.9999999999999645E-2</v>
      </c>
      <c r="H85" s="29">
        <f>G8/C243*C85</f>
        <v>0.15201572804974994</v>
      </c>
      <c r="I85" s="26">
        <f t="shared" si="3"/>
        <v>0.25201572804974959</v>
      </c>
      <c r="J85" s="4"/>
      <c r="K85" s="366"/>
      <c r="L85" s="55"/>
      <c r="M85" s="390"/>
    </row>
    <row r="86" spans="1:21" x14ac:dyDescent="0.25">
      <c r="A86" s="7">
        <v>73</v>
      </c>
      <c r="B86" s="17" t="s">
        <v>485</v>
      </c>
      <c r="C86" s="11">
        <v>68.8</v>
      </c>
      <c r="D86" s="16" t="s">
        <v>328</v>
      </c>
      <c r="E86" s="30">
        <v>5.7</v>
      </c>
      <c r="F86" s="30">
        <v>5.7</v>
      </c>
      <c r="G86" s="21">
        <f t="shared" si="2"/>
        <v>0</v>
      </c>
      <c r="H86" s="29">
        <f>G8/C243*C86</f>
        <v>0.16814601430583273</v>
      </c>
      <c r="I86" s="26">
        <f t="shared" si="3"/>
        <v>0.16814601430583273</v>
      </c>
      <c r="J86" s="4"/>
      <c r="K86" s="366"/>
      <c r="L86" s="55"/>
      <c r="M86" s="390"/>
    </row>
    <row r="87" spans="1:21" x14ac:dyDescent="0.25">
      <c r="A87" s="7">
        <v>74</v>
      </c>
      <c r="B87" s="17" t="s">
        <v>486</v>
      </c>
      <c r="C87" s="11">
        <v>42.7</v>
      </c>
      <c r="D87" s="16" t="s">
        <v>328</v>
      </c>
      <c r="E87" s="30">
        <v>3</v>
      </c>
      <c r="F87" s="30">
        <v>3.6</v>
      </c>
      <c r="G87" s="21">
        <f t="shared" si="2"/>
        <v>0.60000000000000009</v>
      </c>
      <c r="H87" s="29">
        <f>G8/C243*C87</f>
        <v>0.10435806411132352</v>
      </c>
      <c r="I87" s="26">
        <f t="shared" si="3"/>
        <v>0.70435806411132362</v>
      </c>
      <c r="J87" s="4"/>
      <c r="K87" s="366"/>
      <c r="L87" s="55"/>
      <c r="M87" s="390"/>
    </row>
    <row r="88" spans="1:21" x14ac:dyDescent="0.25">
      <c r="A88" s="7">
        <v>75</v>
      </c>
      <c r="B88" s="17" t="s">
        <v>487</v>
      </c>
      <c r="C88" s="11">
        <v>54.7</v>
      </c>
      <c r="D88" s="16" t="s">
        <v>328</v>
      </c>
      <c r="E88" s="30">
        <v>3.2</v>
      </c>
      <c r="F88" s="30">
        <v>3.4</v>
      </c>
      <c r="G88" s="21">
        <f t="shared" si="2"/>
        <v>0.19999999999999973</v>
      </c>
      <c r="H88" s="29">
        <f>G8/C243*C88</f>
        <v>0.13368585730420132</v>
      </c>
      <c r="I88" s="26">
        <f t="shared" si="3"/>
        <v>0.33368585730420108</v>
      </c>
      <c r="J88" s="4"/>
      <c r="K88" s="366"/>
      <c r="L88" s="55"/>
      <c r="M88" s="390"/>
    </row>
    <row r="89" spans="1:21" x14ac:dyDescent="0.25">
      <c r="A89" s="7">
        <v>76</v>
      </c>
      <c r="B89" s="17" t="s">
        <v>488</v>
      </c>
      <c r="C89" s="11">
        <v>59.4</v>
      </c>
      <c r="D89" s="16" t="s">
        <v>328</v>
      </c>
      <c r="E89" s="30">
        <v>0.9</v>
      </c>
      <c r="F89" s="30">
        <v>1</v>
      </c>
      <c r="G89" s="21">
        <f t="shared" si="2"/>
        <v>9.9999999999999978E-2</v>
      </c>
      <c r="H89" s="29">
        <f>G8/C243*C89</f>
        <v>0.14517257630474512</v>
      </c>
      <c r="I89" s="26">
        <f t="shared" si="3"/>
        <v>0.24517257630474509</v>
      </c>
      <c r="J89" s="4"/>
      <c r="K89" s="366"/>
      <c r="L89" s="55"/>
      <c r="M89" s="390"/>
    </row>
    <row r="90" spans="1:21" x14ac:dyDescent="0.25">
      <c r="A90" s="7">
        <v>77</v>
      </c>
      <c r="B90" s="17" t="s">
        <v>489</v>
      </c>
      <c r="C90" s="11">
        <v>62.1</v>
      </c>
      <c r="D90" s="16" t="s">
        <v>328</v>
      </c>
      <c r="E90" s="30">
        <v>6</v>
      </c>
      <c r="F90" s="30">
        <v>7.1</v>
      </c>
      <c r="G90" s="21">
        <f t="shared" si="2"/>
        <v>1.0999999999999996</v>
      </c>
      <c r="H90" s="29">
        <f>G8/C243*C90</f>
        <v>0.15177132977314262</v>
      </c>
      <c r="I90" s="26">
        <f t="shared" si="3"/>
        <v>1.2517713297731423</v>
      </c>
      <c r="J90" s="4"/>
      <c r="K90" s="366"/>
      <c r="L90" s="55"/>
      <c r="M90" s="390"/>
    </row>
    <row r="91" spans="1:21" x14ac:dyDescent="0.25">
      <c r="A91" s="7">
        <v>78</v>
      </c>
      <c r="B91" s="17" t="s">
        <v>490</v>
      </c>
      <c r="C91" s="11">
        <v>69.099999999999994</v>
      </c>
      <c r="D91" s="16" t="s">
        <v>328</v>
      </c>
      <c r="E91" s="30">
        <v>5.0999999999999996</v>
      </c>
      <c r="F91" s="30">
        <v>6</v>
      </c>
      <c r="G91" s="21">
        <f t="shared" si="2"/>
        <v>0.90000000000000036</v>
      </c>
      <c r="H91" s="29">
        <f>G8/C243*C91</f>
        <v>0.16887920913565466</v>
      </c>
      <c r="I91" s="26">
        <f t="shared" si="3"/>
        <v>1.0688792091356549</v>
      </c>
      <c r="J91" s="4"/>
      <c r="K91" s="366"/>
      <c r="L91" s="55"/>
      <c r="M91" s="390"/>
    </row>
    <row r="92" spans="1:21" x14ac:dyDescent="0.25">
      <c r="A92" s="7">
        <v>79</v>
      </c>
      <c r="B92" s="17" t="s">
        <v>491</v>
      </c>
      <c r="C92" s="11">
        <v>42.1</v>
      </c>
      <c r="D92" s="16" t="s">
        <v>328</v>
      </c>
      <c r="E92" s="30">
        <v>2.5</v>
      </c>
      <c r="F92" s="30">
        <v>2.5</v>
      </c>
      <c r="G92" s="21">
        <f t="shared" si="2"/>
        <v>0</v>
      </c>
      <c r="H92" s="29">
        <f>G8/C243*C92</f>
        <v>0.10289167445167963</v>
      </c>
      <c r="I92" s="26">
        <f t="shared" si="3"/>
        <v>0.10289167445167963</v>
      </c>
      <c r="J92" s="4"/>
      <c r="K92" s="366"/>
      <c r="L92" s="55"/>
      <c r="M92" s="390"/>
    </row>
    <row r="93" spans="1:21" x14ac:dyDescent="0.25">
      <c r="A93" s="7">
        <v>80</v>
      </c>
      <c r="B93" s="17" t="s">
        <v>492</v>
      </c>
      <c r="C93" s="11">
        <v>55</v>
      </c>
      <c r="D93" s="16" t="s">
        <v>328</v>
      </c>
      <c r="E93" s="30">
        <v>2.9</v>
      </c>
      <c r="F93" s="30">
        <v>3.2</v>
      </c>
      <c r="G93" s="21">
        <f t="shared" si="2"/>
        <v>0.30000000000000027</v>
      </c>
      <c r="H93" s="29">
        <f>G8/C243*C93</f>
        <v>0.13441905213402325</v>
      </c>
      <c r="I93" s="26">
        <f t="shared" si="3"/>
        <v>0.43441905213402354</v>
      </c>
      <c r="J93" s="4"/>
      <c r="K93" s="366"/>
      <c r="L93" s="55"/>
      <c r="M93" s="390"/>
    </row>
    <row r="94" spans="1:21" x14ac:dyDescent="0.25">
      <c r="A94" s="7">
        <v>81</v>
      </c>
      <c r="B94" s="17" t="s">
        <v>493</v>
      </c>
      <c r="C94" s="11">
        <v>59.3</v>
      </c>
      <c r="D94" s="16" t="s">
        <v>328</v>
      </c>
      <c r="E94" s="30">
        <v>3.1</v>
      </c>
      <c r="F94" s="30">
        <v>3.2</v>
      </c>
      <c r="G94" s="21">
        <f t="shared" si="2"/>
        <v>0.10000000000000009</v>
      </c>
      <c r="H94" s="29">
        <f>G8/C243*C94</f>
        <v>0.14492817802813779</v>
      </c>
      <c r="I94" s="26">
        <f t="shared" si="3"/>
        <v>0.24492817802813788</v>
      </c>
      <c r="J94" s="4"/>
      <c r="K94" s="366"/>
      <c r="L94" s="55"/>
      <c r="M94" s="390"/>
    </row>
    <row r="95" spans="1:21" x14ac:dyDescent="0.25">
      <c r="A95" s="7">
        <v>82</v>
      </c>
      <c r="B95" s="17" t="s">
        <v>494</v>
      </c>
      <c r="C95" s="11">
        <v>62.6</v>
      </c>
      <c r="D95" s="16" t="s">
        <v>328</v>
      </c>
      <c r="E95" s="30">
        <v>5.3</v>
      </c>
      <c r="F95" s="30">
        <v>5.3</v>
      </c>
      <c r="G95" s="21">
        <f t="shared" si="2"/>
        <v>0</v>
      </c>
      <c r="H95" s="29">
        <f>G8/C243*C95</f>
        <v>0.1529933211561792</v>
      </c>
      <c r="I95" s="26">
        <f t="shared" si="3"/>
        <v>0.1529933211561792</v>
      </c>
      <c r="J95" s="4"/>
      <c r="K95" s="366"/>
      <c r="L95" s="55"/>
      <c r="M95" s="390"/>
      <c r="U95" s="46"/>
    </row>
    <row r="96" spans="1:21" x14ac:dyDescent="0.25">
      <c r="A96" s="7">
        <v>83</v>
      </c>
      <c r="B96" s="17" t="s">
        <v>495</v>
      </c>
      <c r="C96" s="11">
        <v>68.5</v>
      </c>
      <c r="D96" s="16" t="s">
        <v>328</v>
      </c>
      <c r="E96" s="30">
        <v>2.7</v>
      </c>
      <c r="F96" s="30">
        <v>2.7</v>
      </c>
      <c r="G96" s="21">
        <f t="shared" si="2"/>
        <v>0</v>
      </c>
      <c r="H96" s="29">
        <f>G8/C243*C96</f>
        <v>0.16741281947601078</v>
      </c>
      <c r="I96" s="26">
        <f t="shared" si="3"/>
        <v>0.16741281947601078</v>
      </c>
      <c r="J96" s="4"/>
      <c r="L96" s="55"/>
      <c r="M96" s="94"/>
      <c r="N96" s="6"/>
      <c r="T96" s="95"/>
    </row>
    <row r="97" spans="1:21" x14ac:dyDescent="0.25">
      <c r="A97" s="7">
        <v>84</v>
      </c>
      <c r="B97" s="17" t="s">
        <v>496</v>
      </c>
      <c r="C97" s="11">
        <v>42.2</v>
      </c>
      <c r="D97" s="16" t="s">
        <v>328</v>
      </c>
      <c r="E97" s="30">
        <v>2.6</v>
      </c>
      <c r="F97" s="30">
        <v>2.6</v>
      </c>
      <c r="G97" s="21">
        <f t="shared" si="2"/>
        <v>0</v>
      </c>
      <c r="H97" s="29">
        <f>G8/C243*C97</f>
        <v>0.10313607272828694</v>
      </c>
      <c r="I97" s="26">
        <f t="shared" si="3"/>
        <v>0.10313607272828694</v>
      </c>
      <c r="J97" s="4"/>
      <c r="K97" s="366"/>
      <c r="L97" s="55"/>
      <c r="M97" s="390"/>
      <c r="T97" s="95"/>
      <c r="U97" s="56"/>
    </row>
    <row r="98" spans="1:21" x14ac:dyDescent="0.25">
      <c r="A98" s="7">
        <v>85</v>
      </c>
      <c r="B98" s="109" t="s">
        <v>497</v>
      </c>
      <c r="C98" s="11">
        <v>54.9</v>
      </c>
      <c r="D98" s="16" t="s">
        <v>328</v>
      </c>
      <c r="E98" s="30">
        <v>4.5999999999999996</v>
      </c>
      <c r="F98" s="30">
        <v>4.9000000000000004</v>
      </c>
      <c r="G98" s="21">
        <f t="shared" si="2"/>
        <v>0.30000000000000071</v>
      </c>
      <c r="H98" s="29">
        <f>G8/C243*C98</f>
        <v>0.13417465385741595</v>
      </c>
      <c r="I98" s="26">
        <f t="shared" si="3"/>
        <v>0.43417465385741666</v>
      </c>
      <c r="J98" s="4"/>
      <c r="K98" s="366"/>
      <c r="L98" s="55"/>
      <c r="M98" s="390"/>
      <c r="T98" s="95"/>
      <c r="U98" s="56"/>
    </row>
    <row r="99" spans="1:21" x14ac:dyDescent="0.25">
      <c r="A99" s="7">
        <v>86</v>
      </c>
      <c r="B99" s="17" t="s">
        <v>498</v>
      </c>
      <c r="C99" s="11">
        <v>59.2</v>
      </c>
      <c r="D99" s="16" t="s">
        <v>328</v>
      </c>
      <c r="E99" s="30">
        <v>0.4</v>
      </c>
      <c r="F99" s="30">
        <v>0.4</v>
      </c>
      <c r="G99" s="21">
        <f t="shared" si="2"/>
        <v>0</v>
      </c>
      <c r="H99" s="29">
        <f>G8/C243*C99</f>
        <v>0.14468377975153049</v>
      </c>
      <c r="I99" s="26">
        <f t="shared" si="3"/>
        <v>0.14468377975153049</v>
      </c>
      <c r="J99" s="4"/>
      <c r="K99" s="366"/>
      <c r="L99" s="55"/>
      <c r="M99" s="390"/>
      <c r="T99" s="95"/>
      <c r="U99" s="56"/>
    </row>
    <row r="100" spans="1:21" x14ac:dyDescent="0.25">
      <c r="A100" s="7">
        <v>87</v>
      </c>
      <c r="B100" s="17" t="s">
        <v>499</v>
      </c>
      <c r="C100" s="11">
        <v>62.9</v>
      </c>
      <c r="D100" s="16" t="s">
        <v>328</v>
      </c>
      <c r="E100" s="30">
        <v>5.3</v>
      </c>
      <c r="F100" s="30">
        <v>6.2</v>
      </c>
      <c r="G100" s="21">
        <f t="shared" si="2"/>
        <v>0.90000000000000036</v>
      </c>
      <c r="H100" s="29">
        <f>G8/C243*C100</f>
        <v>0.15372651598600115</v>
      </c>
      <c r="I100" s="26">
        <f t="shared" si="3"/>
        <v>1.0537265159860014</v>
      </c>
      <c r="J100" s="4"/>
      <c r="K100" s="366"/>
      <c r="L100" s="55"/>
      <c r="M100" s="390"/>
      <c r="T100" s="95"/>
      <c r="U100" s="96"/>
    </row>
    <row r="101" spans="1:21" x14ac:dyDescent="0.25">
      <c r="A101" s="395">
        <v>88</v>
      </c>
      <c r="B101" s="396" t="s">
        <v>500</v>
      </c>
      <c r="C101" s="397">
        <v>68.900000000000006</v>
      </c>
      <c r="D101" s="398" t="s">
        <v>328</v>
      </c>
      <c r="E101" s="399">
        <v>4.9000000000000004</v>
      </c>
      <c r="F101" s="399">
        <v>5.7</v>
      </c>
      <c r="G101" s="400">
        <f t="shared" si="2"/>
        <v>0.79999999999999982</v>
      </c>
      <c r="H101" s="401">
        <f>G8/C243*C101</f>
        <v>0.16839041258244006</v>
      </c>
      <c r="I101" s="402">
        <f t="shared" si="3"/>
        <v>0.96839041258243985</v>
      </c>
      <c r="J101" s="4"/>
      <c r="K101" s="366"/>
      <c r="L101" s="55"/>
      <c r="M101" s="390"/>
      <c r="T101" s="95"/>
      <c r="U101" s="96"/>
    </row>
    <row r="102" spans="1:21" x14ac:dyDescent="0.25">
      <c r="A102" s="7">
        <v>89</v>
      </c>
      <c r="B102" s="17" t="s">
        <v>501</v>
      </c>
      <c r="C102" s="11">
        <v>42.3</v>
      </c>
      <c r="D102" s="16" t="s">
        <v>328</v>
      </c>
      <c r="E102" s="30">
        <v>2.2999999999999998</v>
      </c>
      <c r="F102" s="30">
        <v>2.7</v>
      </c>
      <c r="G102" s="21">
        <f t="shared" si="2"/>
        <v>0.40000000000000036</v>
      </c>
      <c r="H102" s="29">
        <f>G8/C243*C102</f>
        <v>0.10338047100489424</v>
      </c>
      <c r="I102" s="26">
        <f t="shared" si="3"/>
        <v>0.50338047100489458</v>
      </c>
      <c r="J102" s="4"/>
      <c r="K102" s="366"/>
      <c r="L102" s="55"/>
      <c r="M102" s="390"/>
      <c r="T102" s="95"/>
      <c r="U102" s="96"/>
    </row>
    <row r="103" spans="1:21" x14ac:dyDescent="0.25">
      <c r="A103" s="395">
        <v>90</v>
      </c>
      <c r="B103" s="396" t="s">
        <v>502</v>
      </c>
      <c r="C103" s="397">
        <v>55.4</v>
      </c>
      <c r="D103" s="398" t="s">
        <v>328</v>
      </c>
      <c r="E103" s="399">
        <v>4</v>
      </c>
      <c r="F103" s="399">
        <v>4.8</v>
      </c>
      <c r="G103" s="400">
        <f t="shared" si="2"/>
        <v>0.79999999999999982</v>
      </c>
      <c r="H103" s="401">
        <f>G8/C243*C103</f>
        <v>0.13539664524045253</v>
      </c>
      <c r="I103" s="402">
        <f t="shared" si="3"/>
        <v>0.9353966452404523</v>
      </c>
      <c r="J103" s="4"/>
      <c r="K103" s="366"/>
      <c r="L103" s="55"/>
      <c r="M103" s="390"/>
      <c r="T103" s="95"/>
      <c r="U103" s="96"/>
    </row>
    <row r="104" spans="1:21" x14ac:dyDescent="0.25">
      <c r="A104" s="7">
        <v>91</v>
      </c>
      <c r="B104" s="17" t="s">
        <v>503</v>
      </c>
      <c r="C104" s="11">
        <v>59.2</v>
      </c>
      <c r="D104" s="16" t="s">
        <v>328</v>
      </c>
      <c r="E104" s="30">
        <v>4.0999999999999996</v>
      </c>
      <c r="F104" s="30">
        <v>4.7</v>
      </c>
      <c r="G104" s="21">
        <f t="shared" si="2"/>
        <v>0.60000000000000053</v>
      </c>
      <c r="H104" s="29">
        <f>G8/C243*C104</f>
        <v>0.14468377975153049</v>
      </c>
      <c r="I104" s="26">
        <f t="shared" si="3"/>
        <v>0.74468377975153099</v>
      </c>
      <c r="J104" s="4"/>
      <c r="K104" s="366"/>
      <c r="L104" s="55"/>
      <c r="M104" s="390"/>
    </row>
    <row r="105" spans="1:21" x14ac:dyDescent="0.25">
      <c r="A105" s="7">
        <v>92</v>
      </c>
      <c r="B105" s="17" t="s">
        <v>504</v>
      </c>
      <c r="C105" s="11">
        <v>62.6</v>
      </c>
      <c r="D105" s="16" t="s">
        <v>328</v>
      </c>
      <c r="E105" s="30">
        <v>4.3</v>
      </c>
      <c r="F105" s="30">
        <v>4.8</v>
      </c>
      <c r="G105" s="21">
        <f t="shared" si="2"/>
        <v>0.5</v>
      </c>
      <c r="H105" s="29">
        <f>G8/C243*C105</f>
        <v>0.1529933211561792</v>
      </c>
      <c r="I105" s="26">
        <f t="shared" si="3"/>
        <v>0.65299332115617914</v>
      </c>
      <c r="J105" s="4"/>
      <c r="K105" s="366"/>
      <c r="L105" s="55"/>
      <c r="M105" s="390"/>
    </row>
    <row r="106" spans="1:21" x14ac:dyDescent="0.25">
      <c r="A106" s="7">
        <v>93</v>
      </c>
      <c r="B106" s="17" t="s">
        <v>505</v>
      </c>
      <c r="C106" s="11">
        <v>69.099999999999994</v>
      </c>
      <c r="D106" s="16" t="s">
        <v>328</v>
      </c>
      <c r="E106" s="30">
        <v>4.9000000000000004</v>
      </c>
      <c r="F106" s="30">
        <v>5.8</v>
      </c>
      <c r="G106" s="21">
        <f t="shared" si="2"/>
        <v>0.89999999999999947</v>
      </c>
      <c r="H106" s="29">
        <f>G8/C243*C106</f>
        <v>0.16887920913565466</v>
      </c>
      <c r="I106" s="26">
        <f t="shared" si="3"/>
        <v>1.068879209135654</v>
      </c>
      <c r="J106" s="4"/>
      <c r="K106" s="366"/>
      <c r="L106" s="55"/>
      <c r="M106" s="390"/>
    </row>
    <row r="107" spans="1:21" x14ac:dyDescent="0.25">
      <c r="A107" s="395">
        <v>94</v>
      </c>
      <c r="B107" s="396" t="s">
        <v>506</v>
      </c>
      <c r="C107" s="397">
        <v>42.4</v>
      </c>
      <c r="D107" s="398" t="s">
        <v>328</v>
      </c>
      <c r="E107" s="399">
        <v>1.7</v>
      </c>
      <c r="F107" s="399">
        <v>2</v>
      </c>
      <c r="G107" s="400">
        <f t="shared" si="2"/>
        <v>0.30000000000000004</v>
      </c>
      <c r="H107" s="401">
        <f>G8/C243*C107</f>
        <v>0.10362486928150157</v>
      </c>
      <c r="I107" s="402">
        <f t="shared" si="3"/>
        <v>0.4036248692815016</v>
      </c>
      <c r="J107" s="4"/>
      <c r="K107" s="366"/>
      <c r="L107" s="55"/>
      <c r="M107" s="390"/>
    </row>
    <row r="108" spans="1:21" x14ac:dyDescent="0.25">
      <c r="A108" s="7">
        <v>95</v>
      </c>
      <c r="B108" s="17" t="s">
        <v>507</v>
      </c>
      <c r="C108" s="11">
        <v>55.1</v>
      </c>
      <c r="D108" s="16" t="s">
        <v>328</v>
      </c>
      <c r="E108" s="30">
        <v>2.1</v>
      </c>
      <c r="F108" s="30">
        <v>2.4</v>
      </c>
      <c r="G108" s="21">
        <f t="shared" si="2"/>
        <v>0.29999999999999982</v>
      </c>
      <c r="H108" s="29">
        <f>G8/C243*C108</f>
        <v>0.13466345041063058</v>
      </c>
      <c r="I108" s="26">
        <f t="shared" si="3"/>
        <v>0.43466345041063037</v>
      </c>
      <c r="J108" s="4"/>
      <c r="K108" s="366"/>
      <c r="L108" s="55"/>
      <c r="M108" s="390"/>
      <c r="R108" s="46"/>
    </row>
    <row r="109" spans="1:21" x14ac:dyDescent="0.25">
      <c r="A109" s="7">
        <v>96</v>
      </c>
      <c r="B109" s="17" t="s">
        <v>508</v>
      </c>
      <c r="C109" s="11">
        <v>59.5</v>
      </c>
      <c r="D109" s="16" t="s">
        <v>328</v>
      </c>
      <c r="E109" s="30">
        <v>2</v>
      </c>
      <c r="F109" s="30">
        <v>2</v>
      </c>
      <c r="G109" s="21">
        <f t="shared" si="2"/>
        <v>0</v>
      </c>
      <c r="H109" s="29">
        <f>G8/C243*C109</f>
        <v>0.14541697458135244</v>
      </c>
      <c r="I109" s="26">
        <f t="shared" si="3"/>
        <v>0.14541697458135244</v>
      </c>
      <c r="J109" s="4"/>
      <c r="K109" s="366"/>
      <c r="L109" s="55"/>
      <c r="M109" s="390"/>
      <c r="Q109" s="95"/>
      <c r="R109" s="127"/>
    </row>
    <row r="110" spans="1:21" x14ac:dyDescent="0.25">
      <c r="A110" s="7">
        <v>97</v>
      </c>
      <c r="B110" s="17" t="s">
        <v>509</v>
      </c>
      <c r="C110" s="11">
        <v>62.8</v>
      </c>
      <c r="D110" s="16" t="s">
        <v>328</v>
      </c>
      <c r="E110" s="30">
        <v>4.2</v>
      </c>
      <c r="F110" s="30">
        <v>5.0999999999999996</v>
      </c>
      <c r="G110" s="21">
        <f t="shared" si="2"/>
        <v>0.89999999999999947</v>
      </c>
      <c r="H110" s="29">
        <f>G8/C243*C110</f>
        <v>0.15348211770939382</v>
      </c>
      <c r="I110" s="26">
        <f t="shared" si="3"/>
        <v>1.0534821177093934</v>
      </c>
      <c r="J110" s="4"/>
      <c r="K110" s="366"/>
      <c r="L110" s="55"/>
      <c r="M110" s="390"/>
      <c r="Q110" s="95"/>
      <c r="R110" s="56"/>
    </row>
    <row r="111" spans="1:21" x14ac:dyDescent="0.25">
      <c r="A111" s="7">
        <v>98</v>
      </c>
      <c r="B111" s="17" t="s">
        <v>510</v>
      </c>
      <c r="C111" s="11">
        <v>68.8</v>
      </c>
      <c r="D111" s="16" t="s">
        <v>328</v>
      </c>
      <c r="E111" s="30">
        <v>4.2</v>
      </c>
      <c r="F111" s="30">
        <v>4.2</v>
      </c>
      <c r="G111" s="21">
        <f t="shared" si="2"/>
        <v>0</v>
      </c>
      <c r="H111" s="29">
        <f>G8/C243*C111</f>
        <v>0.16814601430583273</v>
      </c>
      <c r="I111" s="26">
        <f t="shared" si="3"/>
        <v>0.16814601430583273</v>
      </c>
      <c r="J111" s="4"/>
      <c r="K111" s="366"/>
      <c r="L111" s="55"/>
      <c r="M111" s="390"/>
      <c r="Q111" s="95"/>
      <c r="R111" s="56"/>
    </row>
    <row r="112" spans="1:21" x14ac:dyDescent="0.25">
      <c r="A112" s="7">
        <v>99</v>
      </c>
      <c r="B112" s="17" t="s">
        <v>511</v>
      </c>
      <c r="C112" s="11">
        <v>42.2</v>
      </c>
      <c r="D112" s="16" t="s">
        <v>328</v>
      </c>
      <c r="E112" s="30">
        <v>3.3</v>
      </c>
      <c r="F112" s="30">
        <v>3.4</v>
      </c>
      <c r="G112" s="21">
        <f t="shared" si="2"/>
        <v>0.10000000000000009</v>
      </c>
      <c r="H112" s="29">
        <f>G8/C243*C112</f>
        <v>0.10313607272828694</v>
      </c>
      <c r="I112" s="26">
        <f t="shared" si="3"/>
        <v>0.20313607272828704</v>
      </c>
      <c r="J112" s="4"/>
      <c r="K112" s="366"/>
      <c r="L112" s="55"/>
      <c r="M112" s="390"/>
      <c r="Q112" s="95"/>
      <c r="R112" s="56"/>
    </row>
    <row r="113" spans="1:18" x14ac:dyDescent="0.25">
      <c r="A113" s="7">
        <v>100</v>
      </c>
      <c r="B113" s="17" t="s">
        <v>512</v>
      </c>
      <c r="C113" s="11">
        <v>55.2</v>
      </c>
      <c r="D113" s="16" t="s">
        <v>328</v>
      </c>
      <c r="E113" s="30">
        <v>3.6</v>
      </c>
      <c r="F113" s="30">
        <v>3.8</v>
      </c>
      <c r="G113" s="21">
        <f t="shared" si="2"/>
        <v>0.19999999999999973</v>
      </c>
      <c r="H113" s="29">
        <f>G8/C243*C113</f>
        <v>0.1349078486872379</v>
      </c>
      <c r="I113" s="26">
        <f t="shared" si="3"/>
        <v>0.33490784868723766</v>
      </c>
      <c r="J113" s="4"/>
      <c r="K113" s="366"/>
      <c r="L113" s="55"/>
      <c r="M113" s="390"/>
      <c r="Q113" s="95"/>
      <c r="R113" s="128"/>
    </row>
    <row r="114" spans="1:18" x14ac:dyDescent="0.25">
      <c r="A114" s="7">
        <v>101</v>
      </c>
      <c r="B114" s="17" t="s">
        <v>513</v>
      </c>
      <c r="C114" s="11">
        <v>58.1</v>
      </c>
      <c r="D114" s="16" t="s">
        <v>328</v>
      </c>
      <c r="E114" s="30">
        <v>3.8</v>
      </c>
      <c r="F114" s="30">
        <v>4.3</v>
      </c>
      <c r="G114" s="21">
        <f t="shared" si="2"/>
        <v>0.5</v>
      </c>
      <c r="H114" s="29">
        <f>G8/C243*C114</f>
        <v>0.14199539870885003</v>
      </c>
      <c r="I114" s="26">
        <f t="shared" si="3"/>
        <v>0.64199539870885003</v>
      </c>
      <c r="L114" s="55"/>
      <c r="M114" s="390"/>
      <c r="Q114" s="95"/>
      <c r="R114" s="128"/>
    </row>
    <row r="115" spans="1:18" x14ac:dyDescent="0.25">
      <c r="A115" s="7">
        <v>102</v>
      </c>
      <c r="B115" s="17" t="s">
        <v>514</v>
      </c>
      <c r="C115" s="11">
        <v>61.9</v>
      </c>
      <c r="D115" s="16" t="s">
        <v>328</v>
      </c>
      <c r="E115" s="30">
        <v>5.5</v>
      </c>
      <c r="F115" s="30">
        <v>6.3</v>
      </c>
      <c r="G115" s="21">
        <f t="shared" si="2"/>
        <v>0.79999999999999982</v>
      </c>
      <c r="H115" s="29">
        <f>G8/C243*C115</f>
        <v>0.15128253321992799</v>
      </c>
      <c r="I115" s="26">
        <f t="shared" si="3"/>
        <v>0.95128253321992784</v>
      </c>
      <c r="J115" s="4"/>
      <c r="K115" s="366"/>
      <c r="L115" s="55"/>
      <c r="M115" s="390"/>
      <c r="Q115" s="95"/>
      <c r="R115" s="128"/>
    </row>
    <row r="116" spans="1:18" x14ac:dyDescent="0.25">
      <c r="A116" s="7">
        <v>103</v>
      </c>
      <c r="B116" s="17" t="s">
        <v>515</v>
      </c>
      <c r="C116" s="11">
        <v>69.3</v>
      </c>
      <c r="D116" s="16" t="s">
        <v>328</v>
      </c>
      <c r="E116" s="30">
        <v>0.8</v>
      </c>
      <c r="F116" s="30">
        <v>0.8</v>
      </c>
      <c r="G116" s="21">
        <f t="shared" si="2"/>
        <v>0</v>
      </c>
      <c r="H116" s="29">
        <f>G8/C243*C116</f>
        <v>0.16936800568886931</v>
      </c>
      <c r="I116" s="26">
        <f t="shared" si="3"/>
        <v>0.16936800568886931</v>
      </c>
      <c r="J116" s="4"/>
      <c r="K116" s="366"/>
      <c r="L116" s="55"/>
      <c r="M116" s="390"/>
      <c r="Q116" s="95"/>
      <c r="R116" s="96"/>
    </row>
    <row r="117" spans="1:18" x14ac:dyDescent="0.25">
      <c r="A117" s="7">
        <v>104</v>
      </c>
      <c r="B117" s="17" t="s">
        <v>516</v>
      </c>
      <c r="C117" s="11">
        <v>42.4</v>
      </c>
      <c r="D117" s="16" t="s">
        <v>328</v>
      </c>
      <c r="E117" s="30">
        <v>0</v>
      </c>
      <c r="F117" s="30">
        <v>0</v>
      </c>
      <c r="G117" s="21">
        <f t="shared" si="2"/>
        <v>0</v>
      </c>
      <c r="H117" s="29">
        <f>G8/C243*C117</f>
        <v>0.10362486928150157</v>
      </c>
      <c r="I117" s="26">
        <f t="shared" si="3"/>
        <v>0.10362486928150157</v>
      </c>
      <c r="J117" s="4"/>
      <c r="K117" s="366"/>
      <c r="L117" s="55"/>
      <c r="M117" s="390"/>
      <c r="Q117" s="95"/>
      <c r="R117" s="96"/>
    </row>
    <row r="118" spans="1:18" x14ac:dyDescent="0.25">
      <c r="A118" s="7">
        <v>105</v>
      </c>
      <c r="B118" s="17" t="s">
        <v>517</v>
      </c>
      <c r="C118" s="11">
        <v>55</v>
      </c>
      <c r="D118" s="16" t="s">
        <v>328</v>
      </c>
      <c r="E118" s="30">
        <v>3.8</v>
      </c>
      <c r="F118" s="30">
        <v>4.3</v>
      </c>
      <c r="G118" s="21">
        <f t="shared" si="2"/>
        <v>0.5</v>
      </c>
      <c r="H118" s="29">
        <f>G8/C243*C118</f>
        <v>0.13441905213402325</v>
      </c>
      <c r="I118" s="26">
        <f t="shared" si="3"/>
        <v>0.63441905213402328</v>
      </c>
      <c r="J118" s="4"/>
      <c r="K118" s="366"/>
      <c r="L118" s="55"/>
      <c r="M118" s="390"/>
    </row>
    <row r="119" spans="1:18" x14ac:dyDescent="0.25">
      <c r="A119" s="395">
        <v>106</v>
      </c>
      <c r="B119" s="396" t="s">
        <v>518</v>
      </c>
      <c r="C119" s="397">
        <v>59.2</v>
      </c>
      <c r="D119" s="398" t="s">
        <v>328</v>
      </c>
      <c r="E119" s="399">
        <v>4.2</v>
      </c>
      <c r="F119" s="399">
        <v>5</v>
      </c>
      <c r="G119" s="400">
        <f t="shared" si="2"/>
        <v>0.79999999999999982</v>
      </c>
      <c r="H119" s="401">
        <f>G8/C243*C119</f>
        <v>0.14468377975153049</v>
      </c>
      <c r="I119" s="402">
        <f t="shared" si="3"/>
        <v>0.94468377975153028</v>
      </c>
      <c r="J119" s="4"/>
      <c r="K119" s="366"/>
      <c r="L119" s="55"/>
      <c r="M119" s="390"/>
    </row>
    <row r="120" spans="1:18" x14ac:dyDescent="0.25">
      <c r="A120" s="7">
        <v>107</v>
      </c>
      <c r="B120" s="17" t="s">
        <v>519</v>
      </c>
      <c r="C120" s="11">
        <v>62.8</v>
      </c>
      <c r="D120" s="16" t="s">
        <v>328</v>
      </c>
      <c r="E120" s="30">
        <v>3.8</v>
      </c>
      <c r="F120" s="30">
        <v>4.7</v>
      </c>
      <c r="G120" s="21">
        <f t="shared" si="2"/>
        <v>0.90000000000000036</v>
      </c>
      <c r="H120" s="29">
        <f>G8/C243*C120</f>
        <v>0.15348211770939382</v>
      </c>
      <c r="I120" s="26">
        <f t="shared" si="3"/>
        <v>1.0534821177093943</v>
      </c>
      <c r="J120" s="4"/>
      <c r="K120" s="366"/>
      <c r="L120" s="55"/>
      <c r="M120" s="410"/>
    </row>
    <row r="121" spans="1:18" x14ac:dyDescent="0.25">
      <c r="A121" s="7">
        <v>108</v>
      </c>
      <c r="B121" s="17" t="s">
        <v>514</v>
      </c>
      <c r="C121" s="11">
        <v>68.599999999999994</v>
      </c>
      <c r="D121" s="16" t="s">
        <v>328</v>
      </c>
      <c r="E121" s="30">
        <v>4.2</v>
      </c>
      <c r="F121" s="30">
        <v>4.5999999999999996</v>
      </c>
      <c r="G121" s="21">
        <f t="shared" si="2"/>
        <v>0.39999999999999947</v>
      </c>
      <c r="H121" s="29">
        <f>G8/C243*C121</f>
        <v>0.16765721775261808</v>
      </c>
      <c r="I121" s="26">
        <f t="shared" si="3"/>
        <v>0.56765721775261757</v>
      </c>
      <c r="J121" s="4"/>
      <c r="K121" s="366"/>
      <c r="L121" s="55"/>
      <c r="M121" s="390"/>
      <c r="P121" s="44"/>
    </row>
    <row r="122" spans="1:18" x14ac:dyDescent="0.25">
      <c r="A122" s="328">
        <v>109</v>
      </c>
      <c r="B122" s="329" t="s">
        <v>520</v>
      </c>
      <c r="C122" s="330">
        <v>42.5</v>
      </c>
      <c r="D122" s="331" t="s">
        <v>328</v>
      </c>
      <c r="E122" s="332">
        <v>3.6</v>
      </c>
      <c r="F122" s="332">
        <v>4.2</v>
      </c>
      <c r="G122" s="333">
        <f t="shared" si="2"/>
        <v>0.60000000000000009</v>
      </c>
      <c r="H122" s="334">
        <f>G8/C243*C122</f>
        <v>0.10386926755810888</v>
      </c>
      <c r="I122" s="335">
        <f t="shared" si="3"/>
        <v>0.70386926755810897</v>
      </c>
      <c r="J122" s="4"/>
      <c r="K122" s="366"/>
      <c r="L122" s="55"/>
      <c r="M122" s="390"/>
      <c r="P122" s="44"/>
    </row>
    <row r="123" spans="1:18" x14ac:dyDescent="0.25">
      <c r="A123" s="7">
        <v>110</v>
      </c>
      <c r="B123" s="17" t="s">
        <v>521</v>
      </c>
      <c r="C123" s="11">
        <v>54.1</v>
      </c>
      <c r="D123" s="16" t="s">
        <v>328</v>
      </c>
      <c r="E123" s="30">
        <v>4.9000000000000004</v>
      </c>
      <c r="F123" s="30">
        <v>6</v>
      </c>
      <c r="G123" s="21">
        <f t="shared" si="2"/>
        <v>1.0999999999999996</v>
      </c>
      <c r="H123" s="29">
        <f>G8/C243*C123</f>
        <v>0.13221946764455741</v>
      </c>
      <c r="I123" s="26">
        <f t="shared" si="3"/>
        <v>1.232219467644557</v>
      </c>
      <c r="J123" s="4"/>
      <c r="K123" s="366"/>
      <c r="L123" s="55"/>
      <c r="M123" s="390"/>
      <c r="P123" s="44"/>
      <c r="R123" s="46"/>
    </row>
    <row r="124" spans="1:18" x14ac:dyDescent="0.25">
      <c r="A124" s="7">
        <v>111</v>
      </c>
      <c r="B124" s="17" t="s">
        <v>373</v>
      </c>
      <c r="C124" s="11">
        <v>54.3</v>
      </c>
      <c r="D124" s="16" t="s">
        <v>328</v>
      </c>
      <c r="E124" s="30">
        <v>4.5</v>
      </c>
      <c r="F124" s="30">
        <v>5.6</v>
      </c>
      <c r="G124" s="21">
        <f t="shared" si="2"/>
        <v>1.0999999999999996</v>
      </c>
      <c r="H124" s="29">
        <f>G8/C243*C124</f>
        <v>0.13270826419777204</v>
      </c>
      <c r="I124" s="26">
        <f t="shared" si="3"/>
        <v>1.2327082641977718</v>
      </c>
      <c r="J124" s="4"/>
      <c r="K124" s="366"/>
      <c r="L124" s="55"/>
      <c r="M124" s="390"/>
      <c r="Q124" s="95"/>
    </row>
    <row r="125" spans="1:18" x14ac:dyDescent="0.25">
      <c r="A125" s="7">
        <v>112</v>
      </c>
      <c r="B125" s="17" t="s">
        <v>374</v>
      </c>
      <c r="C125" s="11">
        <v>52</v>
      </c>
      <c r="D125" s="16" t="s">
        <v>328</v>
      </c>
      <c r="E125" s="30">
        <v>2.5</v>
      </c>
      <c r="F125" s="30">
        <v>3.1</v>
      </c>
      <c r="G125" s="21">
        <f t="shared" si="2"/>
        <v>0.60000000000000009</v>
      </c>
      <c r="H125" s="29">
        <f>G8/C243*C125</f>
        <v>0.12708710383580379</v>
      </c>
      <c r="I125" s="26">
        <f t="shared" si="3"/>
        <v>0.72708710383580388</v>
      </c>
      <c r="J125" s="4"/>
      <c r="K125" s="366"/>
      <c r="L125" s="55"/>
      <c r="M125" s="390"/>
      <c r="Q125" s="95"/>
      <c r="R125" s="56"/>
    </row>
    <row r="126" spans="1:18" x14ac:dyDescent="0.25">
      <c r="A126" s="7">
        <v>113</v>
      </c>
      <c r="B126" s="17" t="s">
        <v>375</v>
      </c>
      <c r="C126" s="11">
        <v>46.8</v>
      </c>
      <c r="D126" s="16" t="s">
        <v>328</v>
      </c>
      <c r="E126" s="30">
        <v>3.9</v>
      </c>
      <c r="F126" s="30">
        <v>4.7</v>
      </c>
      <c r="G126" s="21">
        <f t="shared" si="2"/>
        <v>0.80000000000000027</v>
      </c>
      <c r="H126" s="29">
        <f>G8/C243*C126</f>
        <v>0.11437839345222342</v>
      </c>
      <c r="I126" s="26">
        <f t="shared" si="3"/>
        <v>0.91437839345222371</v>
      </c>
      <c r="J126" s="4"/>
      <c r="K126" s="366"/>
      <c r="L126" s="55"/>
      <c r="M126" s="390"/>
      <c r="Q126" s="95"/>
      <c r="R126" s="56"/>
    </row>
    <row r="127" spans="1:18" x14ac:dyDescent="0.25">
      <c r="A127" s="7">
        <v>114</v>
      </c>
      <c r="B127" s="17" t="s">
        <v>376</v>
      </c>
      <c r="C127" s="11">
        <v>73.3</v>
      </c>
      <c r="D127" s="16" t="s">
        <v>328</v>
      </c>
      <c r="E127" s="30">
        <v>4</v>
      </c>
      <c r="F127" s="30">
        <v>4.7</v>
      </c>
      <c r="G127" s="21">
        <f t="shared" si="2"/>
        <v>0.70000000000000018</v>
      </c>
      <c r="H127" s="29">
        <f>G8/C243*C127</f>
        <v>0.1791439367531619</v>
      </c>
      <c r="I127" s="26">
        <f t="shared" si="3"/>
        <v>0.87914393675316205</v>
      </c>
      <c r="J127" s="4"/>
      <c r="K127" s="366"/>
      <c r="L127" s="55"/>
      <c r="M127" s="390"/>
      <c r="O127" s="46"/>
      <c r="P127" s="44"/>
      <c r="Q127" s="95"/>
      <c r="R127" s="56"/>
    </row>
    <row r="128" spans="1:18" x14ac:dyDescent="0.25">
      <c r="A128" s="7">
        <v>115</v>
      </c>
      <c r="B128" s="17" t="s">
        <v>377</v>
      </c>
      <c r="C128" s="11">
        <v>54.3</v>
      </c>
      <c r="D128" s="16" t="s">
        <v>328</v>
      </c>
      <c r="E128" s="30">
        <v>4.3</v>
      </c>
      <c r="F128" s="30">
        <v>4.4000000000000004</v>
      </c>
      <c r="G128" s="21">
        <f t="shared" si="2"/>
        <v>0.10000000000000053</v>
      </c>
      <c r="H128" s="29">
        <f>G8/C243*C128</f>
        <v>0.13270826419777204</v>
      </c>
      <c r="I128" s="26">
        <f t="shared" si="3"/>
        <v>0.23270826419777257</v>
      </c>
      <c r="J128" s="4"/>
      <c r="K128" s="366"/>
      <c r="L128" s="55"/>
      <c r="M128" s="390"/>
      <c r="N128" s="95"/>
      <c r="O128" s="45"/>
      <c r="P128" s="45"/>
      <c r="Q128" s="95"/>
      <c r="R128" s="96"/>
    </row>
    <row r="129" spans="1:22" x14ac:dyDescent="0.25">
      <c r="A129" s="7">
        <v>116</v>
      </c>
      <c r="B129" s="17" t="s">
        <v>378</v>
      </c>
      <c r="C129" s="11">
        <v>51.8</v>
      </c>
      <c r="D129" s="16" t="s">
        <v>328</v>
      </c>
      <c r="E129" s="30">
        <v>4.2</v>
      </c>
      <c r="F129" s="30">
        <v>5</v>
      </c>
      <c r="G129" s="21">
        <f t="shared" si="2"/>
        <v>0.79999999999999982</v>
      </c>
      <c r="H129" s="29">
        <f>G8/C243*C129</f>
        <v>0.12659830728258917</v>
      </c>
      <c r="I129" s="26">
        <f t="shared" si="3"/>
        <v>0.92659830728258896</v>
      </c>
      <c r="J129" s="4"/>
      <c r="K129" s="366"/>
      <c r="L129" s="55"/>
      <c r="M129" s="390"/>
      <c r="N129" s="95"/>
      <c r="O129" s="97"/>
      <c r="P129" s="97"/>
      <c r="Q129" s="95"/>
      <c r="R129" s="96"/>
      <c r="U129" s="389"/>
      <c r="V129" s="389"/>
    </row>
    <row r="130" spans="1:22" x14ac:dyDescent="0.25">
      <c r="A130" s="7">
        <v>117</v>
      </c>
      <c r="B130" s="17" t="s">
        <v>379</v>
      </c>
      <c r="C130" s="11">
        <v>47.2</v>
      </c>
      <c r="D130" s="16" t="s">
        <v>328</v>
      </c>
      <c r="E130" s="30">
        <v>2.5</v>
      </c>
      <c r="F130" s="30">
        <v>3.3</v>
      </c>
      <c r="G130" s="21">
        <f t="shared" si="2"/>
        <v>0.79999999999999982</v>
      </c>
      <c r="H130" s="29">
        <f>G8/C243*C130</f>
        <v>0.1153559865586527</v>
      </c>
      <c r="I130" s="26">
        <f t="shared" si="3"/>
        <v>0.91535598655865247</v>
      </c>
      <c r="J130" s="4"/>
      <c r="K130" s="366"/>
      <c r="L130" s="55"/>
      <c r="M130" s="390"/>
      <c r="N130" s="95"/>
      <c r="O130" s="97"/>
      <c r="P130" s="97"/>
      <c r="Q130" s="95"/>
      <c r="R130" s="96"/>
      <c r="U130" s="389"/>
      <c r="V130" s="389"/>
    </row>
    <row r="131" spans="1:22" x14ac:dyDescent="0.25">
      <c r="A131" s="7">
        <v>118</v>
      </c>
      <c r="B131" s="17" t="s">
        <v>380</v>
      </c>
      <c r="C131" s="11">
        <v>72.8</v>
      </c>
      <c r="D131" s="16" t="s">
        <v>328</v>
      </c>
      <c r="E131" s="30">
        <v>5.5</v>
      </c>
      <c r="F131" s="30">
        <v>6.2</v>
      </c>
      <c r="G131" s="21">
        <f t="shared" si="2"/>
        <v>0.70000000000000018</v>
      </c>
      <c r="H131" s="29">
        <f>G8/C243*C131</f>
        <v>0.17792194537012532</v>
      </c>
      <c r="I131" s="26">
        <f t="shared" si="3"/>
        <v>0.87792194537012547</v>
      </c>
      <c r="J131" s="4"/>
      <c r="K131" s="366"/>
      <c r="L131" s="55"/>
      <c r="M131" s="390"/>
      <c r="N131" s="95"/>
      <c r="O131" s="97"/>
      <c r="P131" s="97"/>
      <c r="Q131" s="95"/>
      <c r="R131" s="96"/>
    </row>
    <row r="132" spans="1:22" x14ac:dyDescent="0.25">
      <c r="A132" s="7">
        <v>119</v>
      </c>
      <c r="B132" s="17" t="s">
        <v>381</v>
      </c>
      <c r="C132" s="11">
        <v>54.2</v>
      </c>
      <c r="D132" s="16" t="s">
        <v>328</v>
      </c>
      <c r="E132" s="30">
        <v>3.9</v>
      </c>
      <c r="F132" s="30">
        <v>4.5</v>
      </c>
      <c r="G132" s="21">
        <f t="shared" si="2"/>
        <v>0.60000000000000009</v>
      </c>
      <c r="H132" s="29">
        <f>G8/C243*C132</f>
        <v>0.13246386592116474</v>
      </c>
      <c r="I132" s="26">
        <f t="shared" si="3"/>
        <v>0.73246386592116486</v>
      </c>
      <c r="J132" s="4"/>
      <c r="K132" s="366"/>
      <c r="L132" s="55"/>
      <c r="M132" s="390"/>
      <c r="N132" s="95"/>
      <c r="O132" s="97"/>
      <c r="P132" s="97"/>
    </row>
    <row r="133" spans="1:22" x14ac:dyDescent="0.25">
      <c r="A133" s="7">
        <v>120</v>
      </c>
      <c r="B133" s="17" t="s">
        <v>382</v>
      </c>
      <c r="C133" s="11">
        <v>51.9</v>
      </c>
      <c r="D133" s="16" t="s">
        <v>328</v>
      </c>
      <c r="E133" s="30">
        <v>4</v>
      </c>
      <c r="F133" s="30">
        <v>4.5999999999999996</v>
      </c>
      <c r="G133" s="21">
        <f t="shared" si="2"/>
        <v>0.59999999999999964</v>
      </c>
      <c r="H133" s="29">
        <f>G8/C243*C133</f>
        <v>0.12684270555919649</v>
      </c>
      <c r="I133" s="26">
        <f t="shared" si="3"/>
        <v>0.72684270555919617</v>
      </c>
      <c r="J133" s="4"/>
      <c r="K133" s="366"/>
      <c r="L133" s="55"/>
      <c r="M133" s="390"/>
      <c r="N133" s="95"/>
      <c r="O133" s="97"/>
      <c r="P133" s="97"/>
    </row>
    <row r="134" spans="1:22" x14ac:dyDescent="0.25">
      <c r="A134" s="7">
        <v>121</v>
      </c>
      <c r="B134" s="17" t="s">
        <v>383</v>
      </c>
      <c r="C134" s="11">
        <v>47.2</v>
      </c>
      <c r="D134" s="16" t="s">
        <v>328</v>
      </c>
      <c r="E134" s="30">
        <v>3.3</v>
      </c>
      <c r="F134" s="30">
        <v>3.3</v>
      </c>
      <c r="G134" s="21">
        <f t="shared" si="2"/>
        <v>0</v>
      </c>
      <c r="H134" s="29">
        <f>G8/C243*C134</f>
        <v>0.1153559865586527</v>
      </c>
      <c r="I134" s="26">
        <f t="shared" si="3"/>
        <v>0.1153559865586527</v>
      </c>
      <c r="J134" s="4"/>
      <c r="K134" s="366"/>
      <c r="L134" s="55"/>
      <c r="M134" s="390"/>
      <c r="N134" s="95"/>
      <c r="O134" s="97"/>
      <c r="P134" s="97"/>
    </row>
    <row r="135" spans="1:22" x14ac:dyDescent="0.25">
      <c r="A135" s="7">
        <v>122</v>
      </c>
      <c r="B135" s="17" t="s">
        <v>384</v>
      </c>
      <c r="C135" s="11">
        <v>72.7</v>
      </c>
      <c r="D135" s="16" t="s">
        <v>328</v>
      </c>
      <c r="E135" s="30">
        <v>1.7</v>
      </c>
      <c r="F135" s="30">
        <v>1.7</v>
      </c>
      <c r="G135" s="21">
        <f t="shared" si="2"/>
        <v>0</v>
      </c>
      <c r="H135" s="29">
        <f>G8/C243*C135</f>
        <v>0.17767754709351802</v>
      </c>
      <c r="I135" s="26">
        <f t="shared" si="3"/>
        <v>0.17767754709351802</v>
      </c>
      <c r="J135" s="4"/>
      <c r="K135" s="366"/>
      <c r="L135" s="55"/>
      <c r="M135" s="390"/>
      <c r="N135" s="95"/>
      <c r="O135" s="98"/>
      <c r="P135" s="97"/>
    </row>
    <row r="136" spans="1:22" x14ac:dyDescent="0.25">
      <c r="A136" s="395">
        <v>123</v>
      </c>
      <c r="B136" s="396" t="s">
        <v>385</v>
      </c>
      <c r="C136" s="397">
        <v>54.3</v>
      </c>
      <c r="D136" s="398" t="s">
        <v>328</v>
      </c>
      <c r="E136" s="399">
        <v>4.5999999999999996</v>
      </c>
      <c r="F136" s="399">
        <v>4.5999999999999996</v>
      </c>
      <c r="G136" s="400">
        <f t="shared" si="2"/>
        <v>0</v>
      </c>
      <c r="H136" s="401">
        <f>G8/C243*C136</f>
        <v>0.13270826419777204</v>
      </c>
      <c r="I136" s="402">
        <f t="shared" si="3"/>
        <v>0.13270826419777204</v>
      </c>
      <c r="J136" s="4"/>
      <c r="K136" s="366"/>
      <c r="L136" s="55"/>
      <c r="M136" s="390"/>
      <c r="N136" s="95"/>
      <c r="O136" s="97"/>
      <c r="P136" s="97"/>
    </row>
    <row r="137" spans="1:22" x14ac:dyDescent="0.25">
      <c r="A137" s="7">
        <v>124</v>
      </c>
      <c r="B137" s="17" t="s">
        <v>386</v>
      </c>
      <c r="C137" s="11">
        <v>52.1</v>
      </c>
      <c r="D137" s="16" t="s">
        <v>328</v>
      </c>
      <c r="E137" s="30">
        <v>3.2</v>
      </c>
      <c r="F137" s="30">
        <v>4.2</v>
      </c>
      <c r="G137" s="21">
        <f t="shared" si="2"/>
        <v>1</v>
      </c>
      <c r="H137" s="29">
        <f>G8/C243*C137</f>
        <v>0.12733150211241112</v>
      </c>
      <c r="I137" s="26">
        <f t="shared" si="3"/>
        <v>1.1273315021124111</v>
      </c>
      <c r="J137" s="4"/>
      <c r="K137" s="366"/>
      <c r="L137" s="55"/>
      <c r="M137" s="390"/>
      <c r="N137" s="95"/>
      <c r="O137" s="97"/>
      <c r="P137" s="97"/>
    </row>
    <row r="138" spans="1:22" x14ac:dyDescent="0.25">
      <c r="A138" s="7">
        <v>125</v>
      </c>
      <c r="B138" s="17" t="s">
        <v>387</v>
      </c>
      <c r="C138" s="11">
        <v>47.2</v>
      </c>
      <c r="D138" s="16" t="s">
        <v>328</v>
      </c>
      <c r="E138" s="30">
        <v>2.4</v>
      </c>
      <c r="F138" s="30">
        <v>3.2</v>
      </c>
      <c r="G138" s="21">
        <f t="shared" si="2"/>
        <v>0.80000000000000027</v>
      </c>
      <c r="H138" s="29">
        <f>G8/C243*C138</f>
        <v>0.1153559865586527</v>
      </c>
      <c r="I138" s="26">
        <f t="shared" si="3"/>
        <v>0.91535598655865291</v>
      </c>
      <c r="J138" s="4"/>
      <c r="K138" s="366"/>
      <c r="L138" s="55"/>
      <c r="M138" s="390"/>
    </row>
    <row r="139" spans="1:22" x14ac:dyDescent="0.25">
      <c r="A139" s="7">
        <v>126</v>
      </c>
      <c r="B139" s="17" t="s">
        <v>388</v>
      </c>
      <c r="C139" s="11">
        <v>72.400000000000006</v>
      </c>
      <c r="D139" s="16" t="s">
        <v>328</v>
      </c>
      <c r="E139" s="30">
        <v>5</v>
      </c>
      <c r="F139" s="30">
        <v>5.9</v>
      </c>
      <c r="G139" s="21">
        <f t="shared" si="2"/>
        <v>0.90000000000000036</v>
      </c>
      <c r="H139" s="29">
        <f>G8/C243*C139</f>
        <v>0.17694435226369609</v>
      </c>
      <c r="I139" s="26">
        <f t="shared" si="3"/>
        <v>1.0769443522636966</v>
      </c>
      <c r="J139" s="4"/>
      <c r="K139" s="366"/>
      <c r="L139" s="55"/>
      <c r="M139" s="425"/>
    </row>
    <row r="140" spans="1:22" ht="15.75" customHeight="1" x14ac:dyDescent="0.25">
      <c r="A140" s="7">
        <v>127</v>
      </c>
      <c r="B140" s="17" t="s">
        <v>389</v>
      </c>
      <c r="C140" s="11">
        <v>54.3</v>
      </c>
      <c r="D140" s="16" t="s">
        <v>328</v>
      </c>
      <c r="E140" s="30">
        <v>4.7</v>
      </c>
      <c r="F140" s="30">
        <v>4.7</v>
      </c>
      <c r="G140" s="21">
        <f t="shared" si="2"/>
        <v>0</v>
      </c>
      <c r="H140" s="29">
        <f>G8/C243*C140</f>
        <v>0.13270826419777204</v>
      </c>
      <c r="I140" s="26">
        <f t="shared" si="3"/>
        <v>0.13270826419777204</v>
      </c>
      <c r="J140" s="4"/>
      <c r="K140" s="366"/>
      <c r="L140" s="55"/>
      <c r="M140" s="55"/>
      <c r="N140" s="55"/>
      <c r="O140" s="55"/>
      <c r="P140" s="55"/>
    </row>
    <row r="141" spans="1:22" x14ac:dyDescent="0.25">
      <c r="A141" s="7">
        <v>128</v>
      </c>
      <c r="B141" s="17" t="s">
        <v>390</v>
      </c>
      <c r="C141" s="11">
        <v>51.8</v>
      </c>
      <c r="D141" s="16" t="s">
        <v>328</v>
      </c>
      <c r="E141" s="30">
        <v>3.8</v>
      </c>
      <c r="F141" s="30">
        <v>3.8</v>
      </c>
      <c r="G141" s="21">
        <f t="shared" si="2"/>
        <v>0</v>
      </c>
      <c r="H141" s="29">
        <f>G8/C243*C141</f>
        <v>0.12659830728258917</v>
      </c>
      <c r="I141" s="26">
        <f t="shared" si="3"/>
        <v>0.12659830728258917</v>
      </c>
      <c r="J141" s="4"/>
      <c r="K141" s="366"/>
      <c r="L141" s="55"/>
      <c r="M141" s="390"/>
    </row>
    <row r="142" spans="1:22" x14ac:dyDescent="0.25">
      <c r="A142" s="7">
        <v>129</v>
      </c>
      <c r="B142" s="17" t="s">
        <v>391</v>
      </c>
      <c r="C142" s="11">
        <v>48</v>
      </c>
      <c r="D142" s="16" t="s">
        <v>328</v>
      </c>
      <c r="E142" s="30">
        <v>4.5</v>
      </c>
      <c r="F142" s="30">
        <v>4.5</v>
      </c>
      <c r="G142" s="21">
        <f t="shared" si="2"/>
        <v>0</v>
      </c>
      <c r="H142" s="29">
        <f>G8/C243*C142</f>
        <v>0.11731117277151121</v>
      </c>
      <c r="I142" s="26">
        <f t="shared" si="3"/>
        <v>0.11731117277151121</v>
      </c>
      <c r="J142" s="4"/>
      <c r="K142" s="366"/>
      <c r="L142" s="55"/>
      <c r="M142" s="390"/>
    </row>
    <row r="143" spans="1:22" x14ac:dyDescent="0.25">
      <c r="A143" s="7">
        <v>130</v>
      </c>
      <c r="B143" s="17" t="s">
        <v>392</v>
      </c>
      <c r="C143" s="11">
        <v>73</v>
      </c>
      <c r="D143" s="16" t="s">
        <v>328</v>
      </c>
      <c r="E143" s="30">
        <v>2.5</v>
      </c>
      <c r="F143" s="30">
        <v>2.5</v>
      </c>
      <c r="G143" s="21">
        <f t="shared" si="2"/>
        <v>0</v>
      </c>
      <c r="H143" s="29">
        <f>G8/C243*C143</f>
        <v>0.17841074192333997</v>
      </c>
      <c r="I143" s="26">
        <f t="shared" si="3"/>
        <v>0.17841074192333997</v>
      </c>
      <c r="J143" s="4"/>
      <c r="K143" s="366"/>
      <c r="L143" s="55"/>
      <c r="M143" s="390"/>
    </row>
    <row r="144" spans="1:22" x14ac:dyDescent="0.25">
      <c r="A144" s="395">
        <v>131</v>
      </c>
      <c r="B144" s="396" t="s">
        <v>393</v>
      </c>
      <c r="C144" s="397">
        <v>54.8</v>
      </c>
      <c r="D144" s="398" t="s">
        <v>328</v>
      </c>
      <c r="E144" s="399">
        <v>2.2000000000000002</v>
      </c>
      <c r="F144" s="399">
        <v>2.5</v>
      </c>
      <c r="G144" s="400">
        <f t="shared" ref="G144:G207" si="4">F144-E144</f>
        <v>0.29999999999999982</v>
      </c>
      <c r="H144" s="401">
        <f>G8/C243*C144</f>
        <v>0.13393025558080862</v>
      </c>
      <c r="I144" s="402">
        <f t="shared" ref="I144:I207" si="5">G144+H144</f>
        <v>0.43393025558080844</v>
      </c>
      <c r="J144" s="4"/>
      <c r="K144" s="366"/>
      <c r="L144" s="55"/>
      <c r="M144" s="390"/>
    </row>
    <row r="145" spans="1:16" x14ac:dyDescent="0.25">
      <c r="A145" s="7">
        <v>132</v>
      </c>
      <c r="B145" s="17" t="s">
        <v>394</v>
      </c>
      <c r="C145" s="11">
        <v>52.6</v>
      </c>
      <c r="D145" s="16" t="s">
        <v>328</v>
      </c>
      <c r="E145" s="30">
        <v>2</v>
      </c>
      <c r="F145" s="30">
        <v>2</v>
      </c>
      <c r="G145" s="21">
        <f t="shared" si="4"/>
        <v>0</v>
      </c>
      <c r="H145" s="29">
        <f>G8/C243*C145</f>
        <v>0.1285534934954477</v>
      </c>
      <c r="I145" s="26">
        <f t="shared" si="5"/>
        <v>0.1285534934954477</v>
      </c>
      <c r="J145" s="57"/>
      <c r="K145" s="366"/>
      <c r="L145" s="55"/>
      <c r="M145" s="390"/>
    </row>
    <row r="146" spans="1:16" x14ac:dyDescent="0.25">
      <c r="A146" s="7">
        <v>133</v>
      </c>
      <c r="B146" s="17" t="s">
        <v>395</v>
      </c>
      <c r="C146" s="11">
        <v>47.6</v>
      </c>
      <c r="D146" s="16" t="s">
        <v>328</v>
      </c>
      <c r="E146" s="30">
        <v>2.7</v>
      </c>
      <c r="F146" s="30">
        <v>3.2</v>
      </c>
      <c r="G146" s="21">
        <f t="shared" si="4"/>
        <v>0.5</v>
      </c>
      <c r="H146" s="29">
        <f>G8/C243*C146</f>
        <v>0.11633357966508195</v>
      </c>
      <c r="I146" s="26">
        <f t="shared" si="5"/>
        <v>0.61633357966508195</v>
      </c>
      <c r="J146" s="57"/>
      <c r="K146" s="366"/>
      <c r="L146" s="55"/>
      <c r="M146" s="390"/>
    </row>
    <row r="147" spans="1:16" ht="15" customHeight="1" x14ac:dyDescent="0.25">
      <c r="A147" s="7">
        <v>134</v>
      </c>
      <c r="B147" s="17" t="s">
        <v>396</v>
      </c>
      <c r="C147" s="11">
        <v>73</v>
      </c>
      <c r="D147" s="16" t="s">
        <v>328</v>
      </c>
      <c r="E147" s="30">
        <v>5.3</v>
      </c>
      <c r="F147" s="30">
        <v>5.5</v>
      </c>
      <c r="G147" s="21">
        <f t="shared" si="4"/>
        <v>0.20000000000000018</v>
      </c>
      <c r="H147" s="29">
        <f>G8/C243*C147</f>
        <v>0.17841074192333997</v>
      </c>
      <c r="I147" s="26">
        <f t="shared" si="5"/>
        <v>0.37841074192334012</v>
      </c>
      <c r="J147" s="57"/>
      <c r="K147" s="366"/>
      <c r="L147" s="55"/>
      <c r="M147" s="99"/>
    </row>
    <row r="148" spans="1:16" x14ac:dyDescent="0.25">
      <c r="A148" s="7">
        <v>135</v>
      </c>
      <c r="B148" s="17" t="s">
        <v>397</v>
      </c>
      <c r="C148" s="11">
        <v>54.9</v>
      </c>
      <c r="D148" s="16" t="s">
        <v>328</v>
      </c>
      <c r="E148" s="30">
        <v>2.8</v>
      </c>
      <c r="F148" s="30">
        <v>3.6</v>
      </c>
      <c r="G148" s="21">
        <f t="shared" si="4"/>
        <v>0.80000000000000027</v>
      </c>
      <c r="H148" s="29">
        <f>G8/C243*C148</f>
        <v>0.13417465385741595</v>
      </c>
      <c r="I148" s="26">
        <f t="shared" si="5"/>
        <v>0.93417465385741627</v>
      </c>
      <c r="J148" s="57"/>
      <c r="K148" s="366"/>
      <c r="L148" s="55"/>
      <c r="M148" s="390"/>
    </row>
    <row r="149" spans="1:16" x14ac:dyDescent="0.25">
      <c r="A149" s="7">
        <v>136</v>
      </c>
      <c r="B149" s="17" t="s">
        <v>398</v>
      </c>
      <c r="C149" s="11">
        <v>52.3</v>
      </c>
      <c r="D149" s="16" t="s">
        <v>328</v>
      </c>
      <c r="E149" s="30">
        <v>3.6</v>
      </c>
      <c r="F149" s="30">
        <v>4.2</v>
      </c>
      <c r="G149" s="21">
        <f t="shared" si="4"/>
        <v>0.60000000000000009</v>
      </c>
      <c r="H149" s="29">
        <f>G8/C243*C149</f>
        <v>0.12782029866562575</v>
      </c>
      <c r="I149" s="26">
        <f t="shared" si="5"/>
        <v>0.72782029866562581</v>
      </c>
      <c r="J149" s="4"/>
      <c r="K149" s="366"/>
      <c r="L149" s="55"/>
      <c r="M149" s="390"/>
    </row>
    <row r="150" spans="1:16" x14ac:dyDescent="0.25">
      <c r="A150" s="7">
        <v>137</v>
      </c>
      <c r="B150" s="17" t="s">
        <v>399</v>
      </c>
      <c r="C150" s="11">
        <v>47.6</v>
      </c>
      <c r="D150" s="16" t="s">
        <v>328</v>
      </c>
      <c r="E150" s="30">
        <v>3.5</v>
      </c>
      <c r="F150" s="30">
        <v>3.7</v>
      </c>
      <c r="G150" s="21">
        <f t="shared" si="4"/>
        <v>0.20000000000000018</v>
      </c>
      <c r="H150" s="29">
        <f>G8/C243*C150</f>
        <v>0.11633357966508195</v>
      </c>
      <c r="I150" s="26">
        <f t="shared" si="5"/>
        <v>0.31633357966508213</v>
      </c>
      <c r="J150" s="4"/>
      <c r="K150" s="366"/>
      <c r="L150" s="55"/>
      <c r="M150" s="390"/>
    </row>
    <row r="151" spans="1:16" x14ac:dyDescent="0.25">
      <c r="A151" s="7">
        <v>138</v>
      </c>
      <c r="B151" s="17" t="s">
        <v>400</v>
      </c>
      <c r="C151" s="11">
        <v>72.8</v>
      </c>
      <c r="D151" s="16" t="s">
        <v>328</v>
      </c>
      <c r="E151" s="30">
        <v>2.9</v>
      </c>
      <c r="F151" s="30">
        <v>2.9</v>
      </c>
      <c r="G151" s="21">
        <f t="shared" si="4"/>
        <v>0</v>
      </c>
      <c r="H151" s="29">
        <f>G8/C243*C151</f>
        <v>0.17792194537012532</v>
      </c>
      <c r="I151" s="26">
        <f t="shared" si="5"/>
        <v>0.17792194537012532</v>
      </c>
      <c r="J151" s="4"/>
      <c r="K151" s="366"/>
      <c r="L151" s="55"/>
      <c r="M151" s="44"/>
      <c r="N151" s="99"/>
      <c r="O151" s="99"/>
    </row>
    <row r="152" spans="1:16" x14ac:dyDescent="0.25">
      <c r="A152" s="7">
        <v>139</v>
      </c>
      <c r="B152" s="17" t="s">
        <v>401</v>
      </c>
      <c r="C152" s="11">
        <v>54.9</v>
      </c>
      <c r="D152" s="16" t="s">
        <v>328</v>
      </c>
      <c r="E152" s="30">
        <v>3.9</v>
      </c>
      <c r="F152" s="30">
        <v>4.5</v>
      </c>
      <c r="G152" s="21">
        <f t="shared" si="4"/>
        <v>0.60000000000000009</v>
      </c>
      <c r="H152" s="29">
        <f>G8/C243*C152</f>
        <v>0.13417465385741595</v>
      </c>
      <c r="I152" s="26">
        <f t="shared" si="5"/>
        <v>0.73417465385741609</v>
      </c>
      <c r="J152" s="4"/>
      <c r="K152" s="366"/>
      <c r="L152" s="55"/>
      <c r="M152" s="44"/>
    </row>
    <row r="153" spans="1:16" x14ac:dyDescent="0.25">
      <c r="A153" s="7">
        <v>140</v>
      </c>
      <c r="B153" s="17" t="s">
        <v>402</v>
      </c>
      <c r="C153" s="11">
        <v>52.4</v>
      </c>
      <c r="D153" s="16" t="s">
        <v>328</v>
      </c>
      <c r="E153" s="30">
        <v>1.1000000000000001</v>
      </c>
      <c r="F153" s="30">
        <v>1.1000000000000001</v>
      </c>
      <c r="G153" s="21">
        <f t="shared" si="4"/>
        <v>0</v>
      </c>
      <c r="H153" s="29">
        <f>G8/C243*C153</f>
        <v>0.12806469694223307</v>
      </c>
      <c r="I153" s="26">
        <f t="shared" si="5"/>
        <v>0.12806469694223307</v>
      </c>
      <c r="J153" s="4"/>
      <c r="K153" s="366"/>
      <c r="L153" s="55"/>
      <c r="M153" s="390"/>
    </row>
    <row r="154" spans="1:16" x14ac:dyDescent="0.25">
      <c r="A154" s="7">
        <v>141</v>
      </c>
      <c r="B154" s="17" t="s">
        <v>403</v>
      </c>
      <c r="C154" s="11">
        <v>47.2</v>
      </c>
      <c r="D154" s="16" t="s">
        <v>328</v>
      </c>
      <c r="E154" s="30">
        <v>2.5</v>
      </c>
      <c r="F154" s="30">
        <v>2.8</v>
      </c>
      <c r="G154" s="21">
        <f t="shared" si="4"/>
        <v>0.29999999999999982</v>
      </c>
      <c r="H154" s="29">
        <f>G8/C243*C154</f>
        <v>0.1153559865586527</v>
      </c>
      <c r="I154" s="26">
        <f t="shared" si="5"/>
        <v>0.41535598655865252</v>
      </c>
      <c r="J154" s="4"/>
      <c r="K154" s="366"/>
      <c r="L154" s="55"/>
      <c r="M154" s="100"/>
    </row>
    <row r="155" spans="1:16" x14ac:dyDescent="0.25">
      <c r="A155" s="7">
        <v>142</v>
      </c>
      <c r="B155" s="17" t="s">
        <v>404</v>
      </c>
      <c r="C155" s="11">
        <v>72.5</v>
      </c>
      <c r="D155" s="16" t="s">
        <v>328</v>
      </c>
      <c r="E155" s="30">
        <v>3.9</v>
      </c>
      <c r="F155" s="30">
        <v>4.3</v>
      </c>
      <c r="G155" s="21">
        <f t="shared" si="4"/>
        <v>0.39999999999999991</v>
      </c>
      <c r="H155" s="29">
        <f>G8/C243*C155</f>
        <v>0.17718875054030339</v>
      </c>
      <c r="I155" s="26">
        <f t="shared" si="5"/>
        <v>0.57718875054030327</v>
      </c>
      <c r="J155" s="4"/>
      <c r="K155" s="366"/>
      <c r="L155" s="55"/>
      <c r="M155" s="390"/>
      <c r="P155" s="44"/>
    </row>
    <row r="156" spans="1:16" x14ac:dyDescent="0.25">
      <c r="A156" s="395">
        <v>143</v>
      </c>
      <c r="B156" s="396" t="s">
        <v>405</v>
      </c>
      <c r="C156" s="397">
        <v>54.8</v>
      </c>
      <c r="D156" s="398" t="s">
        <v>328</v>
      </c>
      <c r="E156" s="399">
        <v>4.5999999999999996</v>
      </c>
      <c r="F156" s="399">
        <v>5.6</v>
      </c>
      <c r="G156" s="400">
        <f t="shared" si="4"/>
        <v>1</v>
      </c>
      <c r="H156" s="401">
        <f>G8/C243*C156</f>
        <v>0.13393025558080862</v>
      </c>
      <c r="I156" s="402">
        <f t="shared" si="5"/>
        <v>1.1339302555808086</v>
      </c>
      <c r="J156" s="4"/>
      <c r="K156" s="366"/>
      <c r="L156" s="55"/>
      <c r="M156" s="390"/>
      <c r="P156" s="44"/>
    </row>
    <row r="157" spans="1:16" x14ac:dyDescent="0.25">
      <c r="A157" s="7">
        <v>144</v>
      </c>
      <c r="B157" s="17" t="s">
        <v>406</v>
      </c>
      <c r="C157" s="11">
        <v>51.9</v>
      </c>
      <c r="D157" s="16" t="s">
        <v>328</v>
      </c>
      <c r="E157" s="30">
        <v>2</v>
      </c>
      <c r="F157" s="30">
        <v>2.4</v>
      </c>
      <c r="G157" s="21">
        <f t="shared" si="4"/>
        <v>0.39999999999999991</v>
      </c>
      <c r="H157" s="29">
        <f>G8/C243*C157</f>
        <v>0.12684270555919649</v>
      </c>
      <c r="I157" s="26">
        <f t="shared" si="5"/>
        <v>0.52684270555919643</v>
      </c>
      <c r="J157" s="4"/>
      <c r="K157" s="366"/>
      <c r="L157" s="55"/>
      <c r="M157" s="390"/>
    </row>
    <row r="158" spans="1:16" x14ac:dyDescent="0.25">
      <c r="A158" s="328">
        <v>145</v>
      </c>
      <c r="B158" s="329" t="s">
        <v>407</v>
      </c>
      <c r="C158" s="330">
        <v>47</v>
      </c>
      <c r="D158" s="331" t="s">
        <v>328</v>
      </c>
      <c r="E158" s="332">
        <v>4.3</v>
      </c>
      <c r="F158" s="332">
        <v>4.8</v>
      </c>
      <c r="G158" s="333">
        <f t="shared" si="4"/>
        <v>0.5</v>
      </c>
      <c r="H158" s="334">
        <f>G8/C243*C158</f>
        <v>0.11486719000543806</v>
      </c>
      <c r="I158" s="335">
        <f t="shared" si="5"/>
        <v>0.6148671900054381</v>
      </c>
      <c r="J158" s="4"/>
      <c r="K158" s="366"/>
      <c r="L158" s="55"/>
      <c r="M158" s="390"/>
      <c r="N158" s="100"/>
      <c r="O158" s="100"/>
      <c r="P158" s="100"/>
    </row>
    <row r="159" spans="1:16" x14ac:dyDescent="0.25">
      <c r="A159" s="39">
        <v>146</v>
      </c>
      <c r="B159" s="17" t="s">
        <v>408</v>
      </c>
      <c r="C159" s="11">
        <v>73.2</v>
      </c>
      <c r="D159" s="16" t="s">
        <v>328</v>
      </c>
      <c r="E159" s="30">
        <v>2.1</v>
      </c>
      <c r="F159" s="30">
        <v>2.4</v>
      </c>
      <c r="G159" s="21">
        <f t="shared" si="4"/>
        <v>0.29999999999999982</v>
      </c>
      <c r="H159" s="29">
        <f>G8/C243*C159</f>
        <v>0.1788995384765546</v>
      </c>
      <c r="I159" s="26">
        <f t="shared" si="5"/>
        <v>0.47889953847655442</v>
      </c>
      <c r="J159" s="4"/>
      <c r="K159" s="366"/>
      <c r="L159" s="55"/>
      <c r="M159" s="390"/>
    </row>
    <row r="160" spans="1:16" x14ac:dyDescent="0.25">
      <c r="A160" s="7">
        <v>147</v>
      </c>
      <c r="B160" s="17" t="s">
        <v>409</v>
      </c>
      <c r="C160" s="11">
        <v>54.7</v>
      </c>
      <c r="D160" s="16" t="s">
        <v>328</v>
      </c>
      <c r="E160" s="30">
        <v>5.0999999999999996</v>
      </c>
      <c r="F160" s="30">
        <v>6.2</v>
      </c>
      <c r="G160" s="21">
        <f t="shared" si="4"/>
        <v>1.1000000000000005</v>
      </c>
      <c r="H160" s="29">
        <f>G8/C243*C160</f>
        <v>0.13368585730420132</v>
      </c>
      <c r="I160" s="26">
        <f t="shared" si="5"/>
        <v>1.2336858573042018</v>
      </c>
      <c r="J160" s="4"/>
      <c r="K160" s="366"/>
      <c r="L160" s="55"/>
      <c r="M160" s="390"/>
    </row>
    <row r="161" spans="1:13" x14ac:dyDescent="0.25">
      <c r="A161" s="7">
        <v>148</v>
      </c>
      <c r="B161" s="17" t="s">
        <v>410</v>
      </c>
      <c r="C161" s="11">
        <v>52.4</v>
      </c>
      <c r="D161" s="16" t="s">
        <v>328</v>
      </c>
      <c r="E161" s="30">
        <v>2.1</v>
      </c>
      <c r="F161" s="30">
        <v>2.2999999999999998</v>
      </c>
      <c r="G161" s="21">
        <f t="shared" si="4"/>
        <v>0.19999999999999973</v>
      </c>
      <c r="H161" s="29">
        <f>G8/C243*C161</f>
        <v>0.12806469694223307</v>
      </c>
      <c r="I161" s="26">
        <f t="shared" si="5"/>
        <v>0.32806469694223284</v>
      </c>
      <c r="J161" s="4"/>
      <c r="K161" s="366"/>
      <c r="L161" s="55"/>
      <c r="M161" s="390"/>
    </row>
    <row r="162" spans="1:13" x14ac:dyDescent="0.25">
      <c r="A162" s="7">
        <v>149</v>
      </c>
      <c r="B162" s="17" t="s">
        <v>411</v>
      </c>
      <c r="C162" s="11">
        <v>47.4</v>
      </c>
      <c r="D162" s="16" t="s">
        <v>328</v>
      </c>
      <c r="E162" s="30">
        <v>3.8</v>
      </c>
      <c r="F162" s="30">
        <v>3.8</v>
      </c>
      <c r="G162" s="21">
        <f t="shared" si="4"/>
        <v>0</v>
      </c>
      <c r="H162" s="29">
        <f>G8/C243*C162</f>
        <v>0.11584478311186731</v>
      </c>
      <c r="I162" s="26">
        <f t="shared" si="5"/>
        <v>0.11584478311186731</v>
      </c>
      <c r="J162" s="4"/>
      <c r="K162" s="366"/>
      <c r="L162" s="55"/>
      <c r="M162" s="390"/>
    </row>
    <row r="163" spans="1:13" x14ac:dyDescent="0.25">
      <c r="A163" s="7">
        <v>150</v>
      </c>
      <c r="B163" s="17" t="s">
        <v>412</v>
      </c>
      <c r="C163" s="11">
        <v>73.2</v>
      </c>
      <c r="D163" s="16" t="s">
        <v>328</v>
      </c>
      <c r="E163" s="30">
        <v>4.4000000000000004</v>
      </c>
      <c r="F163" s="30">
        <v>5.3</v>
      </c>
      <c r="G163" s="21">
        <f t="shared" si="4"/>
        <v>0.89999999999999947</v>
      </c>
      <c r="H163" s="29">
        <f>G8/C243*C163</f>
        <v>0.1788995384765546</v>
      </c>
      <c r="I163" s="26">
        <f t="shared" si="5"/>
        <v>1.0788995384765541</v>
      </c>
      <c r="J163" s="4"/>
      <c r="K163" s="366"/>
      <c r="L163" s="6"/>
      <c r="M163" s="390"/>
    </row>
    <row r="164" spans="1:13" x14ac:dyDescent="0.25">
      <c r="A164" s="7">
        <v>151</v>
      </c>
      <c r="B164" s="17" t="s">
        <v>526</v>
      </c>
      <c r="C164" s="11">
        <v>39.299999999999997</v>
      </c>
      <c r="D164" s="16" t="s">
        <v>328</v>
      </c>
      <c r="E164" s="30">
        <v>3.5</v>
      </c>
      <c r="F164" s="30">
        <v>4.0999999999999996</v>
      </c>
      <c r="G164" s="21">
        <f t="shared" si="4"/>
        <v>0.59999999999999964</v>
      </c>
      <c r="H164" s="29">
        <f>G8/C243*C164</f>
        <v>9.6048522706674799E-2</v>
      </c>
      <c r="I164" s="26">
        <f t="shared" si="5"/>
        <v>0.69604852270667439</v>
      </c>
      <c r="J164" s="4"/>
      <c r="K164" s="366"/>
      <c r="L164" s="55"/>
      <c r="M164" s="390"/>
    </row>
    <row r="165" spans="1:13" x14ac:dyDescent="0.25">
      <c r="A165" s="7">
        <v>152</v>
      </c>
      <c r="B165" s="17" t="s">
        <v>527</v>
      </c>
      <c r="C165" s="11">
        <v>67.099999999999994</v>
      </c>
      <c r="D165" s="16" t="s">
        <v>328</v>
      </c>
      <c r="E165" s="30">
        <v>4.5</v>
      </c>
      <c r="F165" s="30">
        <v>5.4</v>
      </c>
      <c r="G165" s="21">
        <f t="shared" si="4"/>
        <v>0.90000000000000036</v>
      </c>
      <c r="H165" s="29">
        <f>G8/C243*C165</f>
        <v>0.16399124360350836</v>
      </c>
      <c r="I165" s="26">
        <f t="shared" si="5"/>
        <v>1.0639912436035086</v>
      </c>
      <c r="J165" s="4"/>
      <c r="K165" s="366"/>
      <c r="L165" s="55"/>
      <c r="M165" s="390"/>
    </row>
    <row r="166" spans="1:13" x14ac:dyDescent="0.25">
      <c r="A166" s="7">
        <v>153</v>
      </c>
      <c r="B166" s="17" t="s">
        <v>528</v>
      </c>
      <c r="C166" s="11">
        <v>99.4</v>
      </c>
      <c r="D166" s="16" t="s">
        <v>328</v>
      </c>
      <c r="E166" s="30">
        <v>9.3000000000000007</v>
      </c>
      <c r="F166" s="30">
        <v>11.1</v>
      </c>
      <c r="G166" s="21">
        <f t="shared" si="4"/>
        <v>1.7999999999999989</v>
      </c>
      <c r="H166" s="29">
        <f>G8/C243*C166</f>
        <v>0.24293188694767115</v>
      </c>
      <c r="I166" s="26">
        <f t="shared" si="5"/>
        <v>2.0429318869476703</v>
      </c>
      <c r="J166" s="4"/>
      <c r="K166" s="366"/>
      <c r="L166" s="55"/>
      <c r="M166" s="390"/>
    </row>
    <row r="167" spans="1:13" x14ac:dyDescent="0.25">
      <c r="A167" s="7">
        <v>154</v>
      </c>
      <c r="B167" s="17" t="s">
        <v>529</v>
      </c>
      <c r="C167" s="11">
        <v>39.6</v>
      </c>
      <c r="D167" s="16" t="s">
        <v>328</v>
      </c>
      <c r="E167" s="30">
        <v>2.2000000000000002</v>
      </c>
      <c r="F167" s="30">
        <v>2.2999999999999998</v>
      </c>
      <c r="G167" s="21">
        <f t="shared" si="4"/>
        <v>9.9999999999999645E-2</v>
      </c>
      <c r="H167" s="29">
        <f>G8/C243*C167</f>
        <v>9.6781717536496753E-2</v>
      </c>
      <c r="I167" s="26">
        <f t="shared" si="5"/>
        <v>0.1967817175364964</v>
      </c>
      <c r="J167" s="4"/>
      <c r="K167" s="366"/>
      <c r="L167" s="55"/>
      <c r="M167" s="390"/>
    </row>
    <row r="168" spans="1:13" x14ac:dyDescent="0.25">
      <c r="A168" s="7">
        <v>155</v>
      </c>
      <c r="B168" s="17" t="s">
        <v>530</v>
      </c>
      <c r="C168" s="11">
        <v>67</v>
      </c>
      <c r="D168" s="16" t="s">
        <v>328</v>
      </c>
      <c r="E168" s="30">
        <v>4</v>
      </c>
      <c r="F168" s="30">
        <v>4.7</v>
      </c>
      <c r="G168" s="21">
        <f t="shared" si="4"/>
        <v>0.70000000000000018</v>
      </c>
      <c r="H168" s="29">
        <f>G8/C243*C168</f>
        <v>0.16374684532690106</v>
      </c>
      <c r="I168" s="26">
        <f t="shared" si="5"/>
        <v>0.86374684532690127</v>
      </c>
      <c r="J168" s="4"/>
      <c r="K168" s="366"/>
      <c r="L168" s="55"/>
      <c r="M168" s="390"/>
    </row>
    <row r="169" spans="1:13" x14ac:dyDescent="0.25">
      <c r="A169" s="7">
        <v>156</v>
      </c>
      <c r="B169" s="17" t="s">
        <v>531</v>
      </c>
      <c r="C169" s="11">
        <v>98.8</v>
      </c>
      <c r="D169" s="16" t="s">
        <v>328</v>
      </c>
      <c r="E169" s="30">
        <v>7.4</v>
      </c>
      <c r="F169" s="30">
        <v>9</v>
      </c>
      <c r="G169" s="21">
        <f t="shared" si="4"/>
        <v>1.5999999999999996</v>
      </c>
      <c r="H169" s="29">
        <f>G8/C243*C169</f>
        <v>0.24146549728802721</v>
      </c>
      <c r="I169" s="26">
        <f t="shared" si="5"/>
        <v>1.8414654972880269</v>
      </c>
      <c r="J169" s="4"/>
      <c r="K169" s="366"/>
      <c r="L169" s="55"/>
      <c r="M169" s="390"/>
    </row>
    <row r="170" spans="1:13" x14ac:dyDescent="0.25">
      <c r="A170" s="7">
        <v>157</v>
      </c>
      <c r="B170" s="17" t="s">
        <v>532</v>
      </c>
      <c r="C170" s="11">
        <v>39.4</v>
      </c>
      <c r="D170" s="16" t="s">
        <v>328</v>
      </c>
      <c r="E170" s="30">
        <v>3</v>
      </c>
      <c r="F170" s="30">
        <v>3.4</v>
      </c>
      <c r="G170" s="21">
        <f t="shared" si="4"/>
        <v>0.39999999999999991</v>
      </c>
      <c r="H170" s="29">
        <f>G8/C243*C170</f>
        <v>9.6292920983282113E-2</v>
      </c>
      <c r="I170" s="26">
        <f t="shared" si="5"/>
        <v>0.49629292098328204</v>
      </c>
      <c r="J170" s="4"/>
      <c r="K170" s="366"/>
      <c r="L170" s="55"/>
      <c r="M170" s="390"/>
    </row>
    <row r="171" spans="1:13" x14ac:dyDescent="0.25">
      <c r="A171" s="7">
        <v>158</v>
      </c>
      <c r="B171" s="17" t="s">
        <v>533</v>
      </c>
      <c r="C171" s="11">
        <v>67.5</v>
      </c>
      <c r="D171" s="16" t="s">
        <v>328</v>
      </c>
      <c r="E171" s="30">
        <v>4.2</v>
      </c>
      <c r="F171" s="30">
        <v>4.8</v>
      </c>
      <c r="G171" s="21">
        <f t="shared" si="4"/>
        <v>0.59999999999999964</v>
      </c>
      <c r="H171" s="29">
        <f>G8/C243*C171</f>
        <v>0.16496883670993764</v>
      </c>
      <c r="I171" s="26">
        <f t="shared" si="5"/>
        <v>0.76496883670993732</v>
      </c>
      <c r="J171" s="4"/>
      <c r="K171" s="367" t="s">
        <v>627</v>
      </c>
      <c r="L171" s="347"/>
      <c r="M171" s="348"/>
    </row>
    <row r="172" spans="1:13" x14ac:dyDescent="0.25">
      <c r="A172" s="7">
        <v>159</v>
      </c>
      <c r="B172" s="17" t="s">
        <v>534</v>
      </c>
      <c r="C172" s="11">
        <v>99.1</v>
      </c>
      <c r="D172" s="16" t="s">
        <v>328</v>
      </c>
      <c r="E172" s="30">
        <v>1.6</v>
      </c>
      <c r="F172" s="30">
        <v>1.8</v>
      </c>
      <c r="G172" s="21">
        <f t="shared" si="4"/>
        <v>0.19999999999999996</v>
      </c>
      <c r="H172" s="29">
        <f>G8/C243*C172</f>
        <v>0.24219869211784917</v>
      </c>
      <c r="I172" s="26">
        <f t="shared" si="5"/>
        <v>0.44219869211784912</v>
      </c>
      <c r="J172" s="4"/>
      <c r="K172" s="366"/>
      <c r="L172" s="55"/>
      <c r="M172" s="390"/>
    </row>
    <row r="173" spans="1:13" x14ac:dyDescent="0.25">
      <c r="A173" s="7">
        <v>160</v>
      </c>
      <c r="B173" s="17" t="s">
        <v>535</v>
      </c>
      <c r="C173" s="11">
        <v>40.1</v>
      </c>
      <c r="D173" s="16" t="s">
        <v>328</v>
      </c>
      <c r="E173" s="30">
        <v>1.4</v>
      </c>
      <c r="F173" s="30">
        <v>1.7</v>
      </c>
      <c r="G173" s="21">
        <f t="shared" si="4"/>
        <v>0.30000000000000004</v>
      </c>
      <c r="H173" s="29">
        <f>G8/C243*C173</f>
        <v>9.8003708919533319E-2</v>
      </c>
      <c r="I173" s="26">
        <f t="shared" si="5"/>
        <v>0.39800370891953335</v>
      </c>
      <c r="J173" s="4"/>
      <c r="K173" s="366"/>
      <c r="L173" s="55"/>
      <c r="M173" s="390"/>
    </row>
    <row r="174" spans="1:13" x14ac:dyDescent="0.25">
      <c r="A174" s="7">
        <v>161</v>
      </c>
      <c r="B174" s="17" t="s">
        <v>536</v>
      </c>
      <c r="C174" s="11">
        <v>67.099999999999994</v>
      </c>
      <c r="D174" s="16" t="s">
        <v>328</v>
      </c>
      <c r="E174" s="30">
        <v>2.1</v>
      </c>
      <c r="F174" s="30">
        <v>2.2000000000000002</v>
      </c>
      <c r="G174" s="21">
        <f t="shared" si="4"/>
        <v>0.10000000000000009</v>
      </c>
      <c r="H174" s="29">
        <f>G8/C243*C174</f>
        <v>0.16399124360350836</v>
      </c>
      <c r="I174" s="26">
        <f t="shared" si="5"/>
        <v>0.26399124360350845</v>
      </c>
      <c r="J174" s="4"/>
      <c r="K174" s="366"/>
      <c r="L174" s="55"/>
      <c r="M174" s="390"/>
    </row>
    <row r="175" spans="1:13" x14ac:dyDescent="0.25">
      <c r="A175" s="7">
        <v>162</v>
      </c>
      <c r="B175" s="17" t="s">
        <v>537</v>
      </c>
      <c r="C175" s="11">
        <v>99.1</v>
      </c>
      <c r="D175" s="16" t="s">
        <v>328</v>
      </c>
      <c r="E175" s="30">
        <v>7.2</v>
      </c>
      <c r="F175" s="30">
        <v>8.6</v>
      </c>
      <c r="G175" s="21">
        <f t="shared" si="4"/>
        <v>1.3999999999999995</v>
      </c>
      <c r="H175" s="29">
        <f>G8/C243*C175</f>
        <v>0.24219869211784917</v>
      </c>
      <c r="I175" s="26">
        <f t="shared" si="5"/>
        <v>1.6421986921178486</v>
      </c>
      <c r="J175" s="4"/>
      <c r="K175" s="366"/>
      <c r="L175" s="55"/>
      <c r="M175" s="390"/>
    </row>
    <row r="176" spans="1:13" x14ac:dyDescent="0.25">
      <c r="A176" s="7">
        <v>163</v>
      </c>
      <c r="B176" s="17" t="s">
        <v>538</v>
      </c>
      <c r="C176" s="11">
        <v>39.4</v>
      </c>
      <c r="D176" s="16" t="s">
        <v>328</v>
      </c>
      <c r="E176" s="30">
        <v>3.2</v>
      </c>
      <c r="F176" s="30">
        <v>3.9</v>
      </c>
      <c r="G176" s="21">
        <f t="shared" si="4"/>
        <v>0.69999999999999973</v>
      </c>
      <c r="H176" s="29">
        <f>G8/C243*C176</f>
        <v>9.6292920983282113E-2</v>
      </c>
      <c r="I176" s="26">
        <f t="shared" si="5"/>
        <v>0.79629292098328186</v>
      </c>
      <c r="J176" s="4"/>
      <c r="K176" s="366"/>
      <c r="L176" s="55"/>
      <c r="M176" s="390"/>
    </row>
    <row r="177" spans="1:16" x14ac:dyDescent="0.25">
      <c r="A177" s="7">
        <v>164</v>
      </c>
      <c r="B177" s="17" t="s">
        <v>539</v>
      </c>
      <c r="C177" s="11">
        <v>67.2</v>
      </c>
      <c r="D177" s="16" t="s">
        <v>328</v>
      </c>
      <c r="E177" s="30">
        <v>0.7</v>
      </c>
      <c r="F177" s="30">
        <v>0.7</v>
      </c>
      <c r="G177" s="21">
        <f t="shared" si="4"/>
        <v>0</v>
      </c>
      <c r="H177" s="29">
        <f>G8/C243*C177</f>
        <v>0.16423564188011569</v>
      </c>
      <c r="I177" s="26">
        <f t="shared" si="5"/>
        <v>0.16423564188011569</v>
      </c>
      <c r="J177" s="4"/>
      <c r="K177" s="366"/>
      <c r="L177" s="55"/>
      <c r="M177" s="390"/>
    </row>
    <row r="178" spans="1:16" x14ac:dyDescent="0.25">
      <c r="A178" s="7">
        <v>165</v>
      </c>
      <c r="B178" s="17" t="s">
        <v>540</v>
      </c>
      <c r="C178" s="11">
        <v>99.5</v>
      </c>
      <c r="D178" s="16" t="s">
        <v>328</v>
      </c>
      <c r="E178" s="30">
        <v>7.1</v>
      </c>
      <c r="F178" s="30">
        <v>8.6999999999999993</v>
      </c>
      <c r="G178" s="21">
        <f t="shared" si="4"/>
        <v>1.5999999999999996</v>
      </c>
      <c r="H178" s="29">
        <f>G8/C243*C178</f>
        <v>0.24317628522427845</v>
      </c>
      <c r="I178" s="26">
        <f t="shared" si="5"/>
        <v>1.8431762852242781</v>
      </c>
      <c r="J178" s="4"/>
      <c r="K178" s="366"/>
      <c r="L178" s="55"/>
      <c r="M178" s="390"/>
    </row>
    <row r="179" spans="1:16" x14ac:dyDescent="0.25">
      <c r="A179" s="7">
        <v>166</v>
      </c>
      <c r="B179" s="17" t="s">
        <v>541</v>
      </c>
      <c r="C179" s="11">
        <v>39.4</v>
      </c>
      <c r="D179" s="16" t="s">
        <v>328</v>
      </c>
      <c r="E179" s="30">
        <v>1.6</v>
      </c>
      <c r="F179" s="30">
        <v>1.9</v>
      </c>
      <c r="G179" s="21">
        <f t="shared" si="4"/>
        <v>0.29999999999999982</v>
      </c>
      <c r="H179" s="29">
        <f>G8/C243*C179</f>
        <v>9.6292920983282113E-2</v>
      </c>
      <c r="I179" s="26">
        <f t="shared" si="5"/>
        <v>0.39629292098328195</v>
      </c>
      <c r="J179" s="4"/>
      <c r="K179" s="366"/>
      <c r="L179" s="55"/>
      <c r="M179" s="390"/>
    </row>
    <row r="180" spans="1:16" x14ac:dyDescent="0.25">
      <c r="A180" s="7">
        <v>167</v>
      </c>
      <c r="B180" s="17" t="s">
        <v>542</v>
      </c>
      <c r="C180" s="11">
        <v>67.3</v>
      </c>
      <c r="D180" s="16" t="s">
        <v>328</v>
      </c>
      <c r="E180" s="30">
        <v>3.3</v>
      </c>
      <c r="F180" s="30">
        <v>3.5</v>
      </c>
      <c r="G180" s="21">
        <f t="shared" si="4"/>
        <v>0.20000000000000018</v>
      </c>
      <c r="H180" s="29">
        <f>G8/C243*C180</f>
        <v>0.16448004015672299</v>
      </c>
      <c r="I180" s="26">
        <f t="shared" si="5"/>
        <v>0.3644800401567232</v>
      </c>
      <c r="J180" s="4"/>
      <c r="K180" s="366"/>
      <c r="L180" s="55"/>
      <c r="M180" s="390"/>
    </row>
    <row r="181" spans="1:16" x14ac:dyDescent="0.25">
      <c r="A181" s="395">
        <v>168</v>
      </c>
      <c r="B181" s="396" t="s">
        <v>543</v>
      </c>
      <c r="C181" s="397">
        <v>99.4</v>
      </c>
      <c r="D181" s="398" t="s">
        <v>328</v>
      </c>
      <c r="E181" s="399">
        <v>5.0999999999999996</v>
      </c>
      <c r="F181" s="399">
        <v>5.5</v>
      </c>
      <c r="G181" s="400">
        <f t="shared" si="4"/>
        <v>0.40000000000000036</v>
      </c>
      <c r="H181" s="401">
        <f>G8/C243*C181</f>
        <v>0.24293188694767115</v>
      </c>
      <c r="I181" s="402">
        <f t="shared" si="5"/>
        <v>0.64293188694767145</v>
      </c>
      <c r="J181" s="4"/>
      <c r="K181" s="366"/>
      <c r="L181" s="55"/>
      <c r="M181" s="390"/>
    </row>
    <row r="182" spans="1:16" x14ac:dyDescent="0.25">
      <c r="A182" s="7">
        <v>169</v>
      </c>
      <c r="B182" s="17" t="s">
        <v>544</v>
      </c>
      <c r="C182" s="11">
        <v>39.5</v>
      </c>
      <c r="D182" s="16" t="s">
        <v>328</v>
      </c>
      <c r="E182" s="30">
        <v>1</v>
      </c>
      <c r="F182" s="30">
        <v>1</v>
      </c>
      <c r="G182" s="21">
        <f t="shared" si="4"/>
        <v>0</v>
      </c>
      <c r="H182" s="29">
        <f>G8/C243*C182</f>
        <v>9.6537319259889426E-2</v>
      </c>
      <c r="I182" s="26">
        <f t="shared" si="5"/>
        <v>9.6537319259889426E-2</v>
      </c>
      <c r="J182" s="4"/>
      <c r="K182" s="366"/>
      <c r="L182" s="55"/>
      <c r="M182" s="390"/>
    </row>
    <row r="183" spans="1:16" x14ac:dyDescent="0.25">
      <c r="A183" s="7">
        <v>170</v>
      </c>
      <c r="B183" s="17" t="s">
        <v>545</v>
      </c>
      <c r="C183" s="11">
        <v>67.400000000000006</v>
      </c>
      <c r="D183" s="16" t="s">
        <v>328</v>
      </c>
      <c r="E183" s="30">
        <v>2</v>
      </c>
      <c r="F183" s="30">
        <v>2</v>
      </c>
      <c r="G183" s="21">
        <f t="shared" si="4"/>
        <v>0</v>
      </c>
      <c r="H183" s="29">
        <f>G8/C243*C183</f>
        <v>0.16472443843333034</v>
      </c>
      <c r="I183" s="26">
        <f t="shared" si="5"/>
        <v>0.16472443843333034</v>
      </c>
      <c r="J183" s="4"/>
      <c r="K183" s="366"/>
      <c r="L183" s="55"/>
      <c r="M183" s="390"/>
    </row>
    <row r="184" spans="1:16" x14ac:dyDescent="0.25">
      <c r="A184" s="7">
        <v>171</v>
      </c>
      <c r="B184" s="17" t="s">
        <v>546</v>
      </c>
      <c r="C184" s="11">
        <v>99.5</v>
      </c>
      <c r="D184" s="16" t="s">
        <v>328</v>
      </c>
      <c r="E184" s="30">
        <v>6.9</v>
      </c>
      <c r="F184" s="30">
        <v>8.4</v>
      </c>
      <c r="G184" s="21">
        <f t="shared" si="4"/>
        <v>1.5</v>
      </c>
      <c r="H184" s="29">
        <f>G8/C243*C184</f>
        <v>0.24317628522427845</v>
      </c>
      <c r="I184" s="26">
        <f t="shared" si="5"/>
        <v>1.7431762852242785</v>
      </c>
      <c r="J184" s="4"/>
      <c r="K184" s="366"/>
      <c r="L184" s="55"/>
      <c r="M184" s="390"/>
    </row>
    <row r="185" spans="1:16" x14ac:dyDescent="0.25">
      <c r="A185" s="7">
        <v>172</v>
      </c>
      <c r="B185" s="17" t="s">
        <v>547</v>
      </c>
      <c r="C185" s="11">
        <v>39.5</v>
      </c>
      <c r="D185" s="16" t="s">
        <v>328</v>
      </c>
      <c r="E185" s="30">
        <v>2</v>
      </c>
      <c r="F185" s="30">
        <v>2.2999999999999998</v>
      </c>
      <c r="G185" s="21">
        <f t="shared" si="4"/>
        <v>0.29999999999999982</v>
      </c>
      <c r="H185" s="29">
        <f>G8/C243*C185</f>
        <v>9.6537319259889426E-2</v>
      </c>
      <c r="I185" s="26">
        <f t="shared" si="5"/>
        <v>0.39653731925988922</v>
      </c>
      <c r="J185" s="4"/>
      <c r="K185" s="366"/>
      <c r="L185" s="55"/>
      <c r="M185" s="390"/>
    </row>
    <row r="186" spans="1:16" x14ac:dyDescent="0.25">
      <c r="A186" s="7">
        <v>173</v>
      </c>
      <c r="B186" s="17" t="s">
        <v>548</v>
      </c>
      <c r="C186" s="11">
        <v>67.8</v>
      </c>
      <c r="D186" s="16" t="s">
        <v>328</v>
      </c>
      <c r="E186" s="30">
        <v>2.6</v>
      </c>
      <c r="F186" s="30">
        <v>3.7</v>
      </c>
      <c r="G186" s="21">
        <f t="shared" si="4"/>
        <v>1.1000000000000001</v>
      </c>
      <c r="H186" s="29">
        <f>G8/C243*C186</f>
        <v>0.16570203153975957</v>
      </c>
      <c r="I186" s="26">
        <f t="shared" si="5"/>
        <v>1.2657020315397596</v>
      </c>
      <c r="J186" s="4"/>
      <c r="K186" s="366"/>
      <c r="L186" s="55"/>
      <c r="M186" s="390"/>
    </row>
    <row r="187" spans="1:16" x14ac:dyDescent="0.25">
      <c r="A187" s="328">
        <v>174</v>
      </c>
      <c r="B187" s="329" t="s">
        <v>549</v>
      </c>
      <c r="C187" s="330">
        <v>99.3</v>
      </c>
      <c r="D187" s="331" t="s">
        <v>328</v>
      </c>
      <c r="E187" s="332">
        <v>6.3</v>
      </c>
      <c r="F187" s="332">
        <v>6.8</v>
      </c>
      <c r="G187" s="333">
        <f t="shared" si="4"/>
        <v>0.5</v>
      </c>
      <c r="H187" s="334">
        <f>G8/C243*C187</f>
        <v>0.24268748867106379</v>
      </c>
      <c r="I187" s="335">
        <f t="shared" si="5"/>
        <v>0.74268748867106382</v>
      </c>
      <c r="J187" s="4"/>
      <c r="K187" s="366"/>
      <c r="L187" s="55"/>
      <c r="M187" s="390"/>
    </row>
    <row r="188" spans="1:16" x14ac:dyDescent="0.25">
      <c r="A188" s="7">
        <v>175</v>
      </c>
      <c r="B188" s="17" t="s">
        <v>550</v>
      </c>
      <c r="C188" s="11">
        <v>39.6</v>
      </c>
      <c r="D188" s="16" t="s">
        <v>328</v>
      </c>
      <c r="E188" s="30">
        <v>2.2000000000000002</v>
      </c>
      <c r="F188" s="30">
        <v>2.7</v>
      </c>
      <c r="G188" s="21">
        <f t="shared" si="4"/>
        <v>0.5</v>
      </c>
      <c r="H188" s="29">
        <f>G8/C243*C188</f>
        <v>9.6781717536496753E-2</v>
      </c>
      <c r="I188" s="26">
        <f t="shared" si="5"/>
        <v>0.59678171753649678</v>
      </c>
      <c r="J188" s="101"/>
      <c r="K188" s="58"/>
      <c r="L188" s="55"/>
      <c r="M188" s="390"/>
    </row>
    <row r="189" spans="1:16" ht="14.25" customHeight="1" x14ac:dyDescent="0.25">
      <c r="A189" s="7">
        <v>176</v>
      </c>
      <c r="B189" s="17" t="s">
        <v>615</v>
      </c>
      <c r="C189" s="11">
        <v>68.099999999999994</v>
      </c>
      <c r="D189" s="16" t="s">
        <v>328</v>
      </c>
      <c r="E189" s="30">
        <v>4.5</v>
      </c>
      <c r="F189" s="30">
        <v>5</v>
      </c>
      <c r="G189" s="21">
        <f t="shared" si="4"/>
        <v>0.5</v>
      </c>
      <c r="H189" s="29">
        <f>G8/C243*C189</f>
        <v>0.16643522636958152</v>
      </c>
      <c r="I189" s="26">
        <f t="shared" si="5"/>
        <v>0.66643522636958152</v>
      </c>
      <c r="J189" s="101"/>
      <c r="K189" s="58"/>
      <c r="L189" s="55"/>
      <c r="M189" s="703" t="s">
        <v>616</v>
      </c>
      <c r="N189" s="703"/>
      <c r="O189" s="703"/>
      <c r="P189" s="703"/>
    </row>
    <row r="190" spans="1:16" x14ac:dyDescent="0.25">
      <c r="A190" s="7">
        <v>177</v>
      </c>
      <c r="B190" s="17" t="s">
        <v>551</v>
      </c>
      <c r="C190" s="11">
        <v>99.4</v>
      </c>
      <c r="D190" s="16" t="s">
        <v>328</v>
      </c>
      <c r="E190" s="30">
        <v>5</v>
      </c>
      <c r="F190" s="30">
        <v>5.0999999999999996</v>
      </c>
      <c r="G190" s="21">
        <f t="shared" si="4"/>
        <v>9.9999999999999645E-2</v>
      </c>
      <c r="H190" s="29">
        <f>G8/C243*C190</f>
        <v>0.24293188694767115</v>
      </c>
      <c r="I190" s="26">
        <f t="shared" si="5"/>
        <v>0.34293188694767079</v>
      </c>
      <c r="J190" s="101"/>
      <c r="K190" s="58"/>
      <c r="L190" s="55"/>
      <c r="M190" s="390"/>
    </row>
    <row r="191" spans="1:16" x14ac:dyDescent="0.25">
      <c r="A191" s="7">
        <v>178</v>
      </c>
      <c r="B191" s="17" t="s">
        <v>413</v>
      </c>
      <c r="C191" s="11">
        <v>42.3</v>
      </c>
      <c r="D191" s="16" t="s">
        <v>328</v>
      </c>
      <c r="E191" s="30">
        <v>0.2</v>
      </c>
      <c r="F191" s="30">
        <v>0.2</v>
      </c>
      <c r="G191" s="21">
        <f t="shared" si="4"/>
        <v>0</v>
      </c>
      <c r="H191" s="29">
        <f>G8/C243*C191</f>
        <v>0.10338047100489424</v>
      </c>
      <c r="I191" s="26">
        <f t="shared" si="5"/>
        <v>0.10338047100489424</v>
      </c>
      <c r="J191" s="101"/>
      <c r="K191" s="58"/>
      <c r="L191" s="44"/>
      <c r="M191" s="44"/>
    </row>
    <row r="192" spans="1:16" x14ac:dyDescent="0.25">
      <c r="A192" s="328">
        <v>179</v>
      </c>
      <c r="B192" s="329" t="s">
        <v>414</v>
      </c>
      <c r="C192" s="330">
        <v>68.900000000000006</v>
      </c>
      <c r="D192" s="331" t="s">
        <v>328</v>
      </c>
      <c r="E192" s="332">
        <v>6.1</v>
      </c>
      <c r="F192" s="332">
        <v>7.5</v>
      </c>
      <c r="G192" s="333">
        <f t="shared" si="4"/>
        <v>1.4000000000000004</v>
      </c>
      <c r="H192" s="334">
        <f>G8/C243*C192</f>
        <v>0.16839041258244006</v>
      </c>
      <c r="I192" s="335">
        <f t="shared" si="5"/>
        <v>1.5683904125824404</v>
      </c>
      <c r="J192" s="101"/>
      <c r="K192" s="58"/>
      <c r="L192" s="55"/>
      <c r="M192" s="390"/>
    </row>
    <row r="193" spans="1:19" ht="15" customHeight="1" x14ac:dyDescent="0.25">
      <c r="A193" s="328">
        <v>180</v>
      </c>
      <c r="B193" s="329" t="s">
        <v>415</v>
      </c>
      <c r="C193" s="330">
        <v>99.3</v>
      </c>
      <c r="D193" s="331" t="s">
        <v>328</v>
      </c>
      <c r="E193" s="332">
        <v>8.6999999999999993</v>
      </c>
      <c r="F193" s="332">
        <v>10.5</v>
      </c>
      <c r="G193" s="333">
        <f t="shared" si="4"/>
        <v>1.8000000000000007</v>
      </c>
      <c r="H193" s="334">
        <f>G8/C243*C193</f>
        <v>0.24268748867106379</v>
      </c>
      <c r="I193" s="335">
        <f t="shared" si="5"/>
        <v>2.0426874886710644</v>
      </c>
      <c r="J193" s="101"/>
      <c r="K193" s="58"/>
      <c r="L193" s="705"/>
      <c r="M193" s="706"/>
      <c r="N193" s="706"/>
      <c r="O193" s="706"/>
    </row>
    <row r="194" spans="1:19" x14ac:dyDescent="0.25">
      <c r="A194" s="7">
        <v>181</v>
      </c>
      <c r="B194" s="17" t="s">
        <v>416</v>
      </c>
      <c r="C194" s="11">
        <v>42.4</v>
      </c>
      <c r="D194" s="16" t="s">
        <v>328</v>
      </c>
      <c r="E194" s="30">
        <v>3.5</v>
      </c>
      <c r="F194" s="30">
        <v>3.8</v>
      </c>
      <c r="G194" s="21">
        <f t="shared" si="4"/>
        <v>0.29999999999999982</v>
      </c>
      <c r="H194" s="29">
        <f>G8/C243*C194</f>
        <v>0.10362486928150157</v>
      </c>
      <c r="I194" s="26">
        <f t="shared" si="5"/>
        <v>0.40362486928150137</v>
      </c>
      <c r="J194" s="101"/>
      <c r="K194" s="58"/>
      <c r="L194" s="55"/>
      <c r="M194" s="390"/>
    </row>
    <row r="195" spans="1:19" x14ac:dyDescent="0.25">
      <c r="A195" s="7">
        <v>182</v>
      </c>
      <c r="B195" s="17" t="s">
        <v>417</v>
      </c>
      <c r="C195" s="11">
        <v>69.3</v>
      </c>
      <c r="D195" s="16" t="s">
        <v>328</v>
      </c>
      <c r="E195" s="30">
        <v>4.8</v>
      </c>
      <c r="F195" s="30">
        <v>4.8</v>
      </c>
      <c r="G195" s="21">
        <f t="shared" si="4"/>
        <v>0</v>
      </c>
      <c r="H195" s="29">
        <f>G8/C243*C195</f>
        <v>0.16936800568886931</v>
      </c>
      <c r="I195" s="26">
        <f t="shared" si="5"/>
        <v>0.16936800568886931</v>
      </c>
      <c r="J195" s="101"/>
      <c r="K195" s="368"/>
      <c r="L195" s="55"/>
      <c r="M195" s="390"/>
      <c r="P195" s="95"/>
    </row>
    <row r="196" spans="1:19" x14ac:dyDescent="0.25">
      <c r="A196" s="7">
        <v>183</v>
      </c>
      <c r="B196" s="17" t="s">
        <v>418</v>
      </c>
      <c r="C196" s="11">
        <v>99.3</v>
      </c>
      <c r="D196" s="16" t="s">
        <v>328</v>
      </c>
      <c r="E196" s="30">
        <v>2.1</v>
      </c>
      <c r="F196" s="30">
        <v>2.1</v>
      </c>
      <c r="G196" s="21">
        <f t="shared" si="4"/>
        <v>0</v>
      </c>
      <c r="H196" s="29">
        <f>G8/C243*C196</f>
        <v>0.24268748867106379</v>
      </c>
      <c r="I196" s="26">
        <f t="shared" si="5"/>
        <v>0.24268748867106379</v>
      </c>
      <c r="J196" s="101"/>
      <c r="K196" s="58"/>
      <c r="L196" s="55"/>
      <c r="M196" s="390"/>
      <c r="P196" s="103"/>
      <c r="Q196" s="104"/>
      <c r="R196" s="103"/>
    </row>
    <row r="197" spans="1:19" x14ac:dyDescent="0.25">
      <c r="A197" s="7">
        <v>184</v>
      </c>
      <c r="B197" s="17" t="s">
        <v>419</v>
      </c>
      <c r="C197" s="11">
        <v>42.3</v>
      </c>
      <c r="D197" s="16" t="s">
        <v>328</v>
      </c>
      <c r="E197" s="30">
        <v>2.2999999999999998</v>
      </c>
      <c r="F197" s="30">
        <v>2.2999999999999998</v>
      </c>
      <c r="G197" s="21">
        <f t="shared" si="4"/>
        <v>0</v>
      </c>
      <c r="H197" s="29">
        <f>G8/C243*C197</f>
        <v>0.10338047100489424</v>
      </c>
      <c r="I197" s="26">
        <f t="shared" si="5"/>
        <v>0.10338047100489424</v>
      </c>
      <c r="J197" s="4"/>
      <c r="K197" s="366"/>
      <c r="L197" s="55"/>
      <c r="M197" s="390"/>
      <c r="P197" s="95"/>
      <c r="Q197" s="56"/>
    </row>
    <row r="198" spans="1:19" x14ac:dyDescent="0.25">
      <c r="A198" s="7">
        <v>185</v>
      </c>
      <c r="B198" s="17" t="s">
        <v>420</v>
      </c>
      <c r="C198" s="11">
        <v>68.599999999999994</v>
      </c>
      <c r="D198" s="16" t="s">
        <v>328</v>
      </c>
      <c r="E198" s="30">
        <v>3.4</v>
      </c>
      <c r="F198" s="30">
        <v>4.3</v>
      </c>
      <c r="G198" s="21">
        <f t="shared" si="4"/>
        <v>0.89999999999999991</v>
      </c>
      <c r="H198" s="29">
        <f>G8/C243*C198</f>
        <v>0.16765721775261808</v>
      </c>
      <c r="I198" s="26">
        <f t="shared" si="5"/>
        <v>1.067657217752618</v>
      </c>
      <c r="J198" s="4"/>
      <c r="K198" s="366"/>
      <c r="L198" s="55"/>
      <c r="M198" s="390"/>
      <c r="P198" s="95"/>
      <c r="Q198" s="56"/>
    </row>
    <row r="199" spans="1:19" x14ac:dyDescent="0.25">
      <c r="A199" s="7">
        <v>186</v>
      </c>
      <c r="B199" s="17" t="s">
        <v>421</v>
      </c>
      <c r="C199" s="11">
        <v>99.4</v>
      </c>
      <c r="D199" s="16" t="s">
        <v>328</v>
      </c>
      <c r="E199" s="30">
        <v>7.9</v>
      </c>
      <c r="F199" s="30">
        <v>9.3000000000000007</v>
      </c>
      <c r="G199" s="21">
        <f t="shared" si="4"/>
        <v>1.4000000000000004</v>
      </c>
      <c r="H199" s="29">
        <f>G8/C243*C199</f>
        <v>0.24293188694767115</v>
      </c>
      <c r="I199" s="26">
        <f t="shared" si="5"/>
        <v>1.6429318869476714</v>
      </c>
      <c r="J199" s="4"/>
      <c r="K199" s="366"/>
      <c r="L199" s="55"/>
      <c r="M199" s="390"/>
      <c r="P199" s="95"/>
      <c r="Q199" s="96"/>
    </row>
    <row r="200" spans="1:19" ht="15" customHeight="1" x14ac:dyDescent="0.25">
      <c r="A200" s="7">
        <v>187</v>
      </c>
      <c r="B200" s="17" t="s">
        <v>422</v>
      </c>
      <c r="C200" s="11">
        <v>42.4</v>
      </c>
      <c r="D200" s="16" t="s">
        <v>328</v>
      </c>
      <c r="E200" s="30">
        <v>1.6</v>
      </c>
      <c r="F200" s="30">
        <v>2</v>
      </c>
      <c r="G200" s="21">
        <f t="shared" si="4"/>
        <v>0.39999999999999991</v>
      </c>
      <c r="H200" s="29">
        <f>G8/C243*C200</f>
        <v>0.10362486928150157</v>
      </c>
      <c r="I200" s="26">
        <f t="shared" si="5"/>
        <v>0.50362486928150152</v>
      </c>
      <c r="J200" s="4"/>
      <c r="K200" s="366"/>
      <c r="L200" s="6"/>
      <c r="M200" s="99"/>
      <c r="P200" s="95"/>
      <c r="Q200" s="96"/>
    </row>
    <row r="201" spans="1:19" x14ac:dyDescent="0.25">
      <c r="A201" s="7">
        <v>188</v>
      </c>
      <c r="B201" s="17" t="s">
        <v>423</v>
      </c>
      <c r="C201" s="11">
        <v>69.3</v>
      </c>
      <c r="D201" s="16" t="s">
        <v>328</v>
      </c>
      <c r="E201" s="30">
        <v>4.7</v>
      </c>
      <c r="F201" s="30">
        <v>5.5</v>
      </c>
      <c r="G201" s="21">
        <f t="shared" si="4"/>
        <v>0.79999999999999982</v>
      </c>
      <c r="H201" s="29">
        <f>G8/C243*C201</f>
        <v>0.16936800568886931</v>
      </c>
      <c r="I201" s="26">
        <f t="shared" si="5"/>
        <v>0.96936800568886916</v>
      </c>
      <c r="J201" s="4"/>
      <c r="K201" s="366"/>
      <c r="L201" s="6"/>
      <c r="M201" s="105"/>
      <c r="P201" s="95"/>
      <c r="Q201" s="96"/>
    </row>
    <row r="202" spans="1:19" x14ac:dyDescent="0.25">
      <c r="A202" s="7">
        <v>189</v>
      </c>
      <c r="B202" s="17" t="s">
        <v>424</v>
      </c>
      <c r="C202" s="11">
        <v>99.1</v>
      </c>
      <c r="D202" s="16" t="s">
        <v>328</v>
      </c>
      <c r="E202" s="30">
        <v>4</v>
      </c>
      <c r="F202" s="30">
        <v>4.2</v>
      </c>
      <c r="G202" s="21">
        <f t="shared" si="4"/>
        <v>0.20000000000000018</v>
      </c>
      <c r="H202" s="29">
        <f>G8/C243*C202</f>
        <v>0.24219869211784917</v>
      </c>
      <c r="I202" s="26">
        <f t="shared" si="5"/>
        <v>0.44219869211784935</v>
      </c>
      <c r="J202" s="57"/>
      <c r="K202" s="366"/>
      <c r="L202" s="6"/>
      <c r="M202" s="390"/>
      <c r="P202" s="95"/>
      <c r="Q202" s="96"/>
    </row>
    <row r="203" spans="1:19" x14ac:dyDescent="0.25">
      <c r="A203" s="7">
        <v>190</v>
      </c>
      <c r="B203" s="17" t="s">
        <v>425</v>
      </c>
      <c r="C203" s="11">
        <v>42.6</v>
      </c>
      <c r="D203" s="16" t="s">
        <v>328</v>
      </c>
      <c r="E203" s="30">
        <v>2.8</v>
      </c>
      <c r="F203" s="30">
        <v>3.3</v>
      </c>
      <c r="G203" s="21">
        <f t="shared" si="4"/>
        <v>0.5</v>
      </c>
      <c r="H203" s="29">
        <f>G8/C243*C203</f>
        <v>0.10411366583471621</v>
      </c>
      <c r="I203" s="26">
        <f t="shared" si="5"/>
        <v>0.60411366583471615</v>
      </c>
      <c r="J203" s="57"/>
      <c r="K203" s="366"/>
      <c r="L203" s="55"/>
      <c r="M203" s="390"/>
    </row>
    <row r="204" spans="1:19" ht="15" customHeight="1" x14ac:dyDescent="0.25">
      <c r="A204" s="7">
        <v>191</v>
      </c>
      <c r="B204" s="17" t="s">
        <v>426</v>
      </c>
      <c r="C204" s="11">
        <v>69.2</v>
      </c>
      <c r="D204" s="16" t="s">
        <v>328</v>
      </c>
      <c r="E204" s="30">
        <v>5.0999999999999996</v>
      </c>
      <c r="F204" s="30">
        <v>5.9</v>
      </c>
      <c r="G204" s="21">
        <f t="shared" si="4"/>
        <v>0.80000000000000071</v>
      </c>
      <c r="H204" s="29">
        <f>G8/C243*C204</f>
        <v>0.16912360741226201</v>
      </c>
      <c r="I204" s="26">
        <f t="shared" si="5"/>
        <v>0.96912360741226267</v>
      </c>
      <c r="J204" s="57"/>
      <c r="K204" s="366"/>
      <c r="L204" s="55"/>
      <c r="M204" s="390"/>
      <c r="N204" s="99"/>
      <c r="O204" s="99"/>
      <c r="Q204" s="96"/>
    </row>
    <row r="205" spans="1:19" x14ac:dyDescent="0.25">
      <c r="A205" s="7">
        <v>192</v>
      </c>
      <c r="B205" s="17" t="s">
        <v>427</v>
      </c>
      <c r="C205" s="11">
        <v>99</v>
      </c>
      <c r="D205" s="16" t="s">
        <v>328</v>
      </c>
      <c r="E205" s="30">
        <v>6.8</v>
      </c>
      <c r="F205" s="30">
        <v>6.8</v>
      </c>
      <c r="G205" s="21">
        <f t="shared" si="4"/>
        <v>0</v>
      </c>
      <c r="H205" s="29">
        <f>G8/C243*C205</f>
        <v>0.24195429384124187</v>
      </c>
      <c r="I205" s="26">
        <f t="shared" si="5"/>
        <v>0.24195429384124187</v>
      </c>
      <c r="J205" s="57"/>
      <c r="K205" s="366"/>
      <c r="L205" s="55"/>
      <c r="M205" s="390"/>
      <c r="P205" s="44"/>
      <c r="Q205" s="96"/>
      <c r="S205" s="96"/>
    </row>
    <row r="206" spans="1:19" x14ac:dyDescent="0.25">
      <c r="A206" s="395">
        <v>193</v>
      </c>
      <c r="B206" s="396" t="s">
        <v>592</v>
      </c>
      <c r="C206" s="397">
        <v>42.4</v>
      </c>
      <c r="D206" s="398" t="s">
        <v>328</v>
      </c>
      <c r="E206" s="399">
        <v>0.4</v>
      </c>
      <c r="F206" s="399">
        <v>0.4</v>
      </c>
      <c r="G206" s="400">
        <f t="shared" si="4"/>
        <v>0</v>
      </c>
      <c r="H206" s="401">
        <f>G8/C243*C206</f>
        <v>0.10362486928150157</v>
      </c>
      <c r="I206" s="402">
        <f t="shared" si="5"/>
        <v>0.10362486928150157</v>
      </c>
      <c r="J206" s="57"/>
      <c r="K206" s="366"/>
      <c r="L206" s="55"/>
      <c r="M206" s="390"/>
      <c r="P206" s="44"/>
      <c r="Q206" s="96"/>
      <c r="S206" s="96"/>
    </row>
    <row r="207" spans="1:19" x14ac:dyDescent="0.25">
      <c r="A207" s="7">
        <v>194</v>
      </c>
      <c r="B207" s="17" t="s">
        <v>593</v>
      </c>
      <c r="C207" s="11">
        <v>68.8</v>
      </c>
      <c r="D207" s="16" t="s">
        <v>328</v>
      </c>
      <c r="E207" s="30">
        <v>2.8</v>
      </c>
      <c r="F207" s="30">
        <v>3.3</v>
      </c>
      <c r="G207" s="21">
        <f t="shared" si="4"/>
        <v>0.5</v>
      </c>
      <c r="H207" s="29">
        <f>G8/C243*C207</f>
        <v>0.16814601430583273</v>
      </c>
      <c r="I207" s="26">
        <f t="shared" si="5"/>
        <v>0.66814601430583276</v>
      </c>
      <c r="J207" s="57"/>
      <c r="K207" s="366"/>
      <c r="L207" s="55"/>
      <c r="M207" s="410"/>
      <c r="P207" s="44"/>
      <c r="Q207" s="96"/>
      <c r="S207" s="96"/>
    </row>
    <row r="208" spans="1:19" x14ac:dyDescent="0.25">
      <c r="A208" s="395">
        <v>195</v>
      </c>
      <c r="B208" s="396" t="s">
        <v>594</v>
      </c>
      <c r="C208" s="397">
        <v>100.7</v>
      </c>
      <c r="D208" s="398" t="s">
        <v>328</v>
      </c>
      <c r="E208" s="399">
        <v>5</v>
      </c>
      <c r="F208" s="399">
        <v>6.1</v>
      </c>
      <c r="G208" s="400">
        <f t="shared" ref="G208:G242" si="6">F208-E208</f>
        <v>1.0999999999999996</v>
      </c>
      <c r="H208" s="401">
        <f>G8/C243*C208</f>
        <v>0.24610906454356624</v>
      </c>
      <c r="I208" s="402">
        <f t="shared" ref="I208:I242" si="7">G208+H208</f>
        <v>1.3461090645435658</v>
      </c>
      <c r="J208" s="57"/>
      <c r="K208" s="366"/>
      <c r="L208" s="55"/>
      <c r="M208" s="390"/>
      <c r="P208" s="44"/>
      <c r="Q208" s="96"/>
      <c r="S208" s="96"/>
    </row>
    <row r="209" spans="1:19" x14ac:dyDescent="0.25">
      <c r="A209" s="7">
        <v>196</v>
      </c>
      <c r="B209" s="17" t="s">
        <v>428</v>
      </c>
      <c r="C209" s="11">
        <v>42.6</v>
      </c>
      <c r="D209" s="16" t="s">
        <v>328</v>
      </c>
      <c r="E209" s="30">
        <v>2.9</v>
      </c>
      <c r="F209" s="30">
        <v>3.4</v>
      </c>
      <c r="G209" s="21">
        <f t="shared" si="6"/>
        <v>0.5</v>
      </c>
      <c r="H209" s="29">
        <f>G8/C243*C209</f>
        <v>0.10411366583471621</v>
      </c>
      <c r="I209" s="26">
        <f t="shared" si="7"/>
        <v>0.60411366583471615</v>
      </c>
      <c r="J209" s="57"/>
      <c r="K209" s="366"/>
      <c r="L209" s="55"/>
      <c r="M209" s="390"/>
      <c r="P209" s="95"/>
      <c r="Q209" s="96"/>
      <c r="R209" s="96"/>
      <c r="S209" s="96"/>
    </row>
    <row r="210" spans="1:19" x14ac:dyDescent="0.25">
      <c r="A210" s="7">
        <v>197</v>
      </c>
      <c r="B210" s="17" t="s">
        <v>429</v>
      </c>
      <c r="C210" s="11">
        <v>69.2</v>
      </c>
      <c r="D210" s="16" t="s">
        <v>328</v>
      </c>
      <c r="E210" s="30">
        <v>5.4</v>
      </c>
      <c r="F210" s="30">
        <v>6.4</v>
      </c>
      <c r="G210" s="21">
        <f t="shared" si="6"/>
        <v>1</v>
      </c>
      <c r="H210" s="29">
        <f>G8/C243*C210</f>
        <v>0.16912360741226201</v>
      </c>
      <c r="I210" s="26">
        <f t="shared" si="7"/>
        <v>1.169123607412262</v>
      </c>
      <c r="J210" s="4"/>
      <c r="K210" s="366"/>
      <c r="L210" s="55"/>
      <c r="M210" s="390"/>
      <c r="P210" s="95"/>
      <c r="Q210" s="96"/>
    </row>
    <row r="211" spans="1:19" x14ac:dyDescent="0.25">
      <c r="A211" s="7">
        <v>198</v>
      </c>
      <c r="B211" s="17" t="s">
        <v>430</v>
      </c>
      <c r="C211" s="11">
        <v>99.5</v>
      </c>
      <c r="D211" s="16" t="s">
        <v>328</v>
      </c>
      <c r="E211" s="30">
        <v>4.9000000000000004</v>
      </c>
      <c r="F211" s="30">
        <v>4.9000000000000004</v>
      </c>
      <c r="G211" s="21">
        <f t="shared" si="6"/>
        <v>0</v>
      </c>
      <c r="H211" s="29">
        <f>G8/C243*C211</f>
        <v>0.24317628522427845</v>
      </c>
      <c r="I211" s="26">
        <f t="shared" si="7"/>
        <v>0.24317628522427845</v>
      </c>
      <c r="J211" s="4"/>
      <c r="K211" s="366"/>
      <c r="L211" s="55"/>
      <c r="M211" s="390"/>
      <c r="N211" s="389"/>
      <c r="O211" s="389"/>
      <c r="P211" s="95"/>
      <c r="Q211" s="96"/>
    </row>
    <row r="212" spans="1:19" x14ac:dyDescent="0.25">
      <c r="A212" s="7">
        <v>199</v>
      </c>
      <c r="B212" s="17" t="s">
        <v>431</v>
      </c>
      <c r="C212" s="11">
        <v>42.6</v>
      </c>
      <c r="D212" s="16" t="s">
        <v>328</v>
      </c>
      <c r="E212" s="30">
        <v>2.9</v>
      </c>
      <c r="F212" s="30">
        <v>3.5</v>
      </c>
      <c r="G212" s="21">
        <f t="shared" si="6"/>
        <v>0.60000000000000009</v>
      </c>
      <c r="H212" s="29">
        <f>G8/C243*C212</f>
        <v>0.10411366583471621</v>
      </c>
      <c r="I212" s="26">
        <f t="shared" si="7"/>
        <v>0.70411366583471624</v>
      </c>
      <c r="J212" s="4"/>
      <c r="K212" s="366"/>
      <c r="L212" s="55"/>
      <c r="M212" s="390"/>
      <c r="P212" s="95"/>
      <c r="Q212" s="96"/>
    </row>
    <row r="213" spans="1:19" x14ac:dyDescent="0.25">
      <c r="A213" s="7">
        <v>200</v>
      </c>
      <c r="B213" s="17" t="s">
        <v>432</v>
      </c>
      <c r="C213" s="11">
        <v>68.8</v>
      </c>
      <c r="D213" s="16" t="s">
        <v>328</v>
      </c>
      <c r="E213" s="30">
        <v>2.8</v>
      </c>
      <c r="F213" s="30">
        <v>2.9</v>
      </c>
      <c r="G213" s="21">
        <f t="shared" si="6"/>
        <v>0.10000000000000009</v>
      </c>
      <c r="H213" s="29">
        <f>G8/C243*C213</f>
        <v>0.16814601430583273</v>
      </c>
      <c r="I213" s="26">
        <f t="shared" si="7"/>
        <v>0.26814601430583285</v>
      </c>
      <c r="J213" s="4"/>
      <c r="K213" s="366"/>
      <c r="L213" s="55"/>
      <c r="M213" s="390"/>
      <c r="N213" s="10"/>
      <c r="P213" s="95"/>
      <c r="Q213" s="96"/>
    </row>
    <row r="214" spans="1:19" x14ac:dyDescent="0.25">
      <c r="A214" s="328">
        <v>201</v>
      </c>
      <c r="B214" s="329" t="s">
        <v>433</v>
      </c>
      <c r="C214" s="330">
        <v>99.3</v>
      </c>
      <c r="D214" s="331" t="s">
        <v>328</v>
      </c>
      <c r="E214" s="332">
        <v>8.1</v>
      </c>
      <c r="F214" s="332">
        <v>9.6999999999999993</v>
      </c>
      <c r="G214" s="333">
        <f t="shared" si="6"/>
        <v>1.5999999999999996</v>
      </c>
      <c r="H214" s="334">
        <f>G8/C243*C214</f>
        <v>0.24268748867106379</v>
      </c>
      <c r="I214" s="335">
        <f t="shared" si="7"/>
        <v>1.8426874886710634</v>
      </c>
      <c r="J214" s="4"/>
      <c r="K214" s="366"/>
      <c r="L214" s="55"/>
      <c r="M214" s="390"/>
      <c r="P214" s="95"/>
    </row>
    <row r="215" spans="1:19" x14ac:dyDescent="0.25">
      <c r="A215" s="7">
        <v>202</v>
      </c>
      <c r="B215" s="17" t="s">
        <v>558</v>
      </c>
      <c r="C215" s="11">
        <v>72.8</v>
      </c>
      <c r="D215" s="16" t="s">
        <v>328</v>
      </c>
      <c r="E215" s="30">
        <v>4.5</v>
      </c>
      <c r="F215" s="30">
        <v>6.6</v>
      </c>
      <c r="G215" s="21">
        <f t="shared" si="6"/>
        <v>2.0999999999999996</v>
      </c>
      <c r="H215" s="29">
        <f>G8/C243*C215</f>
        <v>0.17792194537012532</v>
      </c>
      <c r="I215" s="26">
        <f t="shared" si="7"/>
        <v>2.2779219453701249</v>
      </c>
      <c r="J215" s="4"/>
      <c r="K215" s="366"/>
      <c r="L215" s="55"/>
      <c r="M215" s="390"/>
      <c r="P215" s="95"/>
    </row>
    <row r="216" spans="1:19" x14ac:dyDescent="0.25">
      <c r="A216" s="7">
        <v>203</v>
      </c>
      <c r="B216" s="17" t="s">
        <v>559</v>
      </c>
      <c r="C216" s="11">
        <v>72.2</v>
      </c>
      <c r="D216" s="16" t="s">
        <v>328</v>
      </c>
      <c r="E216" s="30">
        <v>3.3</v>
      </c>
      <c r="F216" s="30">
        <v>3.3</v>
      </c>
      <c r="G216" s="21">
        <f t="shared" si="6"/>
        <v>0</v>
      </c>
      <c r="H216" s="29">
        <f>G8/C243*C216</f>
        <v>0.17645555571048144</v>
      </c>
      <c r="I216" s="26">
        <f t="shared" si="7"/>
        <v>0.17645555571048144</v>
      </c>
      <c r="J216" s="4"/>
      <c r="K216" s="366"/>
      <c r="L216" s="55"/>
      <c r="M216" s="390"/>
      <c r="P216" s="95"/>
    </row>
    <row r="217" spans="1:19" x14ac:dyDescent="0.25">
      <c r="A217" s="7">
        <v>204</v>
      </c>
      <c r="B217" s="17" t="s">
        <v>560</v>
      </c>
      <c r="C217" s="11">
        <v>45.9</v>
      </c>
      <c r="D217" s="16" t="s">
        <v>328</v>
      </c>
      <c r="E217" s="30">
        <v>1</v>
      </c>
      <c r="F217" s="30">
        <v>1</v>
      </c>
      <c r="G217" s="21">
        <f t="shared" si="6"/>
        <v>0</v>
      </c>
      <c r="H217" s="29">
        <f>G8/C243*C217</f>
        <v>0.11217880896275759</v>
      </c>
      <c r="I217" s="26">
        <f t="shared" si="7"/>
        <v>0.11217880896275759</v>
      </c>
      <c r="J217" s="4"/>
      <c r="K217" s="366"/>
      <c r="L217" s="55"/>
      <c r="M217" s="390"/>
      <c r="P217" s="95"/>
    </row>
    <row r="218" spans="1:19" x14ac:dyDescent="0.25">
      <c r="A218" s="7">
        <v>205</v>
      </c>
      <c r="B218" s="17" t="s">
        <v>561</v>
      </c>
      <c r="C218" s="11">
        <v>45.2</v>
      </c>
      <c r="D218" s="16" t="s">
        <v>328</v>
      </c>
      <c r="E218" s="30">
        <v>3.2</v>
      </c>
      <c r="F218" s="30">
        <v>3.4</v>
      </c>
      <c r="G218" s="21">
        <f t="shared" si="6"/>
        <v>0.19999999999999973</v>
      </c>
      <c r="H218" s="29">
        <f>G8/C243*C218</f>
        <v>0.11046802102650639</v>
      </c>
      <c r="I218" s="26">
        <f t="shared" si="7"/>
        <v>0.31046802102650611</v>
      </c>
      <c r="J218" s="4"/>
      <c r="K218" s="366"/>
      <c r="L218" s="55"/>
      <c r="M218" s="390"/>
    </row>
    <row r="219" spans="1:19" x14ac:dyDescent="0.25">
      <c r="A219" s="7">
        <v>206</v>
      </c>
      <c r="B219" s="17" t="s">
        <v>562</v>
      </c>
      <c r="C219" s="11">
        <v>72.400000000000006</v>
      </c>
      <c r="D219" s="16" t="s">
        <v>328</v>
      </c>
      <c r="E219" s="30">
        <v>2.1</v>
      </c>
      <c r="F219" s="30">
        <v>2.1</v>
      </c>
      <c r="G219" s="21">
        <f t="shared" si="6"/>
        <v>0</v>
      </c>
      <c r="H219" s="29">
        <f>G8/C243*C219</f>
        <v>0.17694435226369609</v>
      </c>
      <c r="I219" s="26">
        <f t="shared" si="7"/>
        <v>0.17694435226369609</v>
      </c>
      <c r="J219" s="4"/>
      <c r="K219" s="366"/>
      <c r="L219" s="55"/>
      <c r="M219" s="390"/>
    </row>
    <row r="220" spans="1:19" x14ac:dyDescent="0.25">
      <c r="A220" s="7">
        <v>207</v>
      </c>
      <c r="B220" s="17" t="s">
        <v>563</v>
      </c>
      <c r="C220" s="11">
        <v>72.3</v>
      </c>
      <c r="D220" s="16" t="s">
        <v>328</v>
      </c>
      <c r="E220" s="30">
        <v>5.5</v>
      </c>
      <c r="F220" s="30">
        <v>6.4</v>
      </c>
      <c r="G220" s="21">
        <f t="shared" si="6"/>
        <v>0.90000000000000036</v>
      </c>
      <c r="H220" s="29">
        <f>G8/C243*C220</f>
        <v>0.17669995398708874</v>
      </c>
      <c r="I220" s="26">
        <f t="shared" si="7"/>
        <v>1.0766999539870892</v>
      </c>
      <c r="J220" s="4"/>
      <c r="K220" s="366"/>
      <c r="L220" s="55"/>
      <c r="M220" s="390"/>
    </row>
    <row r="221" spans="1:19" x14ac:dyDescent="0.25">
      <c r="A221" s="7">
        <v>208</v>
      </c>
      <c r="B221" s="17" t="s">
        <v>564</v>
      </c>
      <c r="C221" s="11">
        <v>45.5</v>
      </c>
      <c r="D221" s="16" t="s">
        <v>328</v>
      </c>
      <c r="E221" s="30">
        <v>2.6</v>
      </c>
      <c r="F221" s="30">
        <v>2.9</v>
      </c>
      <c r="G221" s="21">
        <f t="shared" si="6"/>
        <v>0.29999999999999982</v>
      </c>
      <c r="H221" s="29">
        <f>G8/C243*C221</f>
        <v>0.11120121585632833</v>
      </c>
      <c r="I221" s="26">
        <f t="shared" si="7"/>
        <v>0.41120121585632818</v>
      </c>
      <c r="J221" s="4"/>
      <c r="K221" s="366"/>
      <c r="L221" s="55"/>
      <c r="M221" s="390"/>
    </row>
    <row r="222" spans="1:19" x14ac:dyDescent="0.25">
      <c r="A222" s="7">
        <v>209</v>
      </c>
      <c r="B222" s="17" t="s">
        <v>565</v>
      </c>
      <c r="C222" s="11">
        <v>45.2</v>
      </c>
      <c r="D222" s="16" t="s">
        <v>328</v>
      </c>
      <c r="E222" s="30">
        <v>2.2000000000000002</v>
      </c>
      <c r="F222" s="30">
        <v>2.6</v>
      </c>
      <c r="G222" s="21">
        <f t="shared" si="6"/>
        <v>0.39999999999999991</v>
      </c>
      <c r="H222" s="29">
        <f>G8/C243*C222</f>
        <v>0.11046802102650639</v>
      </c>
      <c r="I222" s="26">
        <f t="shared" si="7"/>
        <v>0.51046802102650635</v>
      </c>
      <c r="J222" s="4"/>
      <c r="K222" s="366"/>
      <c r="L222" s="55"/>
      <c r="M222" s="390"/>
    </row>
    <row r="223" spans="1:19" x14ac:dyDescent="0.25">
      <c r="A223" s="7">
        <v>210</v>
      </c>
      <c r="B223" s="17" t="s">
        <v>566</v>
      </c>
      <c r="C223" s="11">
        <v>72.5</v>
      </c>
      <c r="D223" s="16" t="s">
        <v>328</v>
      </c>
      <c r="E223" s="30">
        <v>4.7</v>
      </c>
      <c r="F223" s="30">
        <v>5.3</v>
      </c>
      <c r="G223" s="21">
        <f t="shared" si="6"/>
        <v>0.59999999999999964</v>
      </c>
      <c r="H223" s="29">
        <f>G8/C243*C223</f>
        <v>0.17718875054030339</v>
      </c>
      <c r="I223" s="26">
        <f t="shared" si="7"/>
        <v>0.77718875054030301</v>
      </c>
      <c r="J223" s="388"/>
      <c r="K223" s="366"/>
      <c r="L223" s="55"/>
      <c r="M223" s="390"/>
    </row>
    <row r="224" spans="1:19" x14ac:dyDescent="0.25">
      <c r="A224" s="7">
        <v>211</v>
      </c>
      <c r="B224" s="17" t="s">
        <v>567</v>
      </c>
      <c r="C224" s="11">
        <v>72.2</v>
      </c>
      <c r="D224" s="16" t="s">
        <v>328</v>
      </c>
      <c r="E224" s="30">
        <v>3.7</v>
      </c>
      <c r="F224" s="30">
        <v>4</v>
      </c>
      <c r="G224" s="21">
        <f t="shared" si="6"/>
        <v>0.29999999999999982</v>
      </c>
      <c r="H224" s="29">
        <f>G8/C243*C224</f>
        <v>0.17645555571048144</v>
      </c>
      <c r="I224" s="26">
        <f t="shared" si="7"/>
        <v>0.47645555571048126</v>
      </c>
      <c r="J224" s="4"/>
      <c r="K224" s="366"/>
      <c r="L224" s="55"/>
      <c r="M224" s="390"/>
    </row>
    <row r="225" spans="1:14" x14ac:dyDescent="0.25">
      <c r="A225" s="7">
        <v>212</v>
      </c>
      <c r="B225" s="17" t="s">
        <v>568</v>
      </c>
      <c r="C225" s="11">
        <v>46</v>
      </c>
      <c r="D225" s="16" t="s">
        <v>328</v>
      </c>
      <c r="E225" s="30">
        <v>1.7</v>
      </c>
      <c r="F225" s="30">
        <v>1.9</v>
      </c>
      <c r="G225" s="21">
        <f t="shared" si="6"/>
        <v>0.19999999999999996</v>
      </c>
      <c r="H225" s="29">
        <f>G8/C243*C225</f>
        <v>0.11242320723936491</v>
      </c>
      <c r="I225" s="26">
        <f t="shared" si="7"/>
        <v>0.3124232072393649</v>
      </c>
      <c r="J225" s="4"/>
      <c r="K225" s="366"/>
      <c r="L225" s="55"/>
      <c r="M225" s="390"/>
    </row>
    <row r="226" spans="1:14" x14ac:dyDescent="0.25">
      <c r="A226" s="7">
        <v>213</v>
      </c>
      <c r="B226" s="17" t="s">
        <v>569</v>
      </c>
      <c r="C226" s="11">
        <v>44.8</v>
      </c>
      <c r="D226" s="16" t="s">
        <v>328</v>
      </c>
      <c r="E226" s="30">
        <v>2.2999999999999998</v>
      </c>
      <c r="F226" s="30">
        <v>2.2999999999999998</v>
      </c>
      <c r="G226" s="21">
        <f t="shared" si="6"/>
        <v>0</v>
      </c>
      <c r="H226" s="29">
        <f>G8/C243*C226</f>
        <v>0.10949042792007711</v>
      </c>
      <c r="I226" s="26">
        <f t="shared" si="7"/>
        <v>0.10949042792007711</v>
      </c>
      <c r="J226" s="4"/>
      <c r="K226" s="366"/>
      <c r="L226" s="55"/>
      <c r="M226" s="390"/>
    </row>
    <row r="227" spans="1:14" x14ac:dyDescent="0.25">
      <c r="A227" s="7">
        <v>214</v>
      </c>
      <c r="B227" s="17" t="s">
        <v>570</v>
      </c>
      <c r="C227" s="11">
        <v>73.099999999999994</v>
      </c>
      <c r="D227" s="16" t="s">
        <v>328</v>
      </c>
      <c r="E227" s="30">
        <v>4.5</v>
      </c>
      <c r="F227" s="30">
        <v>5.0999999999999996</v>
      </c>
      <c r="G227" s="21">
        <f t="shared" si="6"/>
        <v>0.59999999999999964</v>
      </c>
      <c r="H227" s="29">
        <f>G8/C243*C227</f>
        <v>0.17865514019994727</v>
      </c>
      <c r="I227" s="26">
        <f t="shared" si="7"/>
        <v>0.77865514019994686</v>
      </c>
      <c r="J227" s="4"/>
      <c r="K227" s="366"/>
      <c r="L227" s="55"/>
      <c r="M227" s="390"/>
    </row>
    <row r="228" spans="1:14" x14ac:dyDescent="0.25">
      <c r="A228" s="7">
        <v>215</v>
      </c>
      <c r="B228" s="17" t="s">
        <v>571</v>
      </c>
      <c r="C228" s="11">
        <v>72.400000000000006</v>
      </c>
      <c r="D228" s="16" t="s">
        <v>328</v>
      </c>
      <c r="E228" s="30">
        <v>1.3</v>
      </c>
      <c r="F228" s="30">
        <v>1.5</v>
      </c>
      <c r="G228" s="21">
        <f t="shared" si="6"/>
        <v>0.19999999999999996</v>
      </c>
      <c r="H228" s="29">
        <f>G8/C243*C228</f>
        <v>0.17694435226369609</v>
      </c>
      <c r="I228" s="26">
        <f t="shared" si="7"/>
        <v>0.37694435226369605</v>
      </c>
      <c r="K228" s="366"/>
      <c r="L228" s="55"/>
      <c r="M228" s="390"/>
    </row>
    <row r="229" spans="1:14" x14ac:dyDescent="0.25">
      <c r="A229" s="7">
        <v>216</v>
      </c>
      <c r="B229" s="17" t="s">
        <v>572</v>
      </c>
      <c r="C229" s="11">
        <v>46</v>
      </c>
      <c r="D229" s="16" t="s">
        <v>328</v>
      </c>
      <c r="E229" s="30">
        <v>1.5</v>
      </c>
      <c r="F229" s="30">
        <v>1.6</v>
      </c>
      <c r="G229" s="21">
        <f t="shared" si="6"/>
        <v>0.10000000000000009</v>
      </c>
      <c r="H229" s="29">
        <f>G8/C243*C229</f>
        <v>0.11242320723936491</v>
      </c>
      <c r="I229" s="26">
        <f t="shared" si="7"/>
        <v>0.212423207239365</v>
      </c>
      <c r="J229" s="4"/>
      <c r="K229" s="366"/>
      <c r="L229" s="55"/>
      <c r="M229" s="390"/>
    </row>
    <row r="230" spans="1:14" x14ac:dyDescent="0.25">
      <c r="A230" s="7">
        <v>217</v>
      </c>
      <c r="B230" s="17" t="s">
        <v>573</v>
      </c>
      <c r="C230" s="11">
        <v>45.4</v>
      </c>
      <c r="D230" s="16" t="s">
        <v>328</v>
      </c>
      <c r="E230" s="30">
        <v>2.1</v>
      </c>
      <c r="F230" s="30">
        <v>2.5</v>
      </c>
      <c r="G230" s="21">
        <f t="shared" si="6"/>
        <v>0.39999999999999991</v>
      </c>
      <c r="H230" s="29">
        <f>G8/C243*C230</f>
        <v>0.11095681757972101</v>
      </c>
      <c r="I230" s="26">
        <f t="shared" si="7"/>
        <v>0.51095681757972089</v>
      </c>
      <c r="J230" s="4"/>
      <c r="K230" s="366"/>
      <c r="L230" s="55"/>
      <c r="M230" s="390"/>
    </row>
    <row r="231" spans="1:14" x14ac:dyDescent="0.25">
      <c r="A231" s="7">
        <v>218</v>
      </c>
      <c r="B231" s="17" t="s">
        <v>574</v>
      </c>
      <c r="C231" s="11">
        <v>73</v>
      </c>
      <c r="D231" s="16" t="s">
        <v>328</v>
      </c>
      <c r="E231" s="30">
        <v>2.2000000000000002</v>
      </c>
      <c r="F231" s="30">
        <v>2.9</v>
      </c>
      <c r="G231" s="21">
        <f t="shared" si="6"/>
        <v>0.69999999999999973</v>
      </c>
      <c r="H231" s="29">
        <f>G8/C243*C231</f>
        <v>0.17841074192333997</v>
      </c>
      <c r="I231" s="26">
        <f t="shared" si="7"/>
        <v>0.87841074192333968</v>
      </c>
      <c r="J231" s="4"/>
      <c r="K231" s="366"/>
      <c r="L231" s="55"/>
      <c r="M231" s="390"/>
    </row>
    <row r="232" spans="1:14" x14ac:dyDescent="0.25">
      <c r="A232" s="7">
        <v>219</v>
      </c>
      <c r="B232" s="17" t="s">
        <v>575</v>
      </c>
      <c r="C232" s="11">
        <v>72.2</v>
      </c>
      <c r="D232" s="16" t="s">
        <v>328</v>
      </c>
      <c r="E232" s="30">
        <v>3.8</v>
      </c>
      <c r="F232" s="30">
        <v>4.8</v>
      </c>
      <c r="G232" s="21">
        <f t="shared" si="6"/>
        <v>1</v>
      </c>
      <c r="H232" s="29">
        <f>G8/C243*C232</f>
        <v>0.17645555571048144</v>
      </c>
      <c r="I232" s="26">
        <f t="shared" si="7"/>
        <v>1.1764555557104814</v>
      </c>
      <c r="J232" s="4"/>
      <c r="K232" s="366"/>
      <c r="L232" s="55"/>
      <c r="M232" s="390"/>
    </row>
    <row r="233" spans="1:14" x14ac:dyDescent="0.25">
      <c r="A233" s="7">
        <v>220</v>
      </c>
      <c r="B233" s="17" t="s">
        <v>576</v>
      </c>
      <c r="C233" s="11">
        <v>46.2</v>
      </c>
      <c r="D233" s="16" t="s">
        <v>328</v>
      </c>
      <c r="E233" s="30">
        <v>1.9</v>
      </c>
      <c r="F233" s="30">
        <v>1.9</v>
      </c>
      <c r="G233" s="21">
        <f t="shared" si="6"/>
        <v>0</v>
      </c>
      <c r="H233" s="29">
        <f>G8/C243*C233</f>
        <v>0.11291200379257954</v>
      </c>
      <c r="I233" s="26">
        <f t="shared" si="7"/>
        <v>0.11291200379257954</v>
      </c>
      <c r="J233" s="4"/>
      <c r="K233" s="366"/>
      <c r="L233" s="55"/>
      <c r="M233" s="390"/>
    </row>
    <row r="234" spans="1:14" x14ac:dyDescent="0.25">
      <c r="A234" s="7">
        <v>221</v>
      </c>
      <c r="B234" s="17" t="s">
        <v>577</v>
      </c>
      <c r="C234" s="11">
        <v>45.4</v>
      </c>
      <c r="D234" s="16" t="s">
        <v>328</v>
      </c>
      <c r="E234" s="30">
        <v>3.2</v>
      </c>
      <c r="F234" s="30">
        <v>3.8</v>
      </c>
      <c r="G234" s="21">
        <f t="shared" si="6"/>
        <v>0.59999999999999964</v>
      </c>
      <c r="H234" s="29">
        <f>G8/C243*C234</f>
        <v>0.11095681757972101</v>
      </c>
      <c r="I234" s="26">
        <f t="shared" si="7"/>
        <v>0.71095681757972062</v>
      </c>
      <c r="J234" s="4"/>
      <c r="K234" s="366"/>
      <c r="L234" s="55"/>
      <c r="M234" s="390"/>
    </row>
    <row r="235" spans="1:14" x14ac:dyDescent="0.25">
      <c r="A235" s="7">
        <v>222</v>
      </c>
      <c r="B235" s="17" t="s">
        <v>578</v>
      </c>
      <c r="C235" s="11">
        <v>72.900000000000006</v>
      </c>
      <c r="D235" s="16" t="s">
        <v>328</v>
      </c>
      <c r="E235" s="30">
        <v>3.8</v>
      </c>
      <c r="F235" s="30">
        <v>4</v>
      </c>
      <c r="G235" s="21">
        <f t="shared" si="6"/>
        <v>0.20000000000000018</v>
      </c>
      <c r="H235" s="29">
        <f>G8/C243*C235</f>
        <v>0.17816634364673267</v>
      </c>
      <c r="I235" s="26">
        <f t="shared" si="7"/>
        <v>0.37816634364673285</v>
      </c>
      <c r="J235" s="57"/>
      <c r="K235" s="366"/>
      <c r="L235" s="55"/>
      <c r="M235" s="390"/>
    </row>
    <row r="236" spans="1:14" x14ac:dyDescent="0.25">
      <c r="A236" s="7">
        <v>223</v>
      </c>
      <c r="B236" s="17" t="s">
        <v>579</v>
      </c>
      <c r="C236" s="11">
        <v>72.400000000000006</v>
      </c>
      <c r="D236" s="16" t="s">
        <v>328</v>
      </c>
      <c r="E236" s="30">
        <v>5</v>
      </c>
      <c r="F236" s="30">
        <v>5.9</v>
      </c>
      <c r="G236" s="21">
        <f t="shared" si="6"/>
        <v>0.90000000000000036</v>
      </c>
      <c r="H236" s="29">
        <f>G8/C243*C236</f>
        <v>0.17694435226369609</v>
      </c>
      <c r="I236" s="26">
        <f t="shared" si="7"/>
        <v>1.0769443522636966</v>
      </c>
      <c r="J236" s="57"/>
      <c r="K236" s="58"/>
      <c r="L236" s="55"/>
      <c r="M236" s="390"/>
    </row>
    <row r="237" spans="1:14" x14ac:dyDescent="0.25">
      <c r="A237" s="7">
        <v>224</v>
      </c>
      <c r="B237" s="17" t="s">
        <v>580</v>
      </c>
      <c r="C237" s="11">
        <v>46.1</v>
      </c>
      <c r="D237" s="16" t="s">
        <v>328</v>
      </c>
      <c r="E237" s="30">
        <v>3.2</v>
      </c>
      <c r="F237" s="30">
        <v>3.9</v>
      </c>
      <c r="G237" s="21">
        <f t="shared" si="6"/>
        <v>0.69999999999999973</v>
      </c>
      <c r="H237" s="29">
        <f>G8/C243*C237</f>
        <v>0.11266760551597223</v>
      </c>
      <c r="I237" s="26">
        <f t="shared" si="7"/>
        <v>0.81266760551597195</v>
      </c>
      <c r="J237" s="57"/>
      <c r="K237" s="58"/>
      <c r="L237" s="55"/>
      <c r="M237" s="57"/>
      <c r="N237" s="6"/>
    </row>
    <row r="238" spans="1:14" x14ac:dyDescent="0.25">
      <c r="A238" s="7">
        <v>225</v>
      </c>
      <c r="B238" s="17" t="s">
        <v>581</v>
      </c>
      <c r="C238" s="11">
        <v>45.6</v>
      </c>
      <c r="D238" s="16" t="s">
        <v>328</v>
      </c>
      <c r="E238" s="30">
        <v>3.3</v>
      </c>
      <c r="F238" s="30">
        <v>3.5</v>
      </c>
      <c r="G238" s="21">
        <f t="shared" si="6"/>
        <v>0.20000000000000018</v>
      </c>
      <c r="H238" s="29">
        <f>G8/C243*C238</f>
        <v>0.11144561413293565</v>
      </c>
      <c r="I238" s="26">
        <f t="shared" si="7"/>
        <v>0.31144561413293581</v>
      </c>
      <c r="J238" s="57"/>
      <c r="K238" s="58"/>
      <c r="L238" s="55"/>
      <c r="M238" s="390"/>
    </row>
    <row r="239" spans="1:14" x14ac:dyDescent="0.25">
      <c r="A239" s="7">
        <v>226</v>
      </c>
      <c r="B239" s="17" t="s">
        <v>582</v>
      </c>
      <c r="C239" s="11">
        <v>73.2</v>
      </c>
      <c r="D239" s="16" t="s">
        <v>328</v>
      </c>
      <c r="E239" s="30">
        <v>6.2</v>
      </c>
      <c r="F239" s="30">
        <v>7.6</v>
      </c>
      <c r="G239" s="21">
        <f t="shared" si="6"/>
        <v>1.3999999999999995</v>
      </c>
      <c r="H239" s="29">
        <f>G8/C243*C239</f>
        <v>0.1788995384765546</v>
      </c>
      <c r="I239" s="26">
        <f t="shared" si="7"/>
        <v>1.5788995384765541</v>
      </c>
      <c r="J239" s="57"/>
      <c r="K239" s="366"/>
      <c r="L239" s="55"/>
      <c r="M239" s="390"/>
    </row>
    <row r="240" spans="1:14" x14ac:dyDescent="0.25">
      <c r="A240" s="7">
        <v>227</v>
      </c>
      <c r="B240" s="17" t="s">
        <v>583</v>
      </c>
      <c r="C240" s="11">
        <v>72.400000000000006</v>
      </c>
      <c r="D240" s="16" t="s">
        <v>328</v>
      </c>
      <c r="E240" s="30">
        <v>5.4</v>
      </c>
      <c r="F240" s="30">
        <v>5.5</v>
      </c>
      <c r="G240" s="21">
        <f t="shared" si="6"/>
        <v>9.9999999999999645E-2</v>
      </c>
      <c r="H240" s="29">
        <f>G8/C243*C240</f>
        <v>0.17694435226369609</v>
      </c>
      <c r="I240" s="26">
        <f t="shared" si="7"/>
        <v>0.27694435226369574</v>
      </c>
      <c r="J240" s="57"/>
      <c r="K240" s="366"/>
      <c r="L240" s="55"/>
      <c r="M240" s="390"/>
    </row>
    <row r="241" spans="1:16" x14ac:dyDescent="0.25">
      <c r="A241" s="7">
        <v>228</v>
      </c>
      <c r="B241" s="17" t="s">
        <v>584</v>
      </c>
      <c r="C241" s="11">
        <v>46.4</v>
      </c>
      <c r="D241" s="16" t="s">
        <v>328</v>
      </c>
      <c r="E241" s="30">
        <v>1.7</v>
      </c>
      <c r="F241" s="30">
        <v>1.8</v>
      </c>
      <c r="G241" s="21">
        <f t="shared" si="6"/>
        <v>0.10000000000000009</v>
      </c>
      <c r="H241" s="29">
        <f>G8/C243*C241</f>
        <v>0.11340080034579417</v>
      </c>
      <c r="I241" s="26">
        <f t="shared" si="7"/>
        <v>0.21340080034579426</v>
      </c>
      <c r="J241" s="57"/>
      <c r="K241" s="366"/>
      <c r="L241" s="55"/>
      <c r="M241" s="390"/>
    </row>
    <row r="242" spans="1:16" x14ac:dyDescent="0.25">
      <c r="A242" s="7">
        <v>229</v>
      </c>
      <c r="B242" s="17" t="s">
        <v>585</v>
      </c>
      <c r="C242" s="11">
        <v>45.5</v>
      </c>
      <c r="D242" s="16" t="s">
        <v>328</v>
      </c>
      <c r="E242" s="30">
        <v>4.5999999999999996</v>
      </c>
      <c r="F242" s="30">
        <v>5.6</v>
      </c>
      <c r="G242" s="21">
        <f t="shared" si="6"/>
        <v>1</v>
      </c>
      <c r="H242" s="29">
        <f>G8/C243*C242</f>
        <v>0.11120121585632833</v>
      </c>
      <c r="I242" s="26">
        <f t="shared" si="7"/>
        <v>1.1112012158563283</v>
      </c>
      <c r="J242" s="57"/>
      <c r="K242" s="366"/>
      <c r="L242" s="55"/>
      <c r="M242" s="390"/>
    </row>
    <row r="243" spans="1:16" x14ac:dyDescent="0.25">
      <c r="A243" s="707" t="s">
        <v>3</v>
      </c>
      <c r="B243" s="708"/>
      <c r="C243" s="272">
        <f>SUM(C14:C242)</f>
        <v>14343.799999999996</v>
      </c>
      <c r="D243" s="273"/>
      <c r="E243" s="274">
        <f>SUM(E14:E242)</f>
        <v>877.4000000000002</v>
      </c>
      <c r="F243" s="274">
        <f>SUM(F14:F242)</f>
        <v>991.89999999999941</v>
      </c>
      <c r="G243" s="274">
        <f>SUM(G14:G242)</f>
        <v>114.49999999999994</v>
      </c>
      <c r="H243" s="274">
        <f>SUM(H14:H242)</f>
        <v>35.056000000000047</v>
      </c>
      <c r="I243" s="274">
        <f>SUM(I14:I242)</f>
        <v>149.55599999999998</v>
      </c>
      <c r="J243" s="4"/>
      <c r="K243" s="366"/>
      <c r="M243" s="6"/>
    </row>
    <row r="244" spans="1:16" x14ac:dyDescent="0.25">
      <c r="A244" s="115"/>
      <c r="B244" s="115"/>
      <c r="C244" s="115"/>
      <c r="D244" s="115"/>
      <c r="E244" s="116"/>
      <c r="F244" s="116"/>
      <c r="G244" s="117"/>
      <c r="H244" s="118"/>
      <c r="I244" s="118"/>
      <c r="J244" s="113"/>
      <c r="K244" s="369">
        <f>SUM(K14:K242)</f>
        <v>0</v>
      </c>
      <c r="M244" s="6"/>
      <c r="P244" s="106"/>
    </row>
    <row r="245" spans="1:16" ht="36.75" x14ac:dyDescent="0.25">
      <c r="A245" s="65" t="s">
        <v>15</v>
      </c>
      <c r="B245" s="108" t="s">
        <v>331</v>
      </c>
      <c r="C245" s="256" t="str">
        <f>C13</f>
        <v>Общая площадь, м2</v>
      </c>
      <c r="D245" s="257" t="s">
        <v>308</v>
      </c>
      <c r="E245" s="174" t="s">
        <v>628</v>
      </c>
      <c r="F245" s="3" t="str">
        <f>F13</f>
        <v>Показания  на 23.03.19</v>
      </c>
      <c r="G245" s="3" t="str">
        <f>G13</f>
        <v>Разница, Гкал</v>
      </c>
      <c r="H245" s="3" t="str">
        <f>H13</f>
        <v>Отопление МОП, Гкал</v>
      </c>
      <c r="I245" s="3" t="str">
        <f>I13</f>
        <v>Всего, Гкал</v>
      </c>
      <c r="J245" s="317" t="s">
        <v>621</v>
      </c>
      <c r="K245" s="369"/>
      <c r="M245" s="6"/>
      <c r="O245" s="45"/>
    </row>
    <row r="246" spans="1:16" x14ac:dyDescent="0.25">
      <c r="A246" s="59" t="s">
        <v>13</v>
      </c>
      <c r="B246" s="110" t="s">
        <v>434</v>
      </c>
      <c r="C246" s="258">
        <v>95.8</v>
      </c>
      <c r="D246" s="61" t="s">
        <v>328</v>
      </c>
      <c r="E246" s="63">
        <v>6.6</v>
      </c>
      <c r="F246" s="63">
        <v>6.6</v>
      </c>
      <c r="G246" s="63">
        <f t="shared" ref="G246:G266" si="8">F246-E246</f>
        <v>0</v>
      </c>
      <c r="H246" s="48">
        <f>G11/C267*C246</f>
        <v>2.0424947243275375</v>
      </c>
      <c r="I246" s="63">
        <f t="shared" ref="I246:I260" si="9">G246+H246</f>
        <v>2.0424947243275375</v>
      </c>
      <c r="J246" s="120">
        <f>((C246*0.015)*12)/7</f>
        <v>2.4634285714285715</v>
      </c>
      <c r="K246" s="369"/>
      <c r="M246" s="6"/>
      <c r="O246" s="45"/>
    </row>
    <row r="247" spans="1:16" x14ac:dyDescent="0.25">
      <c r="A247" s="144" t="s">
        <v>14</v>
      </c>
      <c r="B247" s="406" t="s">
        <v>435</v>
      </c>
      <c r="C247" s="407">
        <v>81.400000000000006</v>
      </c>
      <c r="D247" s="408" t="s">
        <v>328</v>
      </c>
      <c r="E247" s="409">
        <v>5.0999999999999996</v>
      </c>
      <c r="F247" s="409">
        <v>5.0999999999999996</v>
      </c>
      <c r="G247" s="409">
        <f t="shared" si="8"/>
        <v>0</v>
      </c>
      <c r="H247" s="150">
        <f>G11/C267*C247</f>
        <v>1.7354809035517909</v>
      </c>
      <c r="I247" s="409">
        <f t="shared" si="9"/>
        <v>1.7354809035517909</v>
      </c>
      <c r="J247" s="120">
        <f t="shared" ref="J247:J260" si="10">((C247*0.015)*12)/7</f>
        <v>2.0931428571428574</v>
      </c>
      <c r="K247" s="369"/>
      <c r="M247" s="6"/>
      <c r="O247" s="45"/>
    </row>
    <row r="248" spans="1:16" x14ac:dyDescent="0.25">
      <c r="A248" s="59" t="s">
        <v>447</v>
      </c>
      <c r="B248" s="110" t="s">
        <v>450</v>
      </c>
      <c r="C248" s="258">
        <v>150.5</v>
      </c>
      <c r="D248" s="61" t="s">
        <v>328</v>
      </c>
      <c r="E248" s="63">
        <v>10.8</v>
      </c>
      <c r="F248" s="63">
        <v>10.8</v>
      </c>
      <c r="G248" s="63">
        <f t="shared" si="8"/>
        <v>0</v>
      </c>
      <c r="H248" s="48">
        <f>G11/C267*C248</f>
        <v>3.2087208351909648</v>
      </c>
      <c r="I248" s="63">
        <f t="shared" si="9"/>
        <v>3.2087208351909648</v>
      </c>
      <c r="J248" s="120">
        <f t="shared" si="10"/>
        <v>3.8699999999999997</v>
      </c>
      <c r="K248" s="369"/>
      <c r="M248" s="6"/>
      <c r="O248" s="45"/>
    </row>
    <row r="249" spans="1:16" x14ac:dyDescent="0.25">
      <c r="A249" s="59" t="s">
        <v>448</v>
      </c>
      <c r="B249" s="110" t="s">
        <v>451</v>
      </c>
      <c r="C249" s="258">
        <v>95.2</v>
      </c>
      <c r="D249" s="61" t="s">
        <v>328</v>
      </c>
      <c r="E249" s="63">
        <v>5</v>
      </c>
      <c r="F249" s="63">
        <v>5</v>
      </c>
      <c r="G249" s="63">
        <f t="shared" si="8"/>
        <v>0</v>
      </c>
      <c r="H249" s="48">
        <f>G11/C267*C249</f>
        <v>2.0297024817952147</v>
      </c>
      <c r="I249" s="63">
        <f t="shared" si="9"/>
        <v>2.0297024817952147</v>
      </c>
      <c r="J249" s="120">
        <f t="shared" si="10"/>
        <v>2.448</v>
      </c>
      <c r="K249" s="369"/>
      <c r="M249" s="6"/>
      <c r="O249" s="45"/>
    </row>
    <row r="250" spans="1:16" x14ac:dyDescent="0.25">
      <c r="A250" s="59" t="s">
        <v>449</v>
      </c>
      <c r="B250" s="110" t="s">
        <v>452</v>
      </c>
      <c r="C250" s="258">
        <v>70.7</v>
      </c>
      <c r="D250" s="61" t="s">
        <v>328</v>
      </c>
      <c r="E250" s="63">
        <v>4.5999999999999996</v>
      </c>
      <c r="F250" s="63">
        <v>4.5999999999999996</v>
      </c>
      <c r="G250" s="63">
        <f t="shared" si="8"/>
        <v>0</v>
      </c>
      <c r="H250" s="48">
        <f>G11/C267*C250</f>
        <v>1.5073525783920345</v>
      </c>
      <c r="I250" s="63">
        <f t="shared" si="9"/>
        <v>1.5073525783920345</v>
      </c>
      <c r="J250" s="120">
        <f t="shared" si="10"/>
        <v>1.8179999999999998</v>
      </c>
      <c r="K250" s="369"/>
      <c r="M250" s="6"/>
      <c r="O250" s="45"/>
    </row>
    <row r="251" spans="1:16" x14ac:dyDescent="0.25">
      <c r="A251" s="417" t="s">
        <v>598</v>
      </c>
      <c r="B251" s="418"/>
      <c r="C251" s="419">
        <v>20</v>
      </c>
      <c r="D251" s="420"/>
      <c r="E251" s="421"/>
      <c r="F251" s="421"/>
      <c r="G251" s="421">
        <f t="shared" si="8"/>
        <v>0</v>
      </c>
      <c r="H251" s="422">
        <f>G11/C267*C251</f>
        <v>0.42640808441075939</v>
      </c>
      <c r="I251" s="421">
        <f t="shared" si="9"/>
        <v>0.42640808441075939</v>
      </c>
      <c r="J251" s="120">
        <f t="shared" si="10"/>
        <v>0.51428571428571423</v>
      </c>
      <c r="K251" s="369"/>
      <c r="L251" s="424" t="s">
        <v>623</v>
      </c>
      <c r="M251" s="6"/>
      <c r="O251" s="45"/>
    </row>
    <row r="252" spans="1:16" x14ac:dyDescent="0.25">
      <c r="A252" s="144" t="s">
        <v>307</v>
      </c>
      <c r="B252" s="406" t="s">
        <v>436</v>
      </c>
      <c r="C252" s="407">
        <v>87.1</v>
      </c>
      <c r="D252" s="408" t="s">
        <v>328</v>
      </c>
      <c r="E252" s="409">
        <v>10.199999999999999</v>
      </c>
      <c r="F252" s="409">
        <v>10.199999999999999</v>
      </c>
      <c r="G252" s="409">
        <f t="shared" si="8"/>
        <v>0</v>
      </c>
      <c r="H252" s="150">
        <f>G11/C267*C252</f>
        <v>1.8570072076088571</v>
      </c>
      <c r="I252" s="409">
        <f t="shared" si="9"/>
        <v>1.8570072076088571</v>
      </c>
      <c r="J252" s="120">
        <f t="shared" si="10"/>
        <v>2.2397142857142853</v>
      </c>
      <c r="K252" s="369"/>
      <c r="M252" s="6"/>
      <c r="O252" s="45"/>
    </row>
    <row r="253" spans="1:16" x14ac:dyDescent="0.25">
      <c r="A253" s="59" t="s">
        <v>18</v>
      </c>
      <c r="B253" s="110" t="s">
        <v>437</v>
      </c>
      <c r="C253" s="258">
        <v>89.3</v>
      </c>
      <c r="D253" s="61" t="s">
        <v>328</v>
      </c>
      <c r="E253" s="63">
        <v>11.2</v>
      </c>
      <c r="F253" s="63">
        <v>11.2</v>
      </c>
      <c r="G253" s="63">
        <f t="shared" si="8"/>
        <v>0</v>
      </c>
      <c r="H253" s="48">
        <f>G11/C267*C253</f>
        <v>1.9039120968940408</v>
      </c>
      <c r="I253" s="63">
        <f t="shared" si="9"/>
        <v>1.9039120968940408</v>
      </c>
      <c r="J253" s="120">
        <f t="shared" si="10"/>
        <v>2.2962857142857138</v>
      </c>
      <c r="K253" s="113"/>
      <c r="O253" s="45"/>
    </row>
    <row r="254" spans="1:16" x14ac:dyDescent="0.25">
      <c r="A254" s="59" t="s">
        <v>19</v>
      </c>
      <c r="B254" s="110" t="s">
        <v>438</v>
      </c>
      <c r="C254" s="258">
        <v>88.5</v>
      </c>
      <c r="D254" s="61" t="s">
        <v>328</v>
      </c>
      <c r="E254" s="63">
        <v>10.3</v>
      </c>
      <c r="F254" s="63">
        <v>10.3</v>
      </c>
      <c r="G254" s="63">
        <f t="shared" si="8"/>
        <v>0</v>
      </c>
      <c r="H254" s="48">
        <f>G11/C267*C254</f>
        <v>1.8868557735176104</v>
      </c>
      <c r="I254" s="63">
        <f t="shared" si="9"/>
        <v>1.8868557735176104</v>
      </c>
      <c r="J254" s="120">
        <f t="shared" si="10"/>
        <v>2.2757142857142858</v>
      </c>
      <c r="K254" s="113"/>
      <c r="O254" s="45"/>
    </row>
    <row r="255" spans="1:16" x14ac:dyDescent="0.25">
      <c r="A255" s="59" t="s">
        <v>522</v>
      </c>
      <c r="B255" s="110" t="s">
        <v>523</v>
      </c>
      <c r="C255" s="258">
        <v>91.6</v>
      </c>
      <c r="D255" s="61" t="s">
        <v>328</v>
      </c>
      <c r="E255" s="63"/>
      <c r="F255" s="63"/>
      <c r="G255" s="63">
        <f t="shared" si="8"/>
        <v>0</v>
      </c>
      <c r="H255" s="48">
        <f>G11/C267*C255</f>
        <v>1.9529490266012781</v>
      </c>
      <c r="I255" s="63">
        <f t="shared" si="9"/>
        <v>1.9529490266012781</v>
      </c>
      <c r="J255" s="120">
        <f t="shared" si="10"/>
        <v>2.3554285714285714</v>
      </c>
      <c r="K255" s="113"/>
      <c r="O255" s="45"/>
    </row>
    <row r="256" spans="1:16" x14ac:dyDescent="0.25">
      <c r="A256" s="417" t="s">
        <v>597</v>
      </c>
      <c r="B256" s="418"/>
      <c r="C256" s="423">
        <v>16.8</v>
      </c>
      <c r="D256" s="420"/>
      <c r="E256" s="421"/>
      <c r="F256" s="421"/>
      <c r="G256" s="421">
        <f t="shared" si="8"/>
        <v>0</v>
      </c>
      <c r="H256" s="422">
        <f>G11/C267*C256</f>
        <v>0.35818279090503791</v>
      </c>
      <c r="I256" s="421">
        <f t="shared" si="9"/>
        <v>0.35818279090503791</v>
      </c>
      <c r="J256" s="120">
        <f t="shared" si="10"/>
        <v>0.432</v>
      </c>
      <c r="K256" s="113"/>
      <c r="O256" s="45"/>
    </row>
    <row r="257" spans="1:16" ht="15.75" customHeight="1" x14ac:dyDescent="0.25">
      <c r="A257" s="144" t="s">
        <v>20</v>
      </c>
      <c r="B257" s="406" t="s">
        <v>439</v>
      </c>
      <c r="C257" s="407">
        <v>102.2</v>
      </c>
      <c r="D257" s="408" t="s">
        <v>328</v>
      </c>
      <c r="E257" s="409"/>
      <c r="F257" s="409"/>
      <c r="G257" s="409">
        <f t="shared" si="8"/>
        <v>0</v>
      </c>
      <c r="H257" s="150">
        <f>G11/C267*C257</f>
        <v>2.1789453113389805</v>
      </c>
      <c r="I257" s="409">
        <f t="shared" si="9"/>
        <v>2.1789453113389805</v>
      </c>
      <c r="J257" s="120">
        <f t="shared" si="10"/>
        <v>2.6280000000000001</v>
      </c>
      <c r="K257" s="113"/>
    </row>
    <row r="258" spans="1:16" x14ac:dyDescent="0.25">
      <c r="A258" s="144" t="s">
        <v>21</v>
      </c>
      <c r="B258" s="406" t="s">
        <v>440</v>
      </c>
      <c r="C258" s="407">
        <v>92.2</v>
      </c>
      <c r="D258" s="408" t="s">
        <v>328</v>
      </c>
      <c r="E258" s="409">
        <v>8.1</v>
      </c>
      <c r="F258" s="409">
        <v>8.1</v>
      </c>
      <c r="G258" s="409">
        <f t="shared" si="8"/>
        <v>0</v>
      </c>
      <c r="H258" s="150">
        <f>G11/C267*C258</f>
        <v>1.9657412691336009</v>
      </c>
      <c r="I258" s="409">
        <f t="shared" si="9"/>
        <v>1.9657412691336009</v>
      </c>
      <c r="J258" s="120">
        <f t="shared" si="10"/>
        <v>2.370857142857143</v>
      </c>
      <c r="K258" s="113"/>
    </row>
    <row r="259" spans="1:16" x14ac:dyDescent="0.25">
      <c r="A259" s="59" t="s">
        <v>554</v>
      </c>
      <c r="B259" s="110" t="s">
        <v>556</v>
      </c>
      <c r="C259" s="258">
        <v>135.30000000000001</v>
      </c>
      <c r="D259" s="61" t="s">
        <v>328</v>
      </c>
      <c r="E259" s="63">
        <v>7.4</v>
      </c>
      <c r="F259" s="63">
        <v>7.4</v>
      </c>
      <c r="G259" s="63">
        <f t="shared" si="8"/>
        <v>0</v>
      </c>
      <c r="H259" s="48">
        <f>G11/C267*C259</f>
        <v>2.8846506910387877</v>
      </c>
      <c r="I259" s="63">
        <f t="shared" si="9"/>
        <v>2.8846506910387877</v>
      </c>
      <c r="J259" s="120">
        <f t="shared" si="10"/>
        <v>3.4791428571428571</v>
      </c>
      <c r="K259" s="113"/>
    </row>
    <row r="260" spans="1:16" x14ac:dyDescent="0.25">
      <c r="A260" s="59" t="s">
        <v>555</v>
      </c>
      <c r="B260" s="110" t="s">
        <v>557</v>
      </c>
      <c r="C260" s="258">
        <v>129.19999999999999</v>
      </c>
      <c r="D260" s="61" t="s">
        <v>328</v>
      </c>
      <c r="E260" s="63">
        <v>7.1</v>
      </c>
      <c r="F260" s="63">
        <v>7.1</v>
      </c>
      <c r="G260" s="63">
        <f t="shared" si="8"/>
        <v>0</v>
      </c>
      <c r="H260" s="48">
        <f>G11/C267*C260</f>
        <v>2.7545962252935055</v>
      </c>
      <c r="I260" s="63">
        <f t="shared" si="9"/>
        <v>2.7545962252935055</v>
      </c>
      <c r="J260" s="120">
        <f t="shared" si="10"/>
        <v>3.3222857142857136</v>
      </c>
      <c r="K260" s="113"/>
    </row>
    <row r="261" spans="1:16" ht="45" x14ac:dyDescent="0.25">
      <c r="A261" s="114" t="s">
        <v>441</v>
      </c>
      <c r="B261" s="110" t="s">
        <v>443</v>
      </c>
      <c r="C261" s="258"/>
      <c r="D261" s="61" t="s">
        <v>328</v>
      </c>
      <c r="E261" s="63">
        <v>25.8</v>
      </c>
      <c r="F261" s="63">
        <v>30.5</v>
      </c>
      <c r="G261" s="63">
        <f t="shared" si="8"/>
        <v>4.6999999999999993</v>
      </c>
      <c r="H261" s="63"/>
      <c r="I261" s="63"/>
      <c r="J261" s="124"/>
      <c r="K261" s="125"/>
      <c r="M261" s="6"/>
    </row>
    <row r="262" spans="1:16" ht="45" x14ac:dyDescent="0.25">
      <c r="A262" s="114" t="s">
        <v>453</v>
      </c>
      <c r="B262" s="110" t="s">
        <v>454</v>
      </c>
      <c r="C262" s="258"/>
      <c r="D262" s="61" t="s">
        <v>328</v>
      </c>
      <c r="E262" s="63">
        <v>23.6</v>
      </c>
      <c r="F262" s="63">
        <v>36.200000000000003</v>
      </c>
      <c r="G262" s="63">
        <f t="shared" si="8"/>
        <v>12.600000000000001</v>
      </c>
      <c r="H262" s="63"/>
      <c r="I262" s="63"/>
      <c r="J262" s="124"/>
      <c r="K262" s="125"/>
      <c r="M262" s="6"/>
    </row>
    <row r="263" spans="1:16" ht="40.5" customHeight="1" x14ac:dyDescent="0.25">
      <c r="A263" s="114" t="s">
        <v>442</v>
      </c>
      <c r="B263" s="110" t="s">
        <v>444</v>
      </c>
      <c r="C263" s="258"/>
      <c r="D263" s="61" t="s">
        <v>328</v>
      </c>
      <c r="E263" s="63">
        <v>15.7</v>
      </c>
      <c r="F263" s="63">
        <v>26</v>
      </c>
      <c r="G263" s="63">
        <f t="shared" si="8"/>
        <v>10.3</v>
      </c>
      <c r="H263" s="63"/>
      <c r="I263" s="63"/>
      <c r="J263" s="126"/>
      <c r="K263" s="126"/>
      <c r="L263" s="15"/>
      <c r="M263" s="28"/>
    </row>
    <row r="264" spans="1:16" ht="40.5" customHeight="1" x14ac:dyDescent="0.25">
      <c r="A264" s="114" t="s">
        <v>524</v>
      </c>
      <c r="B264" s="110" t="s">
        <v>525</v>
      </c>
      <c r="C264" s="258"/>
      <c r="D264" s="61" t="s">
        <v>328</v>
      </c>
      <c r="E264" s="63">
        <v>14.2</v>
      </c>
      <c r="F264" s="63">
        <v>17.5</v>
      </c>
      <c r="G264" s="63">
        <f t="shared" si="8"/>
        <v>3.3000000000000007</v>
      </c>
      <c r="H264" s="63"/>
      <c r="I264" s="63"/>
      <c r="J264" s="126"/>
      <c r="K264" s="126"/>
      <c r="L264" s="15"/>
      <c r="M264" s="28"/>
    </row>
    <row r="265" spans="1:16" ht="46.5" customHeight="1" x14ac:dyDescent="0.25">
      <c r="A265" s="114" t="s">
        <v>446</v>
      </c>
      <c r="B265" s="110" t="s">
        <v>445</v>
      </c>
      <c r="C265" s="258"/>
      <c r="D265" s="61" t="s">
        <v>328</v>
      </c>
      <c r="E265" s="63">
        <v>5.2</v>
      </c>
      <c r="F265" s="63">
        <v>5.2</v>
      </c>
      <c r="G265" s="63">
        <f t="shared" si="8"/>
        <v>0</v>
      </c>
      <c r="H265" s="63"/>
      <c r="I265" s="63"/>
      <c r="J265" s="126"/>
      <c r="K265" s="126"/>
      <c r="L265" s="15"/>
      <c r="M265" s="28"/>
      <c r="P265" s="44"/>
    </row>
    <row r="266" spans="1:16" ht="45" x14ac:dyDescent="0.25">
      <c r="A266" s="114" t="s">
        <v>552</v>
      </c>
      <c r="B266" s="263" t="s">
        <v>553</v>
      </c>
      <c r="C266" s="260"/>
      <c r="D266" s="61" t="s">
        <v>328</v>
      </c>
      <c r="E266" s="285">
        <v>12.5</v>
      </c>
      <c r="F266" s="261">
        <v>21</v>
      </c>
      <c r="G266" s="63">
        <f t="shared" si="8"/>
        <v>8.5</v>
      </c>
      <c r="H266" s="262"/>
      <c r="I266" s="262"/>
      <c r="J266" s="126"/>
      <c r="K266" s="126"/>
      <c r="L266" s="15"/>
      <c r="M266" s="28"/>
      <c r="P266" s="15"/>
    </row>
    <row r="267" spans="1:16" x14ac:dyDescent="0.25">
      <c r="A267" s="266"/>
      <c r="B267" s="267" t="s">
        <v>602</v>
      </c>
      <c r="C267" s="268">
        <f>SUM(C246:C266)</f>
        <v>1345.8</v>
      </c>
      <c r="D267" s="269"/>
      <c r="E267" s="269"/>
      <c r="F267" s="270"/>
      <c r="G267" s="271">
        <f>SUM(G246:G260)</f>
        <v>0</v>
      </c>
      <c r="H267" s="271">
        <f t="shared" ref="H267:I267" si="11">SUM(H246:H266)</f>
        <v>28.692999999999998</v>
      </c>
      <c r="I267" s="271">
        <f t="shared" si="11"/>
        <v>28.692999999999998</v>
      </c>
      <c r="J267" s="126"/>
      <c r="K267" s="126"/>
      <c r="L267" s="15"/>
      <c r="M267" s="28"/>
      <c r="N267" s="15"/>
      <c r="O267" s="15"/>
      <c r="P267" s="15"/>
    </row>
    <row r="268" spans="1:16" x14ac:dyDescent="0.25">
      <c r="A268" s="121"/>
      <c r="B268" s="122"/>
      <c r="C268" s="122"/>
      <c r="D268" s="122"/>
      <c r="E268" s="122"/>
      <c r="F268" s="113"/>
      <c r="G268" s="23"/>
      <c r="H268" s="123"/>
      <c r="I268" s="113"/>
      <c r="J268" s="119"/>
      <c r="K268" s="113"/>
      <c r="N268" s="15"/>
      <c r="O268" s="15"/>
      <c r="P268" s="15"/>
    </row>
    <row r="269" spans="1:16" x14ac:dyDescent="0.25">
      <c r="A269" s="275"/>
      <c r="B269" s="276" t="s">
        <v>603</v>
      </c>
      <c r="C269" s="276">
        <f>C267+C243</f>
        <v>15689.599999999995</v>
      </c>
      <c r="D269" s="276"/>
      <c r="E269" s="276"/>
      <c r="F269" s="277"/>
      <c r="G269" s="278">
        <f>G267+G243</f>
        <v>114.49999999999994</v>
      </c>
      <c r="H269" s="278">
        <f>H267+H243</f>
        <v>63.749000000000045</v>
      </c>
      <c r="I269" s="278">
        <f>I267+I243</f>
        <v>178.24899999999997</v>
      </c>
      <c r="J269" s="119"/>
      <c r="K269" s="113"/>
      <c r="N269" s="15"/>
      <c r="O269" s="15"/>
      <c r="P269" s="15"/>
    </row>
    <row r="270" spans="1:16" x14ac:dyDescent="0.25">
      <c r="A270" s="121"/>
      <c r="B270" s="122"/>
      <c r="C270" s="122"/>
      <c r="D270" s="122"/>
      <c r="E270" s="122"/>
      <c r="F270" s="113"/>
      <c r="G270" s="23"/>
      <c r="H270" s="123"/>
      <c r="I270" s="113"/>
      <c r="J270" s="119"/>
      <c r="K270" s="113"/>
      <c r="N270" s="15"/>
      <c r="O270" s="15"/>
    </row>
    <row r="271" spans="1:16" x14ac:dyDescent="0.25">
      <c r="B271" s="10" t="s">
        <v>604</v>
      </c>
      <c r="G271" s="24" t="s">
        <v>605</v>
      </c>
    </row>
    <row r="274" spans="2:7" x14ac:dyDescent="0.25">
      <c r="B274" s="10" t="s">
        <v>606</v>
      </c>
      <c r="G274" s="24" t="s">
        <v>607</v>
      </c>
    </row>
  </sheetData>
  <mergeCells count="24">
    <mergeCell ref="M189:P189"/>
    <mergeCell ref="L193:O193"/>
    <mergeCell ref="A243:B243"/>
    <mergeCell ref="A11:D11"/>
    <mergeCell ref="E11:F11"/>
    <mergeCell ref="O14:P14"/>
    <mergeCell ref="O18:P18"/>
    <mergeCell ref="M58:U58"/>
    <mergeCell ref="A7:D8"/>
    <mergeCell ref="E7:F7"/>
    <mergeCell ref="E8:F8"/>
    <mergeCell ref="E9:F9"/>
    <mergeCell ref="A10:D10"/>
    <mergeCell ref="E10:F10"/>
    <mergeCell ref="A1:J1"/>
    <mergeCell ref="A2:J2"/>
    <mergeCell ref="A3:G3"/>
    <mergeCell ref="I3:J6"/>
    <mergeCell ref="A4:D4"/>
    <mergeCell ref="E4:F4"/>
    <mergeCell ref="A5:D5"/>
    <mergeCell ref="E5:F5"/>
    <mergeCell ref="A6:D6"/>
    <mergeCell ref="E6:F6"/>
  </mergeCells>
  <pageMargins left="0.23622047244094491" right="0.23622047244094491" top="0" bottom="0" header="0.31496062992125984" footer="0.31496062992125984"/>
  <pageSetup paperSize="9" scale="42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274"/>
  <sheetViews>
    <sheetView workbookViewId="0">
      <pane ySplit="13" topLeftCell="A14" activePane="bottomLeft" state="frozen"/>
      <selection pane="bottomLeft" activeCell="Q13" sqref="Q13"/>
    </sheetView>
  </sheetViews>
  <sheetFormatPr defaultRowHeight="15" x14ac:dyDescent="0.25"/>
  <cols>
    <col min="1" max="1" width="7.7109375" style="79" customWidth="1"/>
    <col min="2" max="2" width="16.28515625" style="10" customWidth="1"/>
    <col min="3" max="3" width="8.5703125" style="10" customWidth="1"/>
    <col min="4" max="4" width="9.5703125" style="10" customWidth="1"/>
    <col min="5" max="5" width="10.5703125" style="10" customWidth="1"/>
    <col min="6" max="6" width="12.28515625" style="4" customWidth="1"/>
    <col min="7" max="7" width="11.42578125" style="24" customWidth="1"/>
    <col min="8" max="8" width="10.7109375" style="5" customWidth="1"/>
    <col min="9" max="9" width="11.28515625" style="4" customWidth="1"/>
    <col min="10" max="10" width="20.28515625" style="6" customWidth="1"/>
    <col min="11" max="11" width="9.42578125" style="4" customWidth="1"/>
    <col min="12" max="12" width="12" style="10" bestFit="1" customWidth="1"/>
    <col min="13" max="13" width="12" style="45" bestFit="1" customWidth="1"/>
    <col min="14" max="14" width="9.140625" style="44"/>
    <col min="15" max="15" width="11.42578125" style="44" bestFit="1" customWidth="1"/>
    <col min="16" max="16" width="14.140625" style="46" customWidth="1"/>
    <col min="17" max="16384" width="9.140625" style="44"/>
  </cols>
  <sheetData>
    <row r="1" spans="1:17" ht="20.25" x14ac:dyDescent="0.3">
      <c r="A1" s="684" t="s">
        <v>9</v>
      </c>
      <c r="B1" s="684"/>
      <c r="C1" s="684"/>
      <c r="D1" s="684"/>
      <c r="E1" s="684"/>
      <c r="F1" s="684"/>
      <c r="G1" s="684"/>
      <c r="H1" s="684"/>
      <c r="I1" s="684"/>
      <c r="J1" s="684"/>
      <c r="K1" s="364"/>
      <c r="L1" s="66"/>
    </row>
    <row r="2" spans="1:17" ht="45" customHeight="1" x14ac:dyDescent="0.25">
      <c r="A2" s="685" t="s">
        <v>640</v>
      </c>
      <c r="B2" s="685"/>
      <c r="C2" s="685"/>
      <c r="D2" s="685"/>
      <c r="E2" s="685"/>
      <c r="F2" s="685"/>
      <c r="G2" s="685"/>
      <c r="H2" s="685"/>
      <c r="I2" s="685"/>
      <c r="J2" s="685"/>
      <c r="K2" s="67"/>
      <c r="L2" s="68"/>
    </row>
    <row r="3" spans="1:17" ht="18.75" x14ac:dyDescent="0.25">
      <c r="A3" s="686" t="s">
        <v>10</v>
      </c>
      <c r="B3" s="687"/>
      <c r="C3" s="687"/>
      <c r="D3" s="687"/>
      <c r="E3" s="687"/>
      <c r="F3" s="687"/>
      <c r="G3" s="688"/>
      <c r="H3" s="416"/>
      <c r="I3" s="689" t="s">
        <v>12</v>
      </c>
      <c r="J3" s="690"/>
      <c r="K3" s="69"/>
      <c r="L3" s="44"/>
    </row>
    <row r="4" spans="1:17" ht="36" x14ac:dyDescent="0.25">
      <c r="A4" s="695" t="s">
        <v>4</v>
      </c>
      <c r="B4" s="695"/>
      <c r="C4" s="695"/>
      <c r="D4" s="695"/>
      <c r="E4" s="695" t="s">
        <v>5</v>
      </c>
      <c r="F4" s="695"/>
      <c r="G4" s="71" t="s">
        <v>641</v>
      </c>
      <c r="H4" s="72"/>
      <c r="I4" s="691"/>
      <c r="J4" s="692"/>
      <c r="K4" s="69"/>
      <c r="L4" s="44"/>
    </row>
    <row r="5" spans="1:17" ht="30.75" customHeight="1" x14ac:dyDescent="0.25">
      <c r="A5" s="696"/>
      <c r="B5" s="696"/>
      <c r="C5" s="696"/>
      <c r="D5" s="696"/>
      <c r="E5" s="695" t="s">
        <v>6</v>
      </c>
      <c r="F5" s="695"/>
      <c r="G5" s="8">
        <f>G6+G9</f>
        <v>66.257999999999996</v>
      </c>
      <c r="H5" s="73"/>
      <c r="I5" s="691"/>
      <c r="J5" s="692"/>
      <c r="K5" s="69"/>
      <c r="L5" s="44"/>
    </row>
    <row r="6" spans="1:17" ht="14.25" customHeight="1" x14ac:dyDescent="0.25">
      <c r="A6" s="728" t="s">
        <v>631</v>
      </c>
      <c r="B6" s="729"/>
      <c r="C6" s="729"/>
      <c r="D6" s="730"/>
      <c r="E6" s="700" t="s">
        <v>611</v>
      </c>
      <c r="F6" s="700"/>
      <c r="G6" s="298">
        <f>27.223+34.994</f>
        <v>62.216999999999999</v>
      </c>
      <c r="H6" s="73"/>
      <c r="I6" s="693"/>
      <c r="J6" s="694"/>
      <c r="K6" s="69"/>
      <c r="L6" s="44"/>
    </row>
    <row r="7" spans="1:17" ht="18.75" x14ac:dyDescent="0.25">
      <c r="A7" s="722" t="s">
        <v>632</v>
      </c>
      <c r="B7" s="723"/>
      <c r="C7" s="723"/>
      <c r="D7" s="724"/>
      <c r="E7" s="695" t="s">
        <v>11</v>
      </c>
      <c r="F7" s="695"/>
      <c r="G7" s="27">
        <f>G243</f>
        <v>50.300000000000018</v>
      </c>
      <c r="H7" s="73"/>
      <c r="I7" s="74"/>
      <c r="J7" s="75"/>
      <c r="K7" s="69"/>
      <c r="L7" s="44"/>
    </row>
    <row r="8" spans="1:17" ht="18.75" x14ac:dyDescent="0.25">
      <c r="A8" s="725"/>
      <c r="B8" s="726"/>
      <c r="C8" s="726"/>
      <c r="D8" s="727"/>
      <c r="E8" s="686" t="s">
        <v>612</v>
      </c>
      <c r="F8" s="688"/>
      <c r="G8" s="77">
        <f>G6-G7</f>
        <v>11.91699999999998</v>
      </c>
      <c r="H8" s="73"/>
      <c r="I8" s="76" t="s">
        <v>599</v>
      </c>
      <c r="J8" s="75"/>
      <c r="K8" s="69"/>
      <c r="L8" s="44"/>
    </row>
    <row r="9" spans="1:17" ht="18.75" x14ac:dyDescent="0.25">
      <c r="A9" s="413"/>
      <c r="B9" s="414"/>
      <c r="C9" s="414"/>
      <c r="D9" s="415"/>
      <c r="E9" s="718" t="s">
        <v>614</v>
      </c>
      <c r="F9" s="719"/>
      <c r="G9" s="299">
        <v>4.0410000000000004</v>
      </c>
      <c r="H9" s="73"/>
      <c r="I9" s="76"/>
      <c r="J9" s="75"/>
      <c r="K9" s="69"/>
      <c r="L9" s="44"/>
    </row>
    <row r="10" spans="1:17" ht="18.75" x14ac:dyDescent="0.25">
      <c r="A10" s="696" t="s">
        <v>633</v>
      </c>
      <c r="B10" s="696"/>
      <c r="C10" s="696"/>
      <c r="D10" s="696"/>
      <c r="E10" s="686" t="s">
        <v>601</v>
      </c>
      <c r="F10" s="688"/>
      <c r="G10" s="27">
        <f>G267</f>
        <v>0</v>
      </c>
      <c r="H10" s="73"/>
      <c r="I10" s="76" t="s">
        <v>600</v>
      </c>
      <c r="J10" s="75"/>
      <c r="K10" s="69"/>
      <c r="L10" s="44"/>
    </row>
    <row r="11" spans="1:17" x14ac:dyDescent="0.25">
      <c r="A11" s="715"/>
      <c r="B11" s="715"/>
      <c r="C11" s="715"/>
      <c r="D11" s="715"/>
      <c r="E11" s="716" t="s">
        <v>613</v>
      </c>
      <c r="F11" s="717"/>
      <c r="G11" s="297">
        <f>G9-G10</f>
        <v>4.0410000000000004</v>
      </c>
      <c r="H11" s="73"/>
      <c r="I11" s="76" t="s">
        <v>626</v>
      </c>
      <c r="J11" s="76"/>
      <c r="K11" s="365"/>
      <c r="L11" s="78"/>
      <c r="P11" s="44"/>
    </row>
    <row r="12" spans="1:17" x14ac:dyDescent="0.25">
      <c r="G12" s="80"/>
      <c r="H12" s="4"/>
      <c r="O12" s="81" t="s">
        <v>314</v>
      </c>
      <c r="P12" s="404" t="s">
        <v>313</v>
      </c>
      <c r="Q12" s="336" t="s">
        <v>625</v>
      </c>
    </row>
    <row r="13" spans="1:17" ht="36" x14ac:dyDescent="0.25">
      <c r="A13" s="1" t="s">
        <v>0</v>
      </c>
      <c r="B13" s="83" t="s">
        <v>1</v>
      </c>
      <c r="C13" s="1" t="s">
        <v>2</v>
      </c>
      <c r="D13" s="1" t="s">
        <v>308</v>
      </c>
      <c r="E13" s="3" t="s">
        <v>639</v>
      </c>
      <c r="F13" s="3" t="s">
        <v>642</v>
      </c>
      <c r="G13" s="20" t="s">
        <v>16</v>
      </c>
      <c r="H13" s="84" t="s">
        <v>8</v>
      </c>
      <c r="I13" s="85" t="s">
        <v>17</v>
      </c>
      <c r="J13" s="4"/>
      <c r="K13" s="366"/>
      <c r="L13" s="86"/>
      <c r="N13" s="87"/>
      <c r="O13" s="88">
        <f>I15+I19+I20+I22+I23+I24+I25+I28+I29+I30+I31+I32+I33+I36+I37+I38+I39+I40+I41+I43+I49+I51+I52+I55+I56+I57+I58+I59+I60+I61+I62+I63+I64+I65+I69+I70+I71+I72+I73+I74+I75+I76+I77+I78+I79+I80+I81+I84+I85+I86+I87+I88+I90+I92+I93+I95+I96+I97+I99+I100+I104+I105+I109+I111+I113+I115+I116+I117+I123+I124+I125+I126+I127+I129+I130+I132+I134+I138+I139+I140+I141+I146+I147+I148+I154+I155+I157+I161+I163+I164+I166+I167+I168+I169+I171+I173+I176+I178+I182+I183+I184+I186+I189+I194+I199+I201+I202+I203+I212+I215+I216+I217+I218+I219+I220+I221+I222+I225+I228+I231+I234+I236+I237+I238+I239+I240+I42+I46+I48+I66+I67+I68+I83+I91+I94+I102+I106+I108+I112+I121+I128+I131+I143+I145+I149+I150+I152+I153+I159+I160+I162+I165+I172+I174+I177+I179+I180+I188+I190+I195+I196+I197+I204+I209+I211+I213+I226+I230+I233+I235+I241+I227+I232+I18+I21+I47+I50+I98+I133+I135+I137+I142+I151+I185+I198+I205+I210+I224+I242+I16+I118+I27+I44+I89+I110+I114+I170+I175+I223+I229+I35+I54+I82+I120+I191+I200+I207+I119+I144+I26+I214</f>
        <v>54.95721631645732</v>
      </c>
      <c r="P13" s="405">
        <f>I17+I34+I45+I101+I103+I107+I136+I156+I181+I206+I208</f>
        <v>3.8069911878302829</v>
      </c>
      <c r="Q13" s="337">
        <f>I53+I122+I158+I187+I193+I14+I192</f>
        <v>3.452792495712433</v>
      </c>
    </row>
    <row r="14" spans="1:17" x14ac:dyDescent="0.25">
      <c r="A14" s="328">
        <v>1</v>
      </c>
      <c r="B14" s="329" t="s">
        <v>332</v>
      </c>
      <c r="C14" s="330">
        <v>94</v>
      </c>
      <c r="D14" s="331" t="s">
        <v>328</v>
      </c>
      <c r="E14" s="332">
        <v>9.8000000000000007</v>
      </c>
      <c r="F14" s="332">
        <v>10.4</v>
      </c>
      <c r="G14" s="333">
        <f>F14-E14</f>
        <v>0.59999999999999964</v>
      </c>
      <c r="H14" s="334">
        <f>G8/C243*C14</f>
        <v>7.8096320361410398E-2</v>
      </c>
      <c r="I14" s="335">
        <f>G14+H14</f>
        <v>0.6780963203614101</v>
      </c>
      <c r="J14" s="4" t="s">
        <v>644</v>
      </c>
      <c r="K14" s="366"/>
      <c r="L14" s="55"/>
      <c r="M14" s="412"/>
      <c r="N14" s="90" t="s">
        <v>315</v>
      </c>
      <c r="O14" s="701">
        <f>SUM(O13:Q13)</f>
        <v>62.217000000000034</v>
      </c>
      <c r="P14" s="702"/>
    </row>
    <row r="15" spans="1:17" x14ac:dyDescent="0.25">
      <c r="A15" s="7">
        <v>2</v>
      </c>
      <c r="B15" s="17" t="s">
        <v>333</v>
      </c>
      <c r="C15" s="13">
        <v>52.6</v>
      </c>
      <c r="D15" s="16" t="s">
        <v>328</v>
      </c>
      <c r="E15" s="30">
        <v>4.2</v>
      </c>
      <c r="F15" s="30">
        <v>4.4000000000000004</v>
      </c>
      <c r="G15" s="21">
        <f>F15-E15</f>
        <v>0.20000000000000018</v>
      </c>
      <c r="H15" s="29">
        <f>G8/C243*C15</f>
        <v>4.3700706925640286E-2</v>
      </c>
      <c r="I15" s="26">
        <f>G15+H15</f>
        <v>0.24370070692564047</v>
      </c>
      <c r="J15" s="4"/>
      <c r="K15" s="366"/>
      <c r="L15" s="91"/>
      <c r="M15" s="412"/>
      <c r="N15" s="90"/>
      <c r="O15" s="91"/>
    </row>
    <row r="16" spans="1:17" x14ac:dyDescent="0.25">
      <c r="A16" s="7">
        <v>3</v>
      </c>
      <c r="B16" s="17" t="s">
        <v>334</v>
      </c>
      <c r="C16" s="13">
        <v>64.8</v>
      </c>
      <c r="D16" s="16" t="s">
        <v>328</v>
      </c>
      <c r="E16" s="30">
        <v>7.7</v>
      </c>
      <c r="F16" s="30">
        <v>8.3000000000000007</v>
      </c>
      <c r="G16" s="21">
        <f t="shared" ref="G16:G79" si="0">F16-E16</f>
        <v>0.60000000000000053</v>
      </c>
      <c r="H16" s="29">
        <f>G8/C243*C16</f>
        <v>5.3836612334248864E-2</v>
      </c>
      <c r="I16" s="26">
        <f t="shared" ref="I16:I79" si="1">G16+H16</f>
        <v>0.65383661233424939</v>
      </c>
      <c r="J16" s="4"/>
      <c r="K16" s="366"/>
      <c r="L16" s="91"/>
      <c r="M16" s="265"/>
      <c r="N16" s="92"/>
      <c r="O16" s="327" t="s">
        <v>624</v>
      </c>
    </row>
    <row r="17" spans="1:16" x14ac:dyDescent="0.25">
      <c r="A17" s="395">
        <v>4</v>
      </c>
      <c r="B17" s="396" t="s">
        <v>335</v>
      </c>
      <c r="C17" s="403">
        <v>94.3</v>
      </c>
      <c r="D17" s="398" t="s">
        <v>328</v>
      </c>
      <c r="E17" s="399">
        <v>5</v>
      </c>
      <c r="F17" s="399">
        <v>5</v>
      </c>
      <c r="G17" s="400">
        <f t="shared" si="0"/>
        <v>0</v>
      </c>
      <c r="H17" s="401">
        <f>G8/C243*C17</f>
        <v>7.8345563937031917E-2</v>
      </c>
      <c r="I17" s="402">
        <f t="shared" si="1"/>
        <v>7.8345563937031917E-2</v>
      </c>
      <c r="J17" s="4" t="s">
        <v>647</v>
      </c>
      <c r="K17" s="366"/>
      <c r="L17" s="91"/>
      <c r="M17" s="412"/>
      <c r="N17" s="92"/>
      <c r="O17" s="93"/>
    </row>
    <row r="18" spans="1:16" ht="15" customHeight="1" x14ac:dyDescent="0.25">
      <c r="A18" s="7">
        <v>5</v>
      </c>
      <c r="B18" s="17" t="s">
        <v>336</v>
      </c>
      <c r="C18" s="11">
        <v>52.8</v>
      </c>
      <c r="D18" s="16" t="s">
        <v>328</v>
      </c>
      <c r="E18" s="30">
        <v>0</v>
      </c>
      <c r="F18" s="30">
        <v>0</v>
      </c>
      <c r="G18" s="21">
        <f t="shared" si="0"/>
        <v>0</v>
      </c>
      <c r="H18" s="29">
        <f>G8/C243*C18</f>
        <v>4.3866869309387962E-2</v>
      </c>
      <c r="I18" s="26">
        <f t="shared" si="1"/>
        <v>4.3866869309387962E-2</v>
      </c>
      <c r="J18" s="4"/>
      <c r="K18" s="366"/>
      <c r="L18" s="91"/>
      <c r="M18" s="264"/>
      <c r="N18" s="92"/>
      <c r="O18" s="721"/>
      <c r="P18" s="721"/>
    </row>
    <row r="19" spans="1:16" ht="13.5" customHeight="1" x14ac:dyDescent="0.25">
      <c r="A19" s="7">
        <v>6</v>
      </c>
      <c r="B19" s="17" t="s">
        <v>337</v>
      </c>
      <c r="C19" s="11">
        <v>64.8</v>
      </c>
      <c r="D19" s="16" t="s">
        <v>328</v>
      </c>
      <c r="E19" s="30">
        <v>4.5</v>
      </c>
      <c r="F19" s="30">
        <v>4.7</v>
      </c>
      <c r="G19" s="21">
        <f t="shared" si="0"/>
        <v>0.20000000000000018</v>
      </c>
      <c r="H19" s="29">
        <f>G8/C243*C19</f>
        <v>5.3836612334248864E-2</v>
      </c>
      <c r="I19" s="26">
        <f t="shared" si="1"/>
        <v>0.25383661233424903</v>
      </c>
      <c r="J19" s="4"/>
      <c r="K19" s="366"/>
      <c r="L19" s="91"/>
      <c r="M19" s="412"/>
      <c r="N19" s="92"/>
      <c r="O19" s="92"/>
    </row>
    <row r="20" spans="1:16" x14ac:dyDescent="0.25">
      <c r="A20" s="7">
        <v>7</v>
      </c>
      <c r="B20" s="17" t="s">
        <v>338</v>
      </c>
      <c r="C20" s="11">
        <v>94.1</v>
      </c>
      <c r="D20" s="16" t="s">
        <v>328</v>
      </c>
      <c r="E20" s="30">
        <v>6.5</v>
      </c>
      <c r="F20" s="30">
        <v>6.5</v>
      </c>
      <c r="G20" s="21">
        <f t="shared" si="0"/>
        <v>0</v>
      </c>
      <c r="H20" s="29">
        <f>G8/C243*C20</f>
        <v>7.8179401553284233E-2</v>
      </c>
      <c r="I20" s="26">
        <f t="shared" si="1"/>
        <v>7.8179401553284233E-2</v>
      </c>
      <c r="J20" s="4"/>
      <c r="K20" s="366"/>
      <c r="L20" s="91"/>
      <c r="M20" s="412"/>
      <c r="N20" s="92"/>
      <c r="O20" s="92"/>
    </row>
    <row r="21" spans="1:16" x14ac:dyDescent="0.25">
      <c r="A21" s="7">
        <v>8</v>
      </c>
      <c r="B21" s="17" t="s">
        <v>339</v>
      </c>
      <c r="C21" s="11">
        <v>52.9</v>
      </c>
      <c r="D21" s="16" t="s">
        <v>328</v>
      </c>
      <c r="E21" s="30">
        <v>6.1</v>
      </c>
      <c r="F21" s="30">
        <v>6.5</v>
      </c>
      <c r="G21" s="21">
        <f t="shared" si="0"/>
        <v>0.40000000000000036</v>
      </c>
      <c r="H21" s="29">
        <f>G8/C243*C21</f>
        <v>4.3949950501261804E-2</v>
      </c>
      <c r="I21" s="26">
        <f t="shared" si="1"/>
        <v>0.44394995050126218</v>
      </c>
      <c r="J21" s="4"/>
      <c r="K21" s="366"/>
      <c r="L21" s="91"/>
      <c r="M21" s="412"/>
      <c r="N21" s="92"/>
      <c r="O21" s="92"/>
    </row>
    <row r="22" spans="1:16" x14ac:dyDescent="0.25">
      <c r="A22" s="7">
        <v>9</v>
      </c>
      <c r="B22" s="17" t="s">
        <v>340</v>
      </c>
      <c r="C22" s="11">
        <v>65.2</v>
      </c>
      <c r="D22" s="16" t="s">
        <v>328</v>
      </c>
      <c r="E22" s="30">
        <v>6</v>
      </c>
      <c r="F22" s="30">
        <v>6.1</v>
      </c>
      <c r="G22" s="21">
        <f t="shared" si="0"/>
        <v>9.9999999999999645E-2</v>
      </c>
      <c r="H22" s="29">
        <f>G8/C243*C22</f>
        <v>5.4168937101744231E-2</v>
      </c>
      <c r="I22" s="26">
        <f t="shared" si="1"/>
        <v>0.15416893710174387</v>
      </c>
      <c r="J22" s="4"/>
      <c r="K22" s="366"/>
      <c r="L22" s="91"/>
      <c r="M22" s="412"/>
      <c r="N22" s="92"/>
      <c r="O22" s="92"/>
    </row>
    <row r="23" spans="1:16" x14ac:dyDescent="0.25">
      <c r="A23" s="7">
        <v>10</v>
      </c>
      <c r="B23" s="17" t="s">
        <v>341</v>
      </c>
      <c r="C23" s="11">
        <v>94</v>
      </c>
      <c r="D23" s="16" t="s">
        <v>328</v>
      </c>
      <c r="E23" s="30">
        <v>8.4</v>
      </c>
      <c r="F23" s="30">
        <v>9.1</v>
      </c>
      <c r="G23" s="21">
        <f t="shared" si="0"/>
        <v>0.69999999999999929</v>
      </c>
      <c r="H23" s="29">
        <f>G8/C243*C23</f>
        <v>7.8096320361410398E-2</v>
      </c>
      <c r="I23" s="26">
        <f t="shared" si="1"/>
        <v>0.77809632036140974</v>
      </c>
      <c r="J23" s="4"/>
      <c r="K23" s="366"/>
      <c r="L23" s="91"/>
      <c r="M23" s="412"/>
      <c r="N23" s="92"/>
      <c r="O23" s="92"/>
    </row>
    <row r="24" spans="1:16" x14ac:dyDescent="0.25">
      <c r="A24" s="7">
        <v>11</v>
      </c>
      <c r="B24" s="17" t="s">
        <v>342</v>
      </c>
      <c r="C24" s="11">
        <v>52.8</v>
      </c>
      <c r="D24" s="16" t="s">
        <v>328</v>
      </c>
      <c r="E24" s="30">
        <v>2</v>
      </c>
      <c r="F24" s="30">
        <v>2</v>
      </c>
      <c r="G24" s="21">
        <f t="shared" si="0"/>
        <v>0</v>
      </c>
      <c r="H24" s="29">
        <f>G8/C243*C24</f>
        <v>4.3866869309387962E-2</v>
      </c>
      <c r="I24" s="26">
        <f t="shared" si="1"/>
        <v>4.3866869309387962E-2</v>
      </c>
      <c r="J24" s="4"/>
      <c r="K24" s="366"/>
      <c r="L24" s="91"/>
      <c r="M24" s="412"/>
      <c r="N24" s="92"/>
      <c r="O24" s="92"/>
    </row>
    <row r="25" spans="1:16" x14ac:dyDescent="0.25">
      <c r="A25" s="7">
        <v>12</v>
      </c>
      <c r="B25" s="17" t="s">
        <v>343</v>
      </c>
      <c r="C25" s="11">
        <v>65.3</v>
      </c>
      <c r="D25" s="16" t="s">
        <v>328</v>
      </c>
      <c r="E25" s="30">
        <v>3.1</v>
      </c>
      <c r="F25" s="30">
        <v>3.3</v>
      </c>
      <c r="G25" s="21">
        <f t="shared" si="0"/>
        <v>0.19999999999999973</v>
      </c>
      <c r="H25" s="29">
        <f>G8/C243*C25</f>
        <v>5.4252018293618073E-2</v>
      </c>
      <c r="I25" s="26">
        <f t="shared" si="1"/>
        <v>0.25425201829361782</v>
      </c>
      <c r="J25" s="4"/>
      <c r="K25" s="366"/>
      <c r="L25" s="91"/>
      <c r="M25" s="412"/>
      <c r="N25" s="92"/>
      <c r="O25" s="92"/>
    </row>
    <row r="26" spans="1:16" x14ac:dyDescent="0.25">
      <c r="A26" s="7">
        <v>13</v>
      </c>
      <c r="B26" s="17" t="s">
        <v>344</v>
      </c>
      <c r="C26" s="11">
        <v>94.2</v>
      </c>
      <c r="D26" s="16" t="s">
        <v>328</v>
      </c>
      <c r="E26" s="30">
        <v>9.1</v>
      </c>
      <c r="F26" s="30">
        <v>9.4</v>
      </c>
      <c r="G26" s="21">
        <f t="shared" si="0"/>
        <v>0.30000000000000071</v>
      </c>
      <c r="H26" s="29">
        <f>G8/C243*C26</f>
        <v>7.8262482745158082E-2</v>
      </c>
      <c r="I26" s="26">
        <f t="shared" si="1"/>
        <v>0.37826248274515878</v>
      </c>
      <c r="J26" s="4"/>
      <c r="K26" s="366"/>
      <c r="L26" s="91"/>
      <c r="M26" s="412"/>
    </row>
    <row r="27" spans="1:16" x14ac:dyDescent="0.25">
      <c r="A27" s="7">
        <v>14</v>
      </c>
      <c r="B27" s="17" t="s">
        <v>345</v>
      </c>
      <c r="C27" s="11">
        <v>52.9</v>
      </c>
      <c r="D27" s="16" t="s">
        <v>328</v>
      </c>
      <c r="E27" s="30">
        <v>4.2</v>
      </c>
      <c r="F27" s="30">
        <v>4.2</v>
      </c>
      <c r="G27" s="21">
        <f t="shared" si="0"/>
        <v>0</v>
      </c>
      <c r="H27" s="29">
        <f>G8/C243*C27</f>
        <v>4.3949950501261804E-2</v>
      </c>
      <c r="I27" s="26">
        <f t="shared" si="1"/>
        <v>4.3949950501261804E-2</v>
      </c>
      <c r="J27" s="4"/>
      <c r="K27" s="366"/>
      <c r="L27" s="91"/>
      <c r="M27" s="412"/>
    </row>
    <row r="28" spans="1:16" x14ac:dyDescent="0.25">
      <c r="A28" s="7">
        <v>15</v>
      </c>
      <c r="B28" s="17" t="s">
        <v>346</v>
      </c>
      <c r="C28" s="11">
        <v>64.900000000000006</v>
      </c>
      <c r="D28" s="16" t="s">
        <v>328</v>
      </c>
      <c r="E28" s="30">
        <v>7.3</v>
      </c>
      <c r="F28" s="30">
        <v>7.9</v>
      </c>
      <c r="G28" s="21">
        <f t="shared" si="0"/>
        <v>0.60000000000000053</v>
      </c>
      <c r="H28" s="29">
        <f>G8/C243*C28</f>
        <v>5.3919693526122713E-2</v>
      </c>
      <c r="I28" s="26">
        <f t="shared" si="1"/>
        <v>0.65391969352612322</v>
      </c>
      <c r="J28" s="4"/>
      <c r="K28" s="366"/>
      <c r="L28" s="91"/>
      <c r="M28" s="412"/>
    </row>
    <row r="29" spans="1:16" x14ac:dyDescent="0.25">
      <c r="A29" s="7">
        <v>16</v>
      </c>
      <c r="B29" s="17" t="s">
        <v>347</v>
      </c>
      <c r="C29" s="11">
        <v>93.9</v>
      </c>
      <c r="D29" s="16" t="s">
        <v>328</v>
      </c>
      <c r="E29" s="30">
        <v>5.3</v>
      </c>
      <c r="F29" s="30">
        <v>5.3</v>
      </c>
      <c r="G29" s="21">
        <f t="shared" si="0"/>
        <v>0</v>
      </c>
      <c r="H29" s="29">
        <f>G8/C243*C29</f>
        <v>7.8013239169536563E-2</v>
      </c>
      <c r="I29" s="26">
        <f t="shared" si="1"/>
        <v>7.8013239169536563E-2</v>
      </c>
      <c r="J29" s="4"/>
      <c r="K29" s="366"/>
      <c r="L29" s="91"/>
      <c r="M29" s="412"/>
    </row>
    <row r="30" spans="1:16" x14ac:dyDescent="0.25">
      <c r="A30" s="7">
        <v>17</v>
      </c>
      <c r="B30" s="17" t="s">
        <v>348</v>
      </c>
      <c r="C30" s="11">
        <v>53</v>
      </c>
      <c r="D30" s="16" t="s">
        <v>328</v>
      </c>
      <c r="E30" s="30">
        <v>3.3</v>
      </c>
      <c r="F30" s="30">
        <v>3.5</v>
      </c>
      <c r="G30" s="21">
        <f t="shared" si="0"/>
        <v>0.20000000000000018</v>
      </c>
      <c r="H30" s="29">
        <f>G8/C243*C30</f>
        <v>4.4033031693135646E-2</v>
      </c>
      <c r="I30" s="26">
        <f t="shared" si="1"/>
        <v>0.24403303169313584</v>
      </c>
      <c r="J30" s="4"/>
      <c r="K30" s="366"/>
      <c r="L30" s="91"/>
      <c r="M30" s="412"/>
    </row>
    <row r="31" spans="1:16" x14ac:dyDescent="0.25">
      <c r="A31" s="7">
        <v>18</v>
      </c>
      <c r="B31" s="17" t="s">
        <v>595</v>
      </c>
      <c r="C31" s="11">
        <v>64.8</v>
      </c>
      <c r="D31" s="16" t="s">
        <v>328</v>
      </c>
      <c r="E31" s="30">
        <v>5.3</v>
      </c>
      <c r="F31" s="30">
        <v>5.3</v>
      </c>
      <c r="G31" s="21">
        <f t="shared" si="0"/>
        <v>0</v>
      </c>
      <c r="H31" s="29">
        <f>G8/C243*C31</f>
        <v>5.3836612334248864E-2</v>
      </c>
      <c r="I31" s="26">
        <f t="shared" si="1"/>
        <v>5.3836612334248864E-2</v>
      </c>
      <c r="J31" s="4"/>
      <c r="K31" s="366"/>
      <c r="L31" s="91"/>
      <c r="M31" s="412"/>
    </row>
    <row r="32" spans="1:16" x14ac:dyDescent="0.25">
      <c r="A32" s="7">
        <v>19</v>
      </c>
      <c r="B32" s="17" t="s">
        <v>349</v>
      </c>
      <c r="C32" s="11">
        <v>93.9</v>
      </c>
      <c r="D32" s="16" t="s">
        <v>328</v>
      </c>
      <c r="E32" s="30">
        <v>5.6</v>
      </c>
      <c r="F32" s="30">
        <v>5.8</v>
      </c>
      <c r="G32" s="21">
        <f t="shared" si="0"/>
        <v>0.20000000000000018</v>
      </c>
      <c r="H32" s="29">
        <f>G8/C243*C32</f>
        <v>7.8013239169536563E-2</v>
      </c>
      <c r="I32" s="26">
        <f t="shared" si="1"/>
        <v>0.27801323916953674</v>
      </c>
      <c r="J32" s="4"/>
      <c r="K32" s="366"/>
      <c r="L32" s="91"/>
      <c r="M32" s="412"/>
    </row>
    <row r="33" spans="1:13" x14ac:dyDescent="0.25">
      <c r="A33" s="7">
        <v>20</v>
      </c>
      <c r="B33" s="17" t="s">
        <v>350</v>
      </c>
      <c r="C33" s="11">
        <v>52.8</v>
      </c>
      <c r="D33" s="16" t="s">
        <v>328</v>
      </c>
      <c r="E33" s="30">
        <v>3.5</v>
      </c>
      <c r="F33" s="30">
        <v>3.7</v>
      </c>
      <c r="G33" s="21">
        <f t="shared" si="0"/>
        <v>0.20000000000000018</v>
      </c>
      <c r="H33" s="29">
        <f>G8/C243*C33</f>
        <v>4.3866869309387962E-2</v>
      </c>
      <c r="I33" s="26">
        <f t="shared" si="1"/>
        <v>0.24386686930938814</v>
      </c>
      <c r="J33" s="4"/>
      <c r="K33" s="366"/>
      <c r="L33" s="91"/>
      <c r="M33" s="412"/>
    </row>
    <row r="34" spans="1:13" x14ac:dyDescent="0.25">
      <c r="A34" s="395">
        <v>21</v>
      </c>
      <c r="B34" s="396" t="s">
        <v>351</v>
      </c>
      <c r="C34" s="397">
        <v>65</v>
      </c>
      <c r="D34" s="398" t="s">
        <v>328</v>
      </c>
      <c r="E34" s="399">
        <v>7.1</v>
      </c>
      <c r="F34" s="399">
        <v>7.7</v>
      </c>
      <c r="G34" s="400">
        <f t="shared" si="0"/>
        <v>0.60000000000000053</v>
      </c>
      <c r="H34" s="401">
        <f>G8/C243*C34</f>
        <v>5.4002774717996548E-2</v>
      </c>
      <c r="I34" s="402">
        <f t="shared" si="1"/>
        <v>0.65400277471799706</v>
      </c>
      <c r="J34" s="4" t="s">
        <v>647</v>
      </c>
      <c r="K34" s="366"/>
      <c r="L34" s="91"/>
      <c r="M34" s="412"/>
    </row>
    <row r="35" spans="1:13" x14ac:dyDescent="0.25">
      <c r="A35" s="7">
        <v>22</v>
      </c>
      <c r="B35" s="17" t="s">
        <v>352</v>
      </c>
      <c r="C35" s="11">
        <v>94.3</v>
      </c>
      <c r="D35" s="16" t="s">
        <v>328</v>
      </c>
      <c r="E35" s="30">
        <v>10.6</v>
      </c>
      <c r="F35" s="30">
        <v>11.1</v>
      </c>
      <c r="G35" s="21">
        <f t="shared" si="0"/>
        <v>0.5</v>
      </c>
      <c r="H35" s="29">
        <f>G8/C243*C35</f>
        <v>7.8345563937031917E-2</v>
      </c>
      <c r="I35" s="26">
        <f t="shared" si="1"/>
        <v>0.57834556393703196</v>
      </c>
      <c r="J35" s="4"/>
      <c r="K35" s="366"/>
      <c r="L35" s="91"/>
      <c r="M35" s="412"/>
    </row>
    <row r="36" spans="1:13" x14ac:dyDescent="0.25">
      <c r="A36" s="7">
        <v>23</v>
      </c>
      <c r="B36" s="17" t="s">
        <v>353</v>
      </c>
      <c r="C36" s="11">
        <v>52.9</v>
      </c>
      <c r="D36" s="16" t="s">
        <v>328</v>
      </c>
      <c r="E36" s="30">
        <v>3.8</v>
      </c>
      <c r="F36" s="30">
        <v>3.8</v>
      </c>
      <c r="G36" s="21">
        <f t="shared" si="0"/>
        <v>0</v>
      </c>
      <c r="H36" s="29">
        <f>G8/C243*C36</f>
        <v>4.3949950501261804E-2</v>
      </c>
      <c r="I36" s="26">
        <f t="shared" si="1"/>
        <v>4.3949950501261804E-2</v>
      </c>
      <c r="K36" s="366"/>
      <c r="L36" s="91"/>
      <c r="M36" s="412"/>
    </row>
    <row r="37" spans="1:13" x14ac:dyDescent="0.25">
      <c r="A37" s="7">
        <v>24</v>
      </c>
      <c r="B37" s="17" t="s">
        <v>354</v>
      </c>
      <c r="C37" s="11">
        <v>65.3</v>
      </c>
      <c r="D37" s="16" t="s">
        <v>328</v>
      </c>
      <c r="E37" s="30">
        <v>2</v>
      </c>
      <c r="F37" s="30">
        <v>2.2999999999999998</v>
      </c>
      <c r="G37" s="21">
        <f t="shared" si="0"/>
        <v>0.29999999999999982</v>
      </c>
      <c r="H37" s="29">
        <f>G8/C243*C37</f>
        <v>5.4252018293618073E-2</v>
      </c>
      <c r="I37" s="26">
        <f t="shared" si="1"/>
        <v>0.35425201829361791</v>
      </c>
      <c r="J37" s="4"/>
      <c r="K37" s="366"/>
      <c r="L37" s="91"/>
      <c r="M37" s="412"/>
    </row>
    <row r="38" spans="1:13" x14ac:dyDescent="0.25">
      <c r="A38" s="7">
        <v>25</v>
      </c>
      <c r="B38" s="17" t="s">
        <v>355</v>
      </c>
      <c r="C38" s="11">
        <v>94.1</v>
      </c>
      <c r="D38" s="16" t="s">
        <v>328</v>
      </c>
      <c r="E38" s="30">
        <v>6.8</v>
      </c>
      <c r="F38" s="30">
        <v>6.8</v>
      </c>
      <c r="G38" s="21">
        <f t="shared" si="0"/>
        <v>0</v>
      </c>
      <c r="H38" s="29">
        <f>G8/C243*C38</f>
        <v>7.8179401553284233E-2</v>
      </c>
      <c r="I38" s="26">
        <f t="shared" si="1"/>
        <v>7.8179401553284233E-2</v>
      </c>
      <c r="J38" s="4"/>
      <c r="K38" s="366"/>
      <c r="L38" s="91"/>
      <c r="M38" s="412"/>
    </row>
    <row r="39" spans="1:13" x14ac:dyDescent="0.25">
      <c r="A39" s="7">
        <v>26</v>
      </c>
      <c r="B39" s="17" t="s">
        <v>356</v>
      </c>
      <c r="C39" s="11">
        <v>53</v>
      </c>
      <c r="D39" s="16" t="s">
        <v>328</v>
      </c>
      <c r="E39" s="30">
        <v>0.9</v>
      </c>
      <c r="F39" s="30">
        <v>0.9</v>
      </c>
      <c r="G39" s="21">
        <f t="shared" si="0"/>
        <v>0</v>
      </c>
      <c r="H39" s="29">
        <f>G8/C243*C39</f>
        <v>4.4033031693135646E-2</v>
      </c>
      <c r="I39" s="26">
        <f t="shared" si="1"/>
        <v>4.4033031693135646E-2</v>
      </c>
      <c r="J39" s="4"/>
      <c r="K39" s="366"/>
      <c r="L39" s="91"/>
      <c r="M39" s="412"/>
    </row>
    <row r="40" spans="1:13" x14ac:dyDescent="0.25">
      <c r="A40" s="7">
        <v>27</v>
      </c>
      <c r="B40" s="17" t="s">
        <v>357</v>
      </c>
      <c r="C40" s="11">
        <v>65.3</v>
      </c>
      <c r="D40" s="16" t="s">
        <v>328</v>
      </c>
      <c r="E40" s="30">
        <v>4.5</v>
      </c>
      <c r="F40" s="30">
        <v>4.7</v>
      </c>
      <c r="G40" s="21">
        <f t="shared" si="0"/>
        <v>0.20000000000000018</v>
      </c>
      <c r="H40" s="29">
        <f>G8/C243*C40</f>
        <v>5.4252018293618073E-2</v>
      </c>
      <c r="I40" s="26">
        <f t="shared" si="1"/>
        <v>0.25425201829361826</v>
      </c>
      <c r="J40" s="4"/>
      <c r="K40" s="366"/>
      <c r="L40" s="91"/>
      <c r="M40" s="412"/>
    </row>
    <row r="41" spans="1:13" x14ac:dyDescent="0.25">
      <c r="A41" s="7">
        <v>28</v>
      </c>
      <c r="B41" s="17" t="s">
        <v>358</v>
      </c>
      <c r="C41" s="11">
        <v>93.5</v>
      </c>
      <c r="D41" s="16" t="s">
        <v>328</v>
      </c>
      <c r="E41" s="30">
        <v>3.4</v>
      </c>
      <c r="F41" s="30">
        <v>3.4</v>
      </c>
      <c r="G41" s="21">
        <f t="shared" si="0"/>
        <v>0</v>
      </c>
      <c r="H41" s="29">
        <f>G8/C243*C41</f>
        <v>7.7680914402041196E-2</v>
      </c>
      <c r="I41" s="26">
        <f t="shared" si="1"/>
        <v>7.7680914402041196E-2</v>
      </c>
      <c r="J41" s="4"/>
      <c r="K41" s="366"/>
      <c r="L41" s="91"/>
      <c r="M41" s="412"/>
    </row>
    <row r="42" spans="1:13" x14ac:dyDescent="0.25">
      <c r="A42" s="7">
        <v>29</v>
      </c>
      <c r="B42" s="17" t="s">
        <v>359</v>
      </c>
      <c r="C42" s="11">
        <v>52.8</v>
      </c>
      <c r="D42" s="16" t="s">
        <v>328</v>
      </c>
      <c r="E42" s="30">
        <v>5.0999999999999996</v>
      </c>
      <c r="F42" s="30">
        <v>5.5</v>
      </c>
      <c r="G42" s="21">
        <f t="shared" si="0"/>
        <v>0.40000000000000036</v>
      </c>
      <c r="H42" s="29">
        <f>G8/C243*C42</f>
        <v>4.3866869309387962E-2</v>
      </c>
      <c r="I42" s="26">
        <f t="shared" si="1"/>
        <v>0.44386686930938835</v>
      </c>
      <c r="J42" s="4"/>
      <c r="K42" s="366"/>
      <c r="L42" s="91"/>
      <c r="M42" s="412"/>
    </row>
    <row r="43" spans="1:13" x14ac:dyDescent="0.25">
      <c r="A43" s="7">
        <v>30</v>
      </c>
      <c r="B43" s="17" t="s">
        <v>360</v>
      </c>
      <c r="C43" s="11">
        <v>65.400000000000006</v>
      </c>
      <c r="D43" s="16" t="s">
        <v>328</v>
      </c>
      <c r="E43" s="30">
        <v>5.2</v>
      </c>
      <c r="F43" s="30">
        <v>5.2</v>
      </c>
      <c r="G43" s="21">
        <f t="shared" si="0"/>
        <v>0</v>
      </c>
      <c r="H43" s="29">
        <f>G8/C243*C43</f>
        <v>5.4335099485491915E-2</v>
      </c>
      <c r="I43" s="26">
        <f t="shared" si="1"/>
        <v>5.4335099485491915E-2</v>
      </c>
      <c r="J43" s="4"/>
      <c r="K43" s="366"/>
      <c r="L43" s="91"/>
      <c r="M43" s="412"/>
    </row>
    <row r="44" spans="1:13" x14ac:dyDescent="0.25">
      <c r="A44" s="7">
        <v>31</v>
      </c>
      <c r="B44" s="17" t="s">
        <v>361</v>
      </c>
      <c r="C44" s="11">
        <v>93.9</v>
      </c>
      <c r="D44" s="16" t="s">
        <v>328</v>
      </c>
      <c r="E44" s="30">
        <v>7.2</v>
      </c>
      <c r="F44" s="30">
        <v>7.2</v>
      </c>
      <c r="G44" s="21">
        <f t="shared" si="0"/>
        <v>0</v>
      </c>
      <c r="H44" s="29">
        <f>G8/C243*C44</f>
        <v>7.8013239169536563E-2</v>
      </c>
      <c r="I44" s="26">
        <f t="shared" si="1"/>
        <v>7.8013239169536563E-2</v>
      </c>
      <c r="J44" s="4"/>
      <c r="K44" s="366"/>
      <c r="L44" s="91"/>
      <c r="M44" s="412"/>
    </row>
    <row r="45" spans="1:13" x14ac:dyDescent="0.25">
      <c r="A45" s="395">
        <v>32</v>
      </c>
      <c r="B45" s="396" t="s">
        <v>363</v>
      </c>
      <c r="C45" s="397">
        <v>53</v>
      </c>
      <c r="D45" s="398" t="s">
        <v>328</v>
      </c>
      <c r="E45" s="399">
        <v>3.9</v>
      </c>
      <c r="F45" s="399">
        <v>4.3</v>
      </c>
      <c r="G45" s="400">
        <f t="shared" si="0"/>
        <v>0.39999999999999991</v>
      </c>
      <c r="H45" s="401">
        <f>G8/C243*C45</f>
        <v>4.4033031693135646E-2</v>
      </c>
      <c r="I45" s="402">
        <f t="shared" si="1"/>
        <v>0.44403303169313557</v>
      </c>
      <c r="J45" s="4" t="s">
        <v>647</v>
      </c>
      <c r="K45" s="366"/>
      <c r="L45" s="91"/>
      <c r="M45" s="412"/>
    </row>
    <row r="46" spans="1:13" x14ac:dyDescent="0.25">
      <c r="A46" s="7">
        <v>33</v>
      </c>
      <c r="B46" s="17" t="s">
        <v>364</v>
      </c>
      <c r="C46" s="11">
        <v>65.3</v>
      </c>
      <c r="D46" s="16" t="s">
        <v>328</v>
      </c>
      <c r="E46" s="30">
        <v>1.7</v>
      </c>
      <c r="F46" s="30">
        <v>1.7</v>
      </c>
      <c r="G46" s="21">
        <f t="shared" si="0"/>
        <v>0</v>
      </c>
      <c r="H46" s="29">
        <f>G8/C243*C46</f>
        <v>5.4252018293618073E-2</v>
      </c>
      <c r="I46" s="26">
        <f t="shared" si="1"/>
        <v>5.4252018293618073E-2</v>
      </c>
      <c r="J46" s="4"/>
      <c r="K46" s="366"/>
      <c r="L46" s="91"/>
      <c r="M46" s="412"/>
    </row>
    <row r="47" spans="1:13" x14ac:dyDescent="0.25">
      <c r="A47" s="7">
        <v>34</v>
      </c>
      <c r="B47" s="17" t="s">
        <v>362</v>
      </c>
      <c r="C47" s="11">
        <v>94</v>
      </c>
      <c r="D47" s="16" t="s">
        <v>328</v>
      </c>
      <c r="E47" s="30">
        <v>6.7</v>
      </c>
      <c r="F47" s="30">
        <v>7.3</v>
      </c>
      <c r="G47" s="21">
        <f t="shared" si="0"/>
        <v>0.59999999999999964</v>
      </c>
      <c r="H47" s="29">
        <f>G8/C243*C47</f>
        <v>7.8096320361410398E-2</v>
      </c>
      <c r="I47" s="26">
        <f t="shared" si="1"/>
        <v>0.6780963203614101</v>
      </c>
      <c r="J47" s="4"/>
      <c r="K47" s="366"/>
      <c r="L47" s="91"/>
      <c r="M47" s="412"/>
    </row>
    <row r="48" spans="1:13" x14ac:dyDescent="0.25">
      <c r="A48" s="7">
        <v>35</v>
      </c>
      <c r="B48" s="17" t="s">
        <v>365</v>
      </c>
      <c r="C48" s="11">
        <v>52.8</v>
      </c>
      <c r="D48" s="16" t="s">
        <v>328</v>
      </c>
      <c r="E48" s="30">
        <v>3.9</v>
      </c>
      <c r="F48" s="30">
        <v>4.0999999999999996</v>
      </c>
      <c r="G48" s="21">
        <f t="shared" si="0"/>
        <v>0.19999999999999973</v>
      </c>
      <c r="H48" s="29">
        <f>G8/C243*C48</f>
        <v>4.3866869309387962E-2</v>
      </c>
      <c r="I48" s="26">
        <f t="shared" si="1"/>
        <v>0.2438668693093877</v>
      </c>
      <c r="K48" s="366"/>
      <c r="L48" s="91"/>
      <c r="M48" s="412"/>
    </row>
    <row r="49" spans="1:21" x14ac:dyDescent="0.25">
      <c r="A49" s="7">
        <v>36</v>
      </c>
      <c r="B49" s="17" t="s">
        <v>366</v>
      </c>
      <c r="C49" s="11">
        <v>64.900000000000006</v>
      </c>
      <c r="D49" s="16" t="s">
        <v>328</v>
      </c>
      <c r="E49" s="30">
        <v>1.9</v>
      </c>
      <c r="F49" s="30">
        <v>1.9</v>
      </c>
      <c r="G49" s="21">
        <f t="shared" si="0"/>
        <v>0</v>
      </c>
      <c r="H49" s="29">
        <f>G8/C243*C49</f>
        <v>5.3919693526122713E-2</v>
      </c>
      <c r="I49" s="26">
        <f t="shared" si="1"/>
        <v>5.3919693526122713E-2</v>
      </c>
      <c r="J49" s="4"/>
      <c r="K49" s="366"/>
      <c r="L49" s="91"/>
      <c r="M49" s="412"/>
    </row>
    <row r="50" spans="1:21" x14ac:dyDescent="0.25">
      <c r="A50" s="7">
        <v>37</v>
      </c>
      <c r="B50" s="17" t="s">
        <v>367</v>
      </c>
      <c r="C50" s="11">
        <v>94.1</v>
      </c>
      <c r="D50" s="16" t="s">
        <v>328</v>
      </c>
      <c r="E50" s="30">
        <v>4.0999999999999996</v>
      </c>
      <c r="F50" s="30">
        <v>4.0999999999999996</v>
      </c>
      <c r="G50" s="21">
        <f t="shared" si="0"/>
        <v>0</v>
      </c>
      <c r="H50" s="29">
        <f>G8/C243*C50</f>
        <v>7.8179401553284233E-2</v>
      </c>
      <c r="I50" s="26">
        <f t="shared" si="1"/>
        <v>7.8179401553284233E-2</v>
      </c>
      <c r="J50" s="4"/>
      <c r="K50" s="366"/>
      <c r="L50" s="91"/>
      <c r="M50" s="412"/>
    </row>
    <row r="51" spans="1:21" x14ac:dyDescent="0.25">
      <c r="A51" s="7">
        <v>38</v>
      </c>
      <c r="B51" s="17" t="s">
        <v>368</v>
      </c>
      <c r="C51" s="11">
        <v>52.7</v>
      </c>
      <c r="D51" s="16" t="s">
        <v>328</v>
      </c>
      <c r="E51" s="30">
        <v>2.4</v>
      </c>
      <c r="F51" s="30">
        <v>2.4</v>
      </c>
      <c r="G51" s="21">
        <f t="shared" si="0"/>
        <v>0</v>
      </c>
      <c r="H51" s="29">
        <f>G8/C243*C51</f>
        <v>4.3783788117514127E-2</v>
      </c>
      <c r="I51" s="26">
        <f t="shared" si="1"/>
        <v>4.3783788117514127E-2</v>
      </c>
      <c r="J51" s="4"/>
      <c r="K51" s="366"/>
      <c r="L51" s="91"/>
      <c r="M51" s="412"/>
    </row>
    <row r="52" spans="1:21" x14ac:dyDescent="0.25">
      <c r="A52" s="7">
        <v>39</v>
      </c>
      <c r="B52" s="17" t="s">
        <v>369</v>
      </c>
      <c r="C52" s="11">
        <v>65.2</v>
      </c>
      <c r="D52" s="16" t="s">
        <v>328</v>
      </c>
      <c r="E52" s="30">
        <v>4.8</v>
      </c>
      <c r="F52" s="30">
        <v>4.8</v>
      </c>
      <c r="G52" s="21">
        <f t="shared" si="0"/>
        <v>0</v>
      </c>
      <c r="H52" s="29">
        <f>G8/C243*C52</f>
        <v>5.4168937101744231E-2</v>
      </c>
      <c r="I52" s="26">
        <f t="shared" si="1"/>
        <v>5.4168937101744231E-2</v>
      </c>
      <c r="J52" s="4"/>
      <c r="K52" s="366"/>
      <c r="L52" s="91"/>
      <c r="M52" s="412"/>
    </row>
    <row r="53" spans="1:21" x14ac:dyDescent="0.25">
      <c r="A53" s="328">
        <v>40</v>
      </c>
      <c r="B53" s="329" t="s">
        <v>370</v>
      </c>
      <c r="C53" s="330">
        <v>94</v>
      </c>
      <c r="D53" s="331" t="s">
        <v>328</v>
      </c>
      <c r="E53" s="332">
        <v>9</v>
      </c>
      <c r="F53" s="332">
        <v>9.4</v>
      </c>
      <c r="G53" s="333">
        <f t="shared" si="0"/>
        <v>0.40000000000000036</v>
      </c>
      <c r="H53" s="334">
        <f>G8/C243*C53</f>
        <v>7.8096320361410398E-2</v>
      </c>
      <c r="I53" s="335">
        <f t="shared" si="1"/>
        <v>0.47809632036141075</v>
      </c>
      <c r="J53" s="4" t="s">
        <v>645</v>
      </c>
      <c r="K53" s="366" t="s">
        <v>647</v>
      </c>
      <c r="L53" s="91"/>
      <c r="M53" s="412"/>
    </row>
    <row r="54" spans="1:21" x14ac:dyDescent="0.25">
      <c r="A54" s="7">
        <v>41</v>
      </c>
      <c r="B54" s="17" t="s">
        <v>371</v>
      </c>
      <c r="C54" s="11">
        <v>52.8</v>
      </c>
      <c r="D54" s="16" t="s">
        <v>328</v>
      </c>
      <c r="E54" s="30">
        <v>1.8</v>
      </c>
      <c r="F54" s="30">
        <v>1.8</v>
      </c>
      <c r="G54" s="21">
        <f t="shared" si="0"/>
        <v>0</v>
      </c>
      <c r="H54" s="29">
        <f>G8/C243*C54</f>
        <v>4.3866869309387962E-2</v>
      </c>
      <c r="I54" s="26">
        <f t="shared" si="1"/>
        <v>4.3866869309387962E-2</v>
      </c>
      <c r="J54" s="4"/>
      <c r="K54" s="366"/>
      <c r="L54" s="91"/>
      <c r="M54" s="412"/>
    </row>
    <row r="55" spans="1:21" x14ac:dyDescent="0.25">
      <c r="A55" s="7">
        <v>42</v>
      </c>
      <c r="B55" s="17" t="s">
        <v>372</v>
      </c>
      <c r="C55" s="11">
        <v>65.3</v>
      </c>
      <c r="D55" s="16" t="s">
        <v>328</v>
      </c>
      <c r="E55" s="30">
        <v>6.4</v>
      </c>
      <c r="F55" s="30">
        <v>6.8</v>
      </c>
      <c r="G55" s="21">
        <f t="shared" si="0"/>
        <v>0.39999999999999947</v>
      </c>
      <c r="H55" s="29">
        <f>G8/C243*C55</f>
        <v>5.4252018293618073E-2</v>
      </c>
      <c r="I55" s="26">
        <f t="shared" si="1"/>
        <v>0.45425201829361755</v>
      </c>
      <c r="J55" s="4"/>
      <c r="K55" s="366"/>
      <c r="L55" s="91"/>
      <c r="M55" s="412"/>
    </row>
    <row r="56" spans="1:21" x14ac:dyDescent="0.25">
      <c r="A56" s="7">
        <v>43</v>
      </c>
      <c r="B56" s="17" t="s">
        <v>455</v>
      </c>
      <c r="C56" s="11">
        <v>69.099999999999994</v>
      </c>
      <c r="D56" s="16" t="s">
        <v>328</v>
      </c>
      <c r="E56" s="30">
        <v>6.2</v>
      </c>
      <c r="F56" s="30">
        <v>6.9</v>
      </c>
      <c r="G56" s="21">
        <f t="shared" si="0"/>
        <v>0.70000000000000018</v>
      </c>
      <c r="H56" s="29">
        <f>G8/C243*C56</f>
        <v>5.7409103584824019E-2</v>
      </c>
      <c r="I56" s="26">
        <f t="shared" si="1"/>
        <v>0.75740910358482416</v>
      </c>
      <c r="J56" s="4"/>
      <c r="K56" s="366"/>
      <c r="L56" s="91"/>
      <c r="M56" s="412"/>
    </row>
    <row r="57" spans="1:21" x14ac:dyDescent="0.25">
      <c r="A57" s="7">
        <v>44</v>
      </c>
      <c r="B57" s="17" t="s">
        <v>456</v>
      </c>
      <c r="C57" s="11">
        <v>42.6</v>
      </c>
      <c r="D57" s="16" t="s">
        <v>328</v>
      </c>
      <c r="E57" s="30">
        <v>4.5999999999999996</v>
      </c>
      <c r="F57" s="30">
        <v>5</v>
      </c>
      <c r="G57" s="21">
        <f t="shared" si="0"/>
        <v>0.40000000000000036</v>
      </c>
      <c r="H57" s="29">
        <f>G8/C243*C57</f>
        <v>3.5392587738256202E-2</v>
      </c>
      <c r="I57" s="26">
        <f t="shared" si="1"/>
        <v>0.43539258773825656</v>
      </c>
      <c r="J57" s="4"/>
      <c r="K57" s="366"/>
      <c r="L57" s="91"/>
      <c r="M57" s="412"/>
    </row>
    <row r="58" spans="1:21" x14ac:dyDescent="0.25">
      <c r="A58" s="7">
        <v>45</v>
      </c>
      <c r="B58" s="17" t="s">
        <v>457</v>
      </c>
      <c r="C58" s="11">
        <v>55.5</v>
      </c>
      <c r="D58" s="16" t="s">
        <v>328</v>
      </c>
      <c r="E58" s="30">
        <v>6.4</v>
      </c>
      <c r="F58" s="30">
        <v>7</v>
      </c>
      <c r="G58" s="21">
        <f t="shared" si="0"/>
        <v>0.59999999999999964</v>
      </c>
      <c r="H58" s="29">
        <f>G8/C243*C58</f>
        <v>4.6110061489981667E-2</v>
      </c>
      <c r="I58" s="26">
        <f t="shared" si="1"/>
        <v>0.64611006148998129</v>
      </c>
      <c r="K58" s="366"/>
      <c r="L58" s="91"/>
      <c r="M58" s="703"/>
      <c r="N58" s="704"/>
      <c r="O58" s="704"/>
      <c r="P58" s="704"/>
      <c r="Q58" s="704"/>
      <c r="R58" s="704"/>
      <c r="S58" s="704"/>
      <c r="T58" s="704"/>
      <c r="U58" s="704"/>
    </row>
    <row r="59" spans="1:21" x14ac:dyDescent="0.25">
      <c r="A59" s="7">
        <v>46</v>
      </c>
      <c r="B59" s="17" t="s">
        <v>458</v>
      </c>
      <c r="C59" s="11">
        <v>58.9</v>
      </c>
      <c r="D59" s="16" t="s">
        <v>328</v>
      </c>
      <c r="E59" s="30">
        <v>6.7</v>
      </c>
      <c r="F59" s="30">
        <v>7.2</v>
      </c>
      <c r="G59" s="21">
        <f t="shared" si="0"/>
        <v>0.5</v>
      </c>
      <c r="H59" s="29">
        <f>G8/C243*C59</f>
        <v>4.8934822013692258E-2</v>
      </c>
      <c r="I59" s="26">
        <f t="shared" si="1"/>
        <v>0.54893482201369226</v>
      </c>
      <c r="K59" s="366"/>
      <c r="L59" s="91"/>
      <c r="M59" s="412"/>
    </row>
    <row r="60" spans="1:21" x14ac:dyDescent="0.25">
      <c r="A60" s="7">
        <v>47</v>
      </c>
      <c r="B60" s="17" t="s">
        <v>459</v>
      </c>
      <c r="C60" s="11">
        <v>62.3</v>
      </c>
      <c r="D60" s="16" t="s">
        <v>328</v>
      </c>
      <c r="E60" s="30">
        <v>4</v>
      </c>
      <c r="F60" s="30">
        <v>4.8</v>
      </c>
      <c r="G60" s="21">
        <f t="shared" si="0"/>
        <v>0.79999999999999982</v>
      </c>
      <c r="H60" s="29">
        <f>G8/C243*C60</f>
        <v>5.1759582537402843E-2</v>
      </c>
      <c r="I60" s="26">
        <f t="shared" si="1"/>
        <v>0.85175958253740269</v>
      </c>
      <c r="K60" s="366"/>
      <c r="L60" s="91"/>
      <c r="M60" s="412"/>
    </row>
    <row r="61" spans="1:21" x14ac:dyDescent="0.25">
      <c r="A61" s="7">
        <v>48</v>
      </c>
      <c r="B61" s="17" t="s">
        <v>460</v>
      </c>
      <c r="C61" s="11">
        <v>68.7</v>
      </c>
      <c r="D61" s="16" t="s">
        <v>328</v>
      </c>
      <c r="E61" s="30">
        <v>5.2</v>
      </c>
      <c r="F61" s="30">
        <v>5.4</v>
      </c>
      <c r="G61" s="21">
        <f t="shared" si="0"/>
        <v>0.20000000000000018</v>
      </c>
      <c r="H61" s="29">
        <f>G8/C243*C61</f>
        <v>5.7076778817328665E-2</v>
      </c>
      <c r="I61" s="26">
        <f t="shared" si="1"/>
        <v>0.25707677881732882</v>
      </c>
      <c r="K61" s="366"/>
      <c r="L61" s="91"/>
      <c r="M61" s="412"/>
    </row>
    <row r="62" spans="1:21" x14ac:dyDescent="0.25">
      <c r="A62" s="7">
        <v>49</v>
      </c>
      <c r="B62" s="17" t="s">
        <v>461</v>
      </c>
      <c r="C62" s="11">
        <v>42.7</v>
      </c>
      <c r="D62" s="16" t="s">
        <v>328</v>
      </c>
      <c r="E62" s="30">
        <v>1.6</v>
      </c>
      <c r="F62" s="30">
        <v>1.6</v>
      </c>
      <c r="G62" s="21">
        <f t="shared" si="0"/>
        <v>0</v>
      </c>
      <c r="H62" s="29">
        <f>G8/C243*C62</f>
        <v>3.5475668930130044E-2</v>
      </c>
      <c r="I62" s="26">
        <f t="shared" si="1"/>
        <v>3.5475668930130044E-2</v>
      </c>
      <c r="J62" s="4"/>
      <c r="K62" s="366"/>
      <c r="L62" s="91"/>
      <c r="M62" s="412"/>
    </row>
    <row r="63" spans="1:21" x14ac:dyDescent="0.25">
      <c r="A63" s="7">
        <v>50</v>
      </c>
      <c r="B63" s="17" t="s">
        <v>462</v>
      </c>
      <c r="C63" s="11">
        <v>55</v>
      </c>
      <c r="D63" s="16" t="s">
        <v>328</v>
      </c>
      <c r="E63" s="30">
        <v>3.6</v>
      </c>
      <c r="F63" s="30">
        <v>3.7</v>
      </c>
      <c r="G63" s="21">
        <f t="shared" si="0"/>
        <v>0.10000000000000009</v>
      </c>
      <c r="H63" s="29">
        <f>G8/C243*C63</f>
        <v>4.5694655530612464E-2</v>
      </c>
      <c r="I63" s="26">
        <f t="shared" si="1"/>
        <v>0.14569465553061256</v>
      </c>
      <c r="J63" s="4"/>
      <c r="K63" s="366"/>
      <c r="L63" s="55"/>
      <c r="M63" s="412"/>
    </row>
    <row r="64" spans="1:21" x14ac:dyDescent="0.25">
      <c r="A64" s="7">
        <v>51</v>
      </c>
      <c r="B64" s="17" t="s">
        <v>463</v>
      </c>
      <c r="C64" s="11">
        <v>59</v>
      </c>
      <c r="D64" s="16" t="s">
        <v>328</v>
      </c>
      <c r="E64" s="30">
        <v>3.5</v>
      </c>
      <c r="F64" s="30">
        <v>3.5</v>
      </c>
      <c r="G64" s="21">
        <f t="shared" si="0"/>
        <v>0</v>
      </c>
      <c r="H64" s="29">
        <f>G8/C243*C64</f>
        <v>4.90179032055661E-2</v>
      </c>
      <c r="I64" s="26">
        <f t="shared" si="1"/>
        <v>4.90179032055661E-2</v>
      </c>
      <c r="J64" s="4"/>
      <c r="K64" s="366"/>
      <c r="L64" s="386"/>
      <c r="M64" s="412"/>
    </row>
    <row r="65" spans="1:13" x14ac:dyDescent="0.25">
      <c r="A65" s="7">
        <v>52</v>
      </c>
      <c r="B65" s="17" t="s">
        <v>464</v>
      </c>
      <c r="C65" s="11">
        <v>62</v>
      </c>
      <c r="D65" s="16" t="s">
        <v>328</v>
      </c>
      <c r="E65" s="30">
        <v>5.8</v>
      </c>
      <c r="F65" s="30">
        <v>5.9</v>
      </c>
      <c r="G65" s="21">
        <f t="shared" si="0"/>
        <v>0.10000000000000053</v>
      </c>
      <c r="H65" s="29">
        <f>G8/C243*C65</f>
        <v>5.1510338961781324E-2</v>
      </c>
      <c r="I65" s="26">
        <f t="shared" si="1"/>
        <v>0.15151033896178184</v>
      </c>
      <c r="J65" s="4"/>
      <c r="K65" s="366"/>
      <c r="L65" s="55"/>
      <c r="M65" s="412"/>
    </row>
    <row r="66" spans="1:13" x14ac:dyDescent="0.25">
      <c r="A66" s="7">
        <v>53</v>
      </c>
      <c r="B66" s="17" t="s">
        <v>465</v>
      </c>
      <c r="C66" s="11">
        <v>68.900000000000006</v>
      </c>
      <c r="D66" s="16" t="s">
        <v>328</v>
      </c>
      <c r="E66" s="30">
        <v>2.4</v>
      </c>
      <c r="F66" s="30">
        <v>2.4</v>
      </c>
      <c r="G66" s="21">
        <f t="shared" si="0"/>
        <v>0</v>
      </c>
      <c r="H66" s="29">
        <f>G8/C243*C66</f>
        <v>5.7242941201076349E-2</v>
      </c>
      <c r="I66" s="26">
        <f t="shared" si="1"/>
        <v>5.7242941201076349E-2</v>
      </c>
      <c r="J66" s="4"/>
      <c r="K66" s="366"/>
      <c r="L66" s="55"/>
      <c r="M66" s="412"/>
    </row>
    <row r="67" spans="1:13" x14ac:dyDescent="0.25">
      <c r="A67" s="7">
        <v>54</v>
      </c>
      <c r="B67" s="17" t="s">
        <v>466</v>
      </c>
      <c r="C67" s="11">
        <v>42.8</v>
      </c>
      <c r="D67" s="16" t="s">
        <v>328</v>
      </c>
      <c r="E67" s="30">
        <v>3.7</v>
      </c>
      <c r="F67" s="30">
        <v>3.7</v>
      </c>
      <c r="G67" s="21">
        <f t="shared" si="0"/>
        <v>0</v>
      </c>
      <c r="H67" s="29">
        <f>G8/C243*C67</f>
        <v>3.5558750122003879E-2</v>
      </c>
      <c r="I67" s="26">
        <f t="shared" si="1"/>
        <v>3.5558750122003879E-2</v>
      </c>
      <c r="J67" s="4"/>
      <c r="K67" s="366"/>
      <c r="L67" s="55"/>
      <c r="M67" s="412"/>
    </row>
    <row r="68" spans="1:13" x14ac:dyDescent="0.25">
      <c r="A68" s="7">
        <v>55</v>
      </c>
      <c r="B68" s="17" t="s">
        <v>467</v>
      </c>
      <c r="C68" s="11">
        <v>55.2</v>
      </c>
      <c r="D68" s="16" t="s">
        <v>328</v>
      </c>
      <c r="E68" s="30">
        <v>3</v>
      </c>
      <c r="F68" s="30">
        <v>3</v>
      </c>
      <c r="G68" s="21">
        <f t="shared" si="0"/>
        <v>0</v>
      </c>
      <c r="H68" s="29">
        <f>G8/C243*C68</f>
        <v>4.5860817914360148E-2</v>
      </c>
      <c r="I68" s="26">
        <f t="shared" si="1"/>
        <v>4.5860817914360148E-2</v>
      </c>
      <c r="J68" s="4"/>
      <c r="K68" s="366"/>
      <c r="L68" s="55"/>
      <c r="M68" s="412"/>
    </row>
    <row r="69" spans="1:13" x14ac:dyDescent="0.25">
      <c r="A69" s="7">
        <v>56</v>
      </c>
      <c r="B69" s="17" t="s">
        <v>468</v>
      </c>
      <c r="C69" s="11">
        <v>59.3</v>
      </c>
      <c r="D69" s="16" t="s">
        <v>328</v>
      </c>
      <c r="E69" s="30">
        <v>5.0999999999999996</v>
      </c>
      <c r="F69" s="30">
        <v>5.2</v>
      </c>
      <c r="G69" s="21">
        <f t="shared" si="0"/>
        <v>0.10000000000000053</v>
      </c>
      <c r="H69" s="29">
        <f>G8/C243*C69</f>
        <v>4.9267146781187619E-2</v>
      </c>
      <c r="I69" s="26">
        <f t="shared" si="1"/>
        <v>0.14926714678118816</v>
      </c>
      <c r="J69" s="4"/>
      <c r="K69" s="366"/>
      <c r="L69" s="55"/>
      <c r="M69" s="412"/>
    </row>
    <row r="70" spans="1:13" x14ac:dyDescent="0.25">
      <c r="A70" s="7">
        <v>57</v>
      </c>
      <c r="B70" s="17" t="s">
        <v>469</v>
      </c>
      <c r="C70" s="11">
        <v>62.2</v>
      </c>
      <c r="D70" s="16" t="s">
        <v>328</v>
      </c>
      <c r="E70" s="30">
        <v>7.6</v>
      </c>
      <c r="F70" s="30">
        <v>8.1</v>
      </c>
      <c r="G70" s="21">
        <f t="shared" si="0"/>
        <v>0.5</v>
      </c>
      <c r="H70" s="29">
        <f>G8/C243*C70</f>
        <v>5.1676501345529008E-2</v>
      </c>
      <c r="I70" s="26">
        <f t="shared" si="1"/>
        <v>0.55167650134552904</v>
      </c>
      <c r="J70" s="4"/>
      <c r="K70" s="366"/>
      <c r="L70" s="55"/>
      <c r="M70" s="412"/>
    </row>
    <row r="71" spans="1:13" x14ac:dyDescent="0.25">
      <c r="A71" s="7">
        <v>58</v>
      </c>
      <c r="B71" s="17" t="s">
        <v>470</v>
      </c>
      <c r="C71" s="11">
        <v>69.099999999999994</v>
      </c>
      <c r="D71" s="16" t="s">
        <v>328</v>
      </c>
      <c r="E71" s="30">
        <v>2.4</v>
      </c>
      <c r="F71" s="30">
        <v>2.4</v>
      </c>
      <c r="G71" s="21">
        <f t="shared" si="0"/>
        <v>0</v>
      </c>
      <c r="H71" s="29">
        <f>G8/C243*C71</f>
        <v>5.7409103584824019E-2</v>
      </c>
      <c r="I71" s="26">
        <f t="shared" si="1"/>
        <v>5.7409103584824019E-2</v>
      </c>
      <c r="J71" s="4"/>
      <c r="K71" s="366"/>
      <c r="L71" s="55"/>
      <c r="M71" s="412"/>
    </row>
    <row r="72" spans="1:13" x14ac:dyDescent="0.25">
      <c r="A72" s="7">
        <v>59</v>
      </c>
      <c r="B72" s="17" t="s">
        <v>471</v>
      </c>
      <c r="C72" s="11">
        <v>42.5</v>
      </c>
      <c r="D72" s="16" t="s">
        <v>328</v>
      </c>
      <c r="E72" s="30">
        <v>4.5</v>
      </c>
      <c r="F72" s="30">
        <v>4.9000000000000004</v>
      </c>
      <c r="G72" s="21">
        <f t="shared" si="0"/>
        <v>0.40000000000000036</v>
      </c>
      <c r="H72" s="29">
        <f>G8/C243*C72</f>
        <v>3.530950654638236E-2</v>
      </c>
      <c r="I72" s="26">
        <f t="shared" si="1"/>
        <v>0.43530950654638273</v>
      </c>
      <c r="J72" s="4"/>
      <c r="K72" s="366"/>
      <c r="L72" s="55"/>
      <c r="M72" s="412"/>
    </row>
    <row r="73" spans="1:13" x14ac:dyDescent="0.25">
      <c r="A73" s="7">
        <v>60</v>
      </c>
      <c r="B73" s="17" t="s">
        <v>472</v>
      </c>
      <c r="C73" s="11">
        <v>55.4</v>
      </c>
      <c r="D73" s="16" t="s">
        <v>328</v>
      </c>
      <c r="E73" s="30">
        <v>2.1</v>
      </c>
      <c r="F73" s="30">
        <v>2.1</v>
      </c>
      <c r="G73" s="21">
        <f t="shared" si="0"/>
        <v>0</v>
      </c>
      <c r="H73" s="29">
        <f>G8/C243*C73</f>
        <v>4.6026980298107825E-2</v>
      </c>
      <c r="I73" s="26">
        <f t="shared" si="1"/>
        <v>4.6026980298107825E-2</v>
      </c>
      <c r="J73" s="4"/>
      <c r="K73" s="366"/>
      <c r="L73" s="55"/>
      <c r="M73" s="412"/>
    </row>
    <row r="74" spans="1:13" x14ac:dyDescent="0.25">
      <c r="A74" s="7">
        <v>61</v>
      </c>
      <c r="B74" s="17" t="s">
        <v>473</v>
      </c>
      <c r="C74" s="11">
        <v>58.8</v>
      </c>
      <c r="D74" s="16" t="s">
        <v>328</v>
      </c>
      <c r="E74" s="30">
        <v>3.4</v>
      </c>
      <c r="F74" s="30">
        <v>3.7</v>
      </c>
      <c r="G74" s="21">
        <f t="shared" si="0"/>
        <v>0.30000000000000027</v>
      </c>
      <c r="H74" s="29">
        <f>G8/C243*C74</f>
        <v>4.8851740821818417E-2</v>
      </c>
      <c r="I74" s="26">
        <f t="shared" si="1"/>
        <v>0.34885174082181869</v>
      </c>
      <c r="J74" s="4"/>
      <c r="K74" s="366"/>
      <c r="L74" s="55"/>
      <c r="M74" s="412"/>
    </row>
    <row r="75" spans="1:13" x14ac:dyDescent="0.25">
      <c r="A75" s="7">
        <v>62</v>
      </c>
      <c r="B75" s="17" t="s">
        <v>474</v>
      </c>
      <c r="C75" s="11">
        <v>62.1</v>
      </c>
      <c r="D75" s="16" t="s">
        <v>328</v>
      </c>
      <c r="E75" s="30">
        <v>6.4</v>
      </c>
      <c r="F75" s="30">
        <v>6.9</v>
      </c>
      <c r="G75" s="21">
        <f t="shared" si="0"/>
        <v>0.5</v>
      </c>
      <c r="H75" s="29">
        <f>G8/C243*C75</f>
        <v>5.1593420153655166E-2</v>
      </c>
      <c r="I75" s="26">
        <f t="shared" si="1"/>
        <v>0.5515934201536552</v>
      </c>
      <c r="J75" s="4"/>
      <c r="K75" s="366"/>
      <c r="L75" s="55"/>
      <c r="M75" s="412"/>
    </row>
    <row r="76" spans="1:13" x14ac:dyDescent="0.25">
      <c r="A76" s="7">
        <v>63</v>
      </c>
      <c r="B76" s="17" t="s">
        <v>475</v>
      </c>
      <c r="C76" s="11">
        <v>69</v>
      </c>
      <c r="D76" s="16" t="s">
        <v>328</v>
      </c>
      <c r="E76" s="30">
        <v>7.1</v>
      </c>
      <c r="F76" s="30">
        <v>7.7</v>
      </c>
      <c r="G76" s="21">
        <f t="shared" si="0"/>
        <v>0.60000000000000053</v>
      </c>
      <c r="H76" s="29">
        <f>G8/C243*C76</f>
        <v>5.7326022392950184E-2</v>
      </c>
      <c r="I76" s="26">
        <f t="shared" si="1"/>
        <v>0.65732602239295068</v>
      </c>
      <c r="J76" s="4"/>
      <c r="K76" s="366"/>
      <c r="L76" s="55"/>
      <c r="M76" s="412"/>
    </row>
    <row r="77" spans="1:13" x14ac:dyDescent="0.25">
      <c r="A77" s="7">
        <v>64</v>
      </c>
      <c r="B77" s="17" t="s">
        <v>476</v>
      </c>
      <c r="C77" s="11">
        <v>42.2</v>
      </c>
      <c r="D77" s="16" t="s">
        <v>328</v>
      </c>
      <c r="E77" s="30">
        <v>2.9</v>
      </c>
      <c r="F77" s="30">
        <v>3.1</v>
      </c>
      <c r="G77" s="21">
        <f t="shared" si="0"/>
        <v>0.20000000000000018</v>
      </c>
      <c r="H77" s="29">
        <f>G8/C243*C77</f>
        <v>3.5060262970760842E-2</v>
      </c>
      <c r="I77" s="26">
        <f t="shared" si="1"/>
        <v>0.23506026297076102</v>
      </c>
      <c r="J77" s="4"/>
      <c r="K77" s="366"/>
      <c r="L77" s="55"/>
      <c r="M77" s="412"/>
    </row>
    <row r="78" spans="1:13" x14ac:dyDescent="0.25">
      <c r="A78" s="7">
        <v>65</v>
      </c>
      <c r="B78" s="17" t="s">
        <v>477</v>
      </c>
      <c r="C78" s="11">
        <v>55.5</v>
      </c>
      <c r="D78" s="16" t="s">
        <v>328</v>
      </c>
      <c r="E78" s="30">
        <v>2.7</v>
      </c>
      <c r="F78" s="30">
        <v>2.9</v>
      </c>
      <c r="G78" s="21">
        <f t="shared" si="0"/>
        <v>0.19999999999999973</v>
      </c>
      <c r="H78" s="29">
        <f>G8/C243*C78</f>
        <v>4.6110061489981667E-2</v>
      </c>
      <c r="I78" s="26">
        <f t="shared" si="1"/>
        <v>0.24611006148998141</v>
      </c>
      <c r="J78" s="4"/>
      <c r="K78" s="366"/>
      <c r="L78" s="55"/>
      <c r="M78" s="412"/>
    </row>
    <row r="79" spans="1:13" x14ac:dyDescent="0.25">
      <c r="A79" s="7">
        <v>66</v>
      </c>
      <c r="B79" s="17" t="s">
        <v>478</v>
      </c>
      <c r="C79" s="11">
        <v>59.3</v>
      </c>
      <c r="D79" s="16" t="s">
        <v>328</v>
      </c>
      <c r="E79" s="30">
        <v>5.0999999999999996</v>
      </c>
      <c r="F79" s="30">
        <v>5.5</v>
      </c>
      <c r="G79" s="21">
        <f t="shared" si="0"/>
        <v>0.40000000000000036</v>
      </c>
      <c r="H79" s="29">
        <f>G8/C243*C79</f>
        <v>4.9267146781187619E-2</v>
      </c>
      <c r="I79" s="26">
        <f t="shared" si="1"/>
        <v>0.44926714678118795</v>
      </c>
      <c r="J79" s="4"/>
      <c r="K79" s="366"/>
      <c r="L79" s="55"/>
      <c r="M79" s="412"/>
    </row>
    <row r="80" spans="1:13" x14ac:dyDescent="0.25">
      <c r="A80" s="7">
        <v>67</v>
      </c>
      <c r="B80" s="17" t="s">
        <v>479</v>
      </c>
      <c r="C80" s="11">
        <v>62.6</v>
      </c>
      <c r="D80" s="16" t="s">
        <v>328</v>
      </c>
      <c r="E80" s="30">
        <v>7.6</v>
      </c>
      <c r="F80" s="30">
        <v>8.1999999999999993</v>
      </c>
      <c r="G80" s="21">
        <f t="shared" ref="G80:G143" si="2">F80-E80</f>
        <v>0.59999999999999964</v>
      </c>
      <c r="H80" s="29">
        <f>G8/C243*C80</f>
        <v>5.2008826113024369E-2</v>
      </c>
      <c r="I80" s="26">
        <f t="shared" ref="I80:I143" si="3">G80+H80</f>
        <v>0.65200882611302402</v>
      </c>
      <c r="J80" s="4"/>
      <c r="K80" s="366"/>
      <c r="L80" s="55"/>
      <c r="M80" s="412"/>
    </row>
    <row r="81" spans="1:21" x14ac:dyDescent="0.25">
      <c r="A81" s="7">
        <v>68</v>
      </c>
      <c r="B81" s="17" t="s">
        <v>480</v>
      </c>
      <c r="C81" s="11">
        <v>69.2</v>
      </c>
      <c r="D81" s="16" t="s">
        <v>328</v>
      </c>
      <c r="E81" s="30">
        <v>4.9000000000000004</v>
      </c>
      <c r="F81" s="30">
        <v>4.9000000000000004</v>
      </c>
      <c r="G81" s="21">
        <f t="shared" si="2"/>
        <v>0</v>
      </c>
      <c r="H81" s="29">
        <f>G8/C243*C81</f>
        <v>5.7492184776697867E-2</v>
      </c>
      <c r="I81" s="26">
        <f t="shared" si="3"/>
        <v>5.7492184776697867E-2</v>
      </c>
      <c r="J81" s="4"/>
      <c r="K81" s="366"/>
      <c r="L81" s="55"/>
      <c r="M81" s="412"/>
    </row>
    <row r="82" spans="1:21" x14ac:dyDescent="0.25">
      <c r="A82" s="7">
        <v>69</v>
      </c>
      <c r="B82" s="17" t="s">
        <v>481</v>
      </c>
      <c r="C82" s="11">
        <v>42.3</v>
      </c>
      <c r="D82" s="16" t="s">
        <v>328</v>
      </c>
      <c r="E82" s="30">
        <v>3.8</v>
      </c>
      <c r="F82" s="30">
        <v>4</v>
      </c>
      <c r="G82" s="21">
        <f t="shared" si="2"/>
        <v>0.20000000000000018</v>
      </c>
      <c r="H82" s="29">
        <f>G8/C243*C82</f>
        <v>3.5143344162634677E-2</v>
      </c>
      <c r="I82" s="26">
        <f t="shared" si="3"/>
        <v>0.23514334416263485</v>
      </c>
      <c r="J82" s="4"/>
      <c r="K82" s="366"/>
      <c r="L82" s="55"/>
      <c r="M82" s="412"/>
    </row>
    <row r="83" spans="1:21" x14ac:dyDescent="0.25">
      <c r="A83" s="7">
        <v>70</v>
      </c>
      <c r="B83" s="17" t="s">
        <v>482</v>
      </c>
      <c r="C83" s="11">
        <v>54.9</v>
      </c>
      <c r="D83" s="16" t="s">
        <v>328</v>
      </c>
      <c r="E83" s="30">
        <v>5.6</v>
      </c>
      <c r="F83" s="30">
        <v>5.9</v>
      </c>
      <c r="G83" s="21">
        <f t="shared" si="2"/>
        <v>0.30000000000000071</v>
      </c>
      <c r="H83" s="29">
        <f>G8/C243*C83</f>
        <v>4.5611574338738622E-2</v>
      </c>
      <c r="I83" s="26">
        <f t="shared" si="3"/>
        <v>0.34561157433873935</v>
      </c>
      <c r="J83" s="4"/>
      <c r="K83" s="366"/>
      <c r="L83" s="55"/>
      <c r="M83" s="412"/>
    </row>
    <row r="84" spans="1:21" x14ac:dyDescent="0.25">
      <c r="A84" s="7">
        <v>71</v>
      </c>
      <c r="B84" s="17" t="s">
        <v>483</v>
      </c>
      <c r="C84" s="11">
        <v>58.9</v>
      </c>
      <c r="D84" s="16" t="s">
        <v>328</v>
      </c>
      <c r="E84" s="30">
        <v>4.5</v>
      </c>
      <c r="F84" s="30">
        <v>4.5</v>
      </c>
      <c r="G84" s="21">
        <f t="shared" si="2"/>
        <v>0</v>
      </c>
      <c r="H84" s="29">
        <f>G8/C243*C84</f>
        <v>4.8934822013692258E-2</v>
      </c>
      <c r="I84" s="26">
        <f t="shared" si="3"/>
        <v>4.8934822013692258E-2</v>
      </c>
      <c r="J84" s="4"/>
      <c r="K84" s="366"/>
      <c r="L84" s="55"/>
      <c r="M84" s="412"/>
    </row>
    <row r="85" spans="1:21" x14ac:dyDescent="0.25">
      <c r="A85" s="7">
        <v>72</v>
      </c>
      <c r="B85" s="17" t="s">
        <v>484</v>
      </c>
      <c r="C85" s="11">
        <v>62.2</v>
      </c>
      <c r="D85" s="16" t="s">
        <v>328</v>
      </c>
      <c r="E85" s="30">
        <v>5.3</v>
      </c>
      <c r="F85" s="30">
        <v>5.6</v>
      </c>
      <c r="G85" s="21">
        <f t="shared" si="2"/>
        <v>0.29999999999999982</v>
      </c>
      <c r="H85" s="29">
        <f>G8/C243*C85</f>
        <v>5.1676501345529008E-2</v>
      </c>
      <c r="I85" s="26">
        <f t="shared" si="3"/>
        <v>0.35167650134552886</v>
      </c>
      <c r="J85" s="4"/>
      <c r="K85" s="366"/>
      <c r="L85" s="55"/>
      <c r="M85" s="412"/>
    </row>
    <row r="86" spans="1:21" x14ac:dyDescent="0.25">
      <c r="A86" s="7">
        <v>73</v>
      </c>
      <c r="B86" s="17" t="s">
        <v>485</v>
      </c>
      <c r="C86" s="11">
        <v>68.8</v>
      </c>
      <c r="D86" s="16" t="s">
        <v>328</v>
      </c>
      <c r="E86" s="30">
        <v>5.7</v>
      </c>
      <c r="F86" s="30">
        <v>5.7</v>
      </c>
      <c r="G86" s="21">
        <f t="shared" si="2"/>
        <v>0</v>
      </c>
      <c r="H86" s="29">
        <f>G8/C243*C86</f>
        <v>5.71598600092025E-2</v>
      </c>
      <c r="I86" s="26">
        <f t="shared" si="3"/>
        <v>5.71598600092025E-2</v>
      </c>
      <c r="J86" s="4"/>
      <c r="K86" s="366"/>
      <c r="L86" s="55"/>
      <c r="M86" s="412"/>
    </row>
    <row r="87" spans="1:21" x14ac:dyDescent="0.25">
      <c r="A87" s="7">
        <v>74</v>
      </c>
      <c r="B87" s="17" t="s">
        <v>486</v>
      </c>
      <c r="C87" s="11">
        <v>42.7</v>
      </c>
      <c r="D87" s="16" t="s">
        <v>328</v>
      </c>
      <c r="E87" s="30">
        <v>3.6</v>
      </c>
      <c r="F87" s="30">
        <v>3.7</v>
      </c>
      <c r="G87" s="21">
        <f t="shared" si="2"/>
        <v>0.10000000000000009</v>
      </c>
      <c r="H87" s="29">
        <f>G8/C243*C87</f>
        <v>3.5475668930130044E-2</v>
      </c>
      <c r="I87" s="26">
        <f t="shared" si="3"/>
        <v>0.13547566893013013</v>
      </c>
      <c r="J87" s="4"/>
      <c r="K87" s="366"/>
      <c r="L87" s="55"/>
      <c r="M87" s="412"/>
    </row>
    <row r="88" spans="1:21" x14ac:dyDescent="0.25">
      <c r="A88" s="7">
        <v>75</v>
      </c>
      <c r="B88" s="17" t="s">
        <v>487</v>
      </c>
      <c r="C88" s="11">
        <v>54.7</v>
      </c>
      <c r="D88" s="16" t="s">
        <v>328</v>
      </c>
      <c r="E88" s="30">
        <v>3.4</v>
      </c>
      <c r="F88" s="30">
        <v>3.4</v>
      </c>
      <c r="G88" s="21">
        <f t="shared" si="2"/>
        <v>0</v>
      </c>
      <c r="H88" s="29">
        <f>G8/C243*C88</f>
        <v>4.5445411954990945E-2</v>
      </c>
      <c r="I88" s="26">
        <f t="shared" si="3"/>
        <v>4.5445411954990945E-2</v>
      </c>
      <c r="J88" s="4"/>
      <c r="K88" s="366"/>
      <c r="L88" s="55"/>
      <c r="M88" s="412"/>
    </row>
    <row r="89" spans="1:21" x14ac:dyDescent="0.25">
      <c r="A89" s="7">
        <v>76</v>
      </c>
      <c r="B89" s="17" t="s">
        <v>488</v>
      </c>
      <c r="C89" s="11">
        <v>59.4</v>
      </c>
      <c r="D89" s="16" t="s">
        <v>328</v>
      </c>
      <c r="E89" s="30">
        <v>1</v>
      </c>
      <c r="F89" s="30">
        <v>1</v>
      </c>
      <c r="G89" s="21">
        <f t="shared" si="2"/>
        <v>0</v>
      </c>
      <c r="H89" s="29">
        <f>G8/C243*C89</f>
        <v>4.9350227973061461E-2</v>
      </c>
      <c r="I89" s="26">
        <f t="shared" si="3"/>
        <v>4.9350227973061461E-2</v>
      </c>
      <c r="J89" s="4"/>
      <c r="K89" s="366"/>
      <c r="L89" s="55"/>
      <c r="M89" s="412"/>
    </row>
    <row r="90" spans="1:21" x14ac:dyDescent="0.25">
      <c r="A90" s="7">
        <v>77</v>
      </c>
      <c r="B90" s="17" t="s">
        <v>489</v>
      </c>
      <c r="C90" s="11">
        <v>62.1</v>
      </c>
      <c r="D90" s="16" t="s">
        <v>328</v>
      </c>
      <c r="E90" s="30">
        <v>7.1</v>
      </c>
      <c r="F90" s="30">
        <v>7.6</v>
      </c>
      <c r="G90" s="21">
        <f t="shared" si="2"/>
        <v>0.5</v>
      </c>
      <c r="H90" s="29">
        <f>G8/C243*C90</f>
        <v>5.1593420153655166E-2</v>
      </c>
      <c r="I90" s="26">
        <f t="shared" si="3"/>
        <v>0.5515934201536552</v>
      </c>
      <c r="J90" s="4"/>
      <c r="K90" s="366"/>
      <c r="L90" s="55"/>
      <c r="M90" s="412"/>
    </row>
    <row r="91" spans="1:21" x14ac:dyDescent="0.25">
      <c r="A91" s="7">
        <v>78</v>
      </c>
      <c r="B91" s="17" t="s">
        <v>490</v>
      </c>
      <c r="C91" s="11">
        <v>69.099999999999994</v>
      </c>
      <c r="D91" s="16" t="s">
        <v>328</v>
      </c>
      <c r="E91" s="30">
        <v>6</v>
      </c>
      <c r="F91" s="30">
        <v>6.6</v>
      </c>
      <c r="G91" s="21">
        <f t="shared" si="2"/>
        <v>0.59999999999999964</v>
      </c>
      <c r="H91" s="29">
        <f>G8/C243*C91</f>
        <v>5.7409103584824019E-2</v>
      </c>
      <c r="I91" s="26">
        <f t="shared" si="3"/>
        <v>0.65740910358482363</v>
      </c>
      <c r="J91" s="4"/>
      <c r="K91" s="366"/>
      <c r="L91" s="55"/>
      <c r="M91" s="412"/>
    </row>
    <row r="92" spans="1:21" x14ac:dyDescent="0.25">
      <c r="A92" s="7">
        <v>79</v>
      </c>
      <c r="B92" s="17" t="s">
        <v>491</v>
      </c>
      <c r="C92" s="11">
        <v>42.1</v>
      </c>
      <c r="D92" s="16" t="s">
        <v>328</v>
      </c>
      <c r="E92" s="30">
        <v>2.5</v>
      </c>
      <c r="F92" s="30">
        <v>2.5</v>
      </c>
      <c r="G92" s="21">
        <f t="shared" si="2"/>
        <v>0</v>
      </c>
      <c r="H92" s="29">
        <f>G8/C243*C92</f>
        <v>3.4977181778887E-2</v>
      </c>
      <c r="I92" s="26">
        <f t="shared" si="3"/>
        <v>3.4977181778887E-2</v>
      </c>
      <c r="J92" s="4"/>
      <c r="K92" s="366"/>
      <c r="L92" s="55"/>
      <c r="M92" s="412"/>
    </row>
    <row r="93" spans="1:21" x14ac:dyDescent="0.25">
      <c r="A93" s="7">
        <v>80</v>
      </c>
      <c r="B93" s="17" t="s">
        <v>492</v>
      </c>
      <c r="C93" s="11">
        <v>55</v>
      </c>
      <c r="D93" s="16" t="s">
        <v>328</v>
      </c>
      <c r="E93" s="30">
        <v>3.2</v>
      </c>
      <c r="F93" s="30">
        <v>3.4</v>
      </c>
      <c r="G93" s="21">
        <f t="shared" si="2"/>
        <v>0.19999999999999973</v>
      </c>
      <c r="H93" s="29">
        <f>G8/C243*C93</f>
        <v>4.5694655530612464E-2</v>
      </c>
      <c r="I93" s="26">
        <f t="shared" si="3"/>
        <v>0.2456946555306122</v>
      </c>
      <c r="J93" s="4"/>
      <c r="K93" s="366"/>
      <c r="L93" s="55"/>
      <c r="M93" s="412"/>
    </row>
    <row r="94" spans="1:21" x14ac:dyDescent="0.25">
      <c r="A94" s="7">
        <v>81</v>
      </c>
      <c r="B94" s="17" t="s">
        <v>493</v>
      </c>
      <c r="C94" s="11">
        <v>59.3</v>
      </c>
      <c r="D94" s="16" t="s">
        <v>328</v>
      </c>
      <c r="E94" s="30">
        <v>3.2</v>
      </c>
      <c r="F94" s="30">
        <v>3.2</v>
      </c>
      <c r="G94" s="21">
        <f t="shared" si="2"/>
        <v>0</v>
      </c>
      <c r="H94" s="29">
        <f>G8/C243*C94</f>
        <v>4.9267146781187619E-2</v>
      </c>
      <c r="I94" s="26">
        <f t="shared" si="3"/>
        <v>4.9267146781187619E-2</v>
      </c>
      <c r="J94" s="4"/>
      <c r="K94" s="366"/>
      <c r="L94" s="55"/>
      <c r="M94" s="412"/>
    </row>
    <row r="95" spans="1:21" x14ac:dyDescent="0.25">
      <c r="A95" s="7">
        <v>82</v>
      </c>
      <c r="B95" s="17" t="s">
        <v>494</v>
      </c>
      <c r="C95" s="11">
        <v>62.6</v>
      </c>
      <c r="D95" s="16" t="s">
        <v>328</v>
      </c>
      <c r="E95" s="30">
        <v>5.3</v>
      </c>
      <c r="F95" s="30">
        <v>5.3</v>
      </c>
      <c r="G95" s="21">
        <f t="shared" si="2"/>
        <v>0</v>
      </c>
      <c r="H95" s="29">
        <f>G8/C243*C95</f>
        <v>5.2008826113024369E-2</v>
      </c>
      <c r="I95" s="26">
        <f t="shared" si="3"/>
        <v>5.2008826113024369E-2</v>
      </c>
      <c r="J95" s="4"/>
      <c r="K95" s="366"/>
      <c r="L95" s="55"/>
      <c r="M95" s="412"/>
      <c r="U95" s="46"/>
    </row>
    <row r="96" spans="1:21" x14ac:dyDescent="0.25">
      <c r="A96" s="7">
        <v>83</v>
      </c>
      <c r="B96" s="17" t="s">
        <v>495</v>
      </c>
      <c r="C96" s="11">
        <v>68.5</v>
      </c>
      <c r="D96" s="16" t="s">
        <v>328</v>
      </c>
      <c r="E96" s="30">
        <v>2.7</v>
      </c>
      <c r="F96" s="30">
        <v>2.7</v>
      </c>
      <c r="G96" s="21">
        <f t="shared" si="2"/>
        <v>0</v>
      </c>
      <c r="H96" s="29">
        <f>G8/C243*C96</f>
        <v>5.6910616433580981E-2</v>
      </c>
      <c r="I96" s="26">
        <f t="shared" si="3"/>
        <v>5.6910616433580981E-2</v>
      </c>
      <c r="J96" s="4"/>
      <c r="L96" s="55"/>
      <c r="M96" s="94"/>
      <c r="N96" s="6"/>
      <c r="T96" s="95"/>
    </row>
    <row r="97" spans="1:21" x14ac:dyDescent="0.25">
      <c r="A97" s="7">
        <v>84</v>
      </c>
      <c r="B97" s="17" t="s">
        <v>496</v>
      </c>
      <c r="C97" s="11">
        <v>42.2</v>
      </c>
      <c r="D97" s="16" t="s">
        <v>328</v>
      </c>
      <c r="E97" s="30">
        <v>2.6</v>
      </c>
      <c r="F97" s="30">
        <v>2.6</v>
      </c>
      <c r="G97" s="21">
        <f t="shared" si="2"/>
        <v>0</v>
      </c>
      <c r="H97" s="29">
        <f>G8/C243*C97</f>
        <v>3.5060262970760842E-2</v>
      </c>
      <c r="I97" s="26">
        <f t="shared" si="3"/>
        <v>3.5060262970760842E-2</v>
      </c>
      <c r="J97" s="4"/>
      <c r="K97" s="366"/>
      <c r="L97" s="55"/>
      <c r="M97" s="412"/>
      <c r="T97" s="95"/>
      <c r="U97" s="56"/>
    </row>
    <row r="98" spans="1:21" x14ac:dyDescent="0.25">
      <c r="A98" s="7">
        <v>85</v>
      </c>
      <c r="B98" s="109" t="s">
        <v>497</v>
      </c>
      <c r="C98" s="11">
        <v>54.9</v>
      </c>
      <c r="D98" s="16" t="s">
        <v>328</v>
      </c>
      <c r="E98" s="30">
        <v>4.9000000000000004</v>
      </c>
      <c r="F98" s="30">
        <v>4.9000000000000004</v>
      </c>
      <c r="G98" s="21">
        <f t="shared" si="2"/>
        <v>0</v>
      </c>
      <c r="H98" s="29">
        <f>G8/C243*C98</f>
        <v>4.5611574338738622E-2</v>
      </c>
      <c r="I98" s="26">
        <f t="shared" si="3"/>
        <v>4.5611574338738622E-2</v>
      </c>
      <c r="J98" s="4"/>
      <c r="K98" s="366"/>
      <c r="L98" s="55"/>
      <c r="M98" s="412"/>
      <c r="T98" s="95"/>
      <c r="U98" s="56"/>
    </row>
    <row r="99" spans="1:21" x14ac:dyDescent="0.25">
      <c r="A99" s="7">
        <v>86</v>
      </c>
      <c r="B99" s="17" t="s">
        <v>498</v>
      </c>
      <c r="C99" s="11">
        <v>59.2</v>
      </c>
      <c r="D99" s="16" t="s">
        <v>328</v>
      </c>
      <c r="E99" s="30">
        <v>0.4</v>
      </c>
      <c r="F99" s="30">
        <v>0.4</v>
      </c>
      <c r="G99" s="21">
        <f t="shared" si="2"/>
        <v>0</v>
      </c>
      <c r="H99" s="29">
        <f>G8/C243*C99</f>
        <v>4.9184065589313784E-2</v>
      </c>
      <c r="I99" s="26">
        <f t="shared" si="3"/>
        <v>4.9184065589313784E-2</v>
      </c>
      <c r="J99" s="4"/>
      <c r="K99" s="366"/>
      <c r="L99" s="55"/>
      <c r="M99" s="412"/>
      <c r="T99" s="95"/>
      <c r="U99" s="56"/>
    </row>
    <row r="100" spans="1:21" x14ac:dyDescent="0.25">
      <c r="A100" s="7">
        <v>87</v>
      </c>
      <c r="B100" s="17" t="s">
        <v>499</v>
      </c>
      <c r="C100" s="11">
        <v>62.9</v>
      </c>
      <c r="D100" s="16" t="s">
        <v>328</v>
      </c>
      <c r="E100" s="30">
        <v>6.2</v>
      </c>
      <c r="F100" s="30">
        <v>6.5</v>
      </c>
      <c r="G100" s="21">
        <f t="shared" si="2"/>
        <v>0.29999999999999982</v>
      </c>
      <c r="H100" s="29">
        <f>G8/C243*C100</f>
        <v>5.2258069688645895E-2</v>
      </c>
      <c r="I100" s="26">
        <f t="shared" si="3"/>
        <v>0.3522580696886457</v>
      </c>
      <c r="J100" s="4"/>
      <c r="K100" s="366"/>
      <c r="L100" s="55"/>
      <c r="M100" s="412"/>
      <c r="T100" s="95"/>
      <c r="U100" s="96"/>
    </row>
    <row r="101" spans="1:21" x14ac:dyDescent="0.25">
      <c r="A101" s="395">
        <v>88</v>
      </c>
      <c r="B101" s="396" t="s">
        <v>500</v>
      </c>
      <c r="C101" s="397">
        <v>68.900000000000006</v>
      </c>
      <c r="D101" s="398" t="s">
        <v>328</v>
      </c>
      <c r="E101" s="399">
        <v>5.7</v>
      </c>
      <c r="F101" s="399">
        <v>6.3</v>
      </c>
      <c r="G101" s="400">
        <f t="shared" si="2"/>
        <v>0.59999999999999964</v>
      </c>
      <c r="H101" s="401">
        <f>G8/C243*C101</f>
        <v>5.7242941201076349E-2</v>
      </c>
      <c r="I101" s="402">
        <f t="shared" si="3"/>
        <v>0.65724294120107596</v>
      </c>
      <c r="J101" s="4"/>
      <c r="K101" s="366"/>
      <c r="L101" s="55"/>
      <c r="M101" s="412"/>
      <c r="T101" s="95"/>
      <c r="U101" s="96"/>
    </row>
    <row r="102" spans="1:21" x14ac:dyDescent="0.25">
      <c r="A102" s="7">
        <v>89</v>
      </c>
      <c r="B102" s="17" t="s">
        <v>501</v>
      </c>
      <c r="C102" s="11">
        <v>42.3</v>
      </c>
      <c r="D102" s="16" t="s">
        <v>328</v>
      </c>
      <c r="E102" s="30">
        <v>2.7</v>
      </c>
      <c r="F102" s="30">
        <v>2.7</v>
      </c>
      <c r="G102" s="21">
        <f t="shared" si="2"/>
        <v>0</v>
      </c>
      <c r="H102" s="29">
        <f>G8/C243*C102</f>
        <v>3.5143344162634677E-2</v>
      </c>
      <c r="I102" s="26">
        <f t="shared" si="3"/>
        <v>3.5143344162634677E-2</v>
      </c>
      <c r="J102" s="4"/>
      <c r="K102" s="366"/>
      <c r="L102" s="55"/>
      <c r="M102" s="412"/>
      <c r="T102" s="95"/>
      <c r="U102" s="96"/>
    </row>
    <row r="103" spans="1:21" x14ac:dyDescent="0.25">
      <c r="A103" s="395">
        <v>90</v>
      </c>
      <c r="B103" s="396" t="s">
        <v>502</v>
      </c>
      <c r="C103" s="397">
        <v>55.4</v>
      </c>
      <c r="D103" s="398" t="s">
        <v>328</v>
      </c>
      <c r="E103" s="399">
        <v>4.8</v>
      </c>
      <c r="F103" s="399">
        <v>5</v>
      </c>
      <c r="G103" s="400">
        <f t="shared" si="2"/>
        <v>0.20000000000000018</v>
      </c>
      <c r="H103" s="401">
        <f>G8/C243*C103</f>
        <v>4.6026980298107825E-2</v>
      </c>
      <c r="I103" s="402">
        <f t="shared" si="3"/>
        <v>0.24602698029810799</v>
      </c>
      <c r="J103" s="4" t="s">
        <v>647</v>
      </c>
      <c r="K103" s="366"/>
      <c r="L103" s="55"/>
      <c r="M103" s="412"/>
      <c r="T103" s="95"/>
      <c r="U103" s="96"/>
    </row>
    <row r="104" spans="1:21" x14ac:dyDescent="0.25">
      <c r="A104" s="7">
        <v>91</v>
      </c>
      <c r="B104" s="17" t="s">
        <v>503</v>
      </c>
      <c r="C104" s="11">
        <v>59.2</v>
      </c>
      <c r="D104" s="16" t="s">
        <v>328</v>
      </c>
      <c r="E104" s="30">
        <v>4.7</v>
      </c>
      <c r="F104" s="30">
        <v>4.9000000000000004</v>
      </c>
      <c r="G104" s="21">
        <f t="shared" si="2"/>
        <v>0.20000000000000018</v>
      </c>
      <c r="H104" s="29">
        <f>G8/C243*C104</f>
        <v>4.9184065589313784E-2</v>
      </c>
      <c r="I104" s="26">
        <f t="shared" si="3"/>
        <v>0.24918406558931397</v>
      </c>
      <c r="J104" s="4"/>
      <c r="K104" s="366"/>
      <c r="L104" s="55"/>
      <c r="M104" s="412"/>
    </row>
    <row r="105" spans="1:21" x14ac:dyDescent="0.25">
      <c r="A105" s="7">
        <v>92</v>
      </c>
      <c r="B105" s="17" t="s">
        <v>504</v>
      </c>
      <c r="C105" s="11">
        <v>62.6</v>
      </c>
      <c r="D105" s="16" t="s">
        <v>328</v>
      </c>
      <c r="E105" s="30">
        <v>4.8</v>
      </c>
      <c r="F105" s="30">
        <v>5</v>
      </c>
      <c r="G105" s="21">
        <f t="shared" si="2"/>
        <v>0.20000000000000018</v>
      </c>
      <c r="H105" s="29">
        <f>G8/C243*C105</f>
        <v>5.2008826113024369E-2</v>
      </c>
      <c r="I105" s="26">
        <f t="shared" si="3"/>
        <v>0.25200882611302455</v>
      </c>
      <c r="J105" s="4"/>
      <c r="K105" s="366"/>
      <c r="L105" s="55"/>
      <c r="M105" s="412"/>
    </row>
    <row r="106" spans="1:21" x14ac:dyDescent="0.25">
      <c r="A106" s="7">
        <v>93</v>
      </c>
      <c r="B106" s="17" t="s">
        <v>505</v>
      </c>
      <c r="C106" s="11">
        <v>69.099999999999994</v>
      </c>
      <c r="D106" s="16" t="s">
        <v>328</v>
      </c>
      <c r="E106" s="30">
        <v>5.8</v>
      </c>
      <c r="F106" s="30">
        <v>6.3</v>
      </c>
      <c r="G106" s="21">
        <f t="shared" si="2"/>
        <v>0.5</v>
      </c>
      <c r="H106" s="29">
        <f>G8/C243*C106</f>
        <v>5.7409103584824019E-2</v>
      </c>
      <c r="I106" s="26">
        <f t="shared" si="3"/>
        <v>0.55740910358482398</v>
      </c>
      <c r="J106" s="4"/>
      <c r="K106" s="366"/>
      <c r="L106" s="55"/>
      <c r="M106" s="412"/>
    </row>
    <row r="107" spans="1:21" x14ac:dyDescent="0.25">
      <c r="A107" s="395">
        <v>94</v>
      </c>
      <c r="B107" s="396" t="s">
        <v>506</v>
      </c>
      <c r="C107" s="397">
        <v>42.4</v>
      </c>
      <c r="D107" s="398" t="s">
        <v>328</v>
      </c>
      <c r="E107" s="399">
        <v>2</v>
      </c>
      <c r="F107" s="399">
        <v>2.1</v>
      </c>
      <c r="G107" s="400">
        <f t="shared" si="2"/>
        <v>0.10000000000000009</v>
      </c>
      <c r="H107" s="401">
        <f>G8/C243*C107</f>
        <v>3.5226425354508518E-2</v>
      </c>
      <c r="I107" s="402">
        <f t="shared" si="3"/>
        <v>0.1352264253545086</v>
      </c>
      <c r="J107" s="4" t="s">
        <v>646</v>
      </c>
      <c r="K107" s="366"/>
      <c r="L107" s="55"/>
      <c r="M107" s="412"/>
    </row>
    <row r="108" spans="1:21" x14ac:dyDescent="0.25">
      <c r="A108" s="7">
        <v>95</v>
      </c>
      <c r="B108" s="17" t="s">
        <v>507</v>
      </c>
      <c r="C108" s="11">
        <v>55.1</v>
      </c>
      <c r="D108" s="16" t="s">
        <v>328</v>
      </c>
      <c r="E108" s="30">
        <v>2.4</v>
      </c>
      <c r="F108" s="30">
        <v>2.5</v>
      </c>
      <c r="G108" s="21">
        <f t="shared" si="2"/>
        <v>0.10000000000000009</v>
      </c>
      <c r="H108" s="29">
        <f>G8/C243*C108</f>
        <v>4.5777736722486306E-2</v>
      </c>
      <c r="I108" s="26">
        <f t="shared" si="3"/>
        <v>0.1457777367224864</v>
      </c>
      <c r="J108" s="4"/>
      <c r="K108" s="366"/>
      <c r="L108" s="55"/>
      <c r="M108" s="412"/>
      <c r="R108" s="46"/>
    </row>
    <row r="109" spans="1:21" x14ac:dyDescent="0.25">
      <c r="A109" s="7">
        <v>96</v>
      </c>
      <c r="B109" s="17" t="s">
        <v>508</v>
      </c>
      <c r="C109" s="11">
        <v>59.5</v>
      </c>
      <c r="D109" s="16" t="s">
        <v>328</v>
      </c>
      <c r="E109" s="30">
        <v>2</v>
      </c>
      <c r="F109" s="30">
        <v>2.1</v>
      </c>
      <c r="G109" s="21">
        <f t="shared" si="2"/>
        <v>0.10000000000000009</v>
      </c>
      <c r="H109" s="29">
        <f>G8/C243*C109</f>
        <v>4.9433309164935303E-2</v>
      </c>
      <c r="I109" s="26">
        <f t="shared" si="3"/>
        <v>0.14943330916493539</v>
      </c>
      <c r="J109" s="4"/>
      <c r="K109" s="366"/>
      <c r="L109" s="55"/>
      <c r="M109" s="412"/>
      <c r="Q109" s="95"/>
      <c r="R109" s="127"/>
    </row>
    <row r="110" spans="1:21" x14ac:dyDescent="0.25">
      <c r="A110" s="7">
        <v>97</v>
      </c>
      <c r="B110" s="17" t="s">
        <v>509</v>
      </c>
      <c r="C110" s="11">
        <v>62.8</v>
      </c>
      <c r="D110" s="16" t="s">
        <v>328</v>
      </c>
      <c r="E110" s="30">
        <v>5.0999999999999996</v>
      </c>
      <c r="F110" s="30">
        <v>5.6</v>
      </c>
      <c r="G110" s="21">
        <f t="shared" si="2"/>
        <v>0.5</v>
      </c>
      <c r="H110" s="29">
        <f>G8/C243*C110</f>
        <v>5.2174988496772053E-2</v>
      </c>
      <c r="I110" s="26">
        <f t="shared" si="3"/>
        <v>0.55217498849677205</v>
      </c>
      <c r="J110" s="4"/>
      <c r="K110" s="366"/>
      <c r="L110" s="55"/>
      <c r="M110" s="412"/>
      <c r="Q110" s="95"/>
      <c r="R110" s="56"/>
    </row>
    <row r="111" spans="1:21" x14ac:dyDescent="0.25">
      <c r="A111" s="7">
        <v>98</v>
      </c>
      <c r="B111" s="17" t="s">
        <v>510</v>
      </c>
      <c r="C111" s="11">
        <v>68.8</v>
      </c>
      <c r="D111" s="16" t="s">
        <v>328</v>
      </c>
      <c r="E111" s="30">
        <v>4.2</v>
      </c>
      <c r="F111" s="30">
        <v>4.2</v>
      </c>
      <c r="G111" s="21">
        <f t="shared" si="2"/>
        <v>0</v>
      </c>
      <c r="H111" s="29">
        <f>G8/C243*C111</f>
        <v>5.71598600092025E-2</v>
      </c>
      <c r="I111" s="26">
        <f t="shared" si="3"/>
        <v>5.71598600092025E-2</v>
      </c>
      <c r="J111" s="4"/>
      <c r="K111" s="366"/>
      <c r="L111" s="55"/>
      <c r="M111" s="412"/>
      <c r="Q111" s="95"/>
      <c r="R111" s="56"/>
    </row>
    <row r="112" spans="1:21" x14ac:dyDescent="0.25">
      <c r="A112" s="7">
        <v>99</v>
      </c>
      <c r="B112" s="17" t="s">
        <v>511</v>
      </c>
      <c r="C112" s="11">
        <v>42.2</v>
      </c>
      <c r="D112" s="16" t="s">
        <v>328</v>
      </c>
      <c r="E112" s="30">
        <v>3.4</v>
      </c>
      <c r="F112" s="30">
        <v>3.4</v>
      </c>
      <c r="G112" s="21">
        <f t="shared" si="2"/>
        <v>0</v>
      </c>
      <c r="H112" s="29">
        <f>G8/C243*C112</f>
        <v>3.5060262970760842E-2</v>
      </c>
      <c r="I112" s="26">
        <f t="shared" si="3"/>
        <v>3.5060262970760842E-2</v>
      </c>
      <c r="J112" s="4"/>
      <c r="K112" s="366"/>
      <c r="L112" s="55"/>
      <c r="M112" s="412"/>
      <c r="Q112" s="95"/>
      <c r="R112" s="56"/>
    </row>
    <row r="113" spans="1:18" x14ac:dyDescent="0.25">
      <c r="A113" s="7">
        <v>100</v>
      </c>
      <c r="B113" s="17" t="s">
        <v>512</v>
      </c>
      <c r="C113" s="11">
        <v>55.2</v>
      </c>
      <c r="D113" s="16" t="s">
        <v>328</v>
      </c>
      <c r="E113" s="30">
        <v>3.8</v>
      </c>
      <c r="F113" s="30">
        <v>3.9</v>
      </c>
      <c r="G113" s="21">
        <f t="shared" si="2"/>
        <v>0.10000000000000009</v>
      </c>
      <c r="H113" s="29">
        <f>G8/C243*C113</f>
        <v>4.5860817914360148E-2</v>
      </c>
      <c r="I113" s="26">
        <f t="shared" si="3"/>
        <v>0.14586081791436023</v>
      </c>
      <c r="J113" s="4"/>
      <c r="K113" s="366"/>
      <c r="L113" s="55"/>
      <c r="M113" s="412"/>
      <c r="Q113" s="95"/>
      <c r="R113" s="128"/>
    </row>
    <row r="114" spans="1:18" x14ac:dyDescent="0.25">
      <c r="A114" s="7">
        <v>101</v>
      </c>
      <c r="B114" s="17" t="s">
        <v>513</v>
      </c>
      <c r="C114" s="11">
        <v>58.1</v>
      </c>
      <c r="D114" s="16" t="s">
        <v>328</v>
      </c>
      <c r="E114" s="30">
        <v>4.3</v>
      </c>
      <c r="F114" s="30">
        <v>4.3</v>
      </c>
      <c r="G114" s="21">
        <f t="shared" si="2"/>
        <v>0</v>
      </c>
      <c r="H114" s="29">
        <f>G8/C243*C114</f>
        <v>4.827017247870153E-2</v>
      </c>
      <c r="I114" s="26">
        <f t="shared" si="3"/>
        <v>4.827017247870153E-2</v>
      </c>
      <c r="L114" s="55"/>
      <c r="M114" s="412"/>
      <c r="Q114" s="95"/>
      <c r="R114" s="128"/>
    </row>
    <row r="115" spans="1:18" x14ac:dyDescent="0.25">
      <c r="A115" s="7">
        <v>102</v>
      </c>
      <c r="B115" s="17" t="s">
        <v>514</v>
      </c>
      <c r="C115" s="11">
        <v>61.9</v>
      </c>
      <c r="D115" s="16" t="s">
        <v>328</v>
      </c>
      <c r="E115" s="30">
        <v>6.3</v>
      </c>
      <c r="F115" s="30">
        <v>6.6</v>
      </c>
      <c r="G115" s="21">
        <f t="shared" si="2"/>
        <v>0.29999999999999982</v>
      </c>
      <c r="H115" s="29">
        <f>G8/C243*C115</f>
        <v>5.1427257769907482E-2</v>
      </c>
      <c r="I115" s="26">
        <f t="shared" si="3"/>
        <v>0.3514272577699073</v>
      </c>
      <c r="J115" s="4"/>
      <c r="K115" s="366"/>
      <c r="L115" s="55"/>
      <c r="M115" s="412"/>
      <c r="Q115" s="95"/>
      <c r="R115" s="128"/>
    </row>
    <row r="116" spans="1:18" x14ac:dyDescent="0.25">
      <c r="A116" s="7">
        <v>103</v>
      </c>
      <c r="B116" s="17" t="s">
        <v>515</v>
      </c>
      <c r="C116" s="11">
        <v>69.3</v>
      </c>
      <c r="D116" s="16" t="s">
        <v>328</v>
      </c>
      <c r="E116" s="30">
        <v>0.8</v>
      </c>
      <c r="F116" s="30">
        <v>0.8</v>
      </c>
      <c r="G116" s="21">
        <f t="shared" si="2"/>
        <v>0</v>
      </c>
      <c r="H116" s="29">
        <f>G8/C243*C116</f>
        <v>5.7575265968571702E-2</v>
      </c>
      <c r="I116" s="26">
        <f t="shared" si="3"/>
        <v>5.7575265968571702E-2</v>
      </c>
      <c r="J116" s="4"/>
      <c r="K116" s="366"/>
      <c r="L116" s="55"/>
      <c r="M116" s="412"/>
      <c r="Q116" s="95"/>
      <c r="R116" s="96"/>
    </row>
    <row r="117" spans="1:18" x14ac:dyDescent="0.25">
      <c r="A117" s="7">
        <v>104</v>
      </c>
      <c r="B117" s="17" t="s">
        <v>516</v>
      </c>
      <c r="C117" s="11">
        <v>42.4</v>
      </c>
      <c r="D117" s="16" t="s">
        <v>328</v>
      </c>
      <c r="E117" s="30">
        <v>0</v>
      </c>
      <c r="F117" s="30">
        <v>0</v>
      </c>
      <c r="G117" s="21">
        <f t="shared" si="2"/>
        <v>0</v>
      </c>
      <c r="H117" s="29">
        <f>G8/C243*C117</f>
        <v>3.5226425354508518E-2</v>
      </c>
      <c r="I117" s="26">
        <f t="shared" si="3"/>
        <v>3.5226425354508518E-2</v>
      </c>
      <c r="J117" s="4"/>
      <c r="K117" s="366"/>
      <c r="L117" s="55"/>
      <c r="M117" s="412"/>
      <c r="Q117" s="95"/>
      <c r="R117" s="96"/>
    </row>
    <row r="118" spans="1:18" x14ac:dyDescent="0.25">
      <c r="A118" s="7">
        <v>105</v>
      </c>
      <c r="B118" s="17" t="s">
        <v>517</v>
      </c>
      <c r="C118" s="11">
        <v>55</v>
      </c>
      <c r="D118" s="16" t="s">
        <v>328</v>
      </c>
      <c r="E118" s="30">
        <v>4.3</v>
      </c>
      <c r="F118" s="30">
        <v>4.4000000000000004</v>
      </c>
      <c r="G118" s="21">
        <f t="shared" si="2"/>
        <v>0.10000000000000053</v>
      </c>
      <c r="H118" s="29">
        <f>G8/C243*C118</f>
        <v>4.5694655530612464E-2</v>
      </c>
      <c r="I118" s="26">
        <f t="shared" si="3"/>
        <v>0.145694655530613</v>
      </c>
      <c r="J118" s="4"/>
      <c r="K118" s="366"/>
      <c r="L118" s="55"/>
      <c r="M118" s="412"/>
    </row>
    <row r="119" spans="1:18" x14ac:dyDescent="0.25">
      <c r="A119" s="7">
        <v>106</v>
      </c>
      <c r="B119" s="17" t="s">
        <v>518</v>
      </c>
      <c r="C119" s="11">
        <v>59.2</v>
      </c>
      <c r="D119" s="16" t="s">
        <v>328</v>
      </c>
      <c r="E119" s="30">
        <v>5</v>
      </c>
      <c r="F119" s="30">
        <v>5.4</v>
      </c>
      <c r="G119" s="21">
        <f t="shared" si="2"/>
        <v>0.40000000000000036</v>
      </c>
      <c r="H119" s="29">
        <f>G8/C243*C119</f>
        <v>4.9184065589313784E-2</v>
      </c>
      <c r="I119" s="26">
        <f t="shared" si="3"/>
        <v>0.44918406558931412</v>
      </c>
      <c r="J119" s="4"/>
      <c r="K119" s="366"/>
      <c r="L119" s="55"/>
      <c r="M119" s="412"/>
    </row>
    <row r="120" spans="1:18" x14ac:dyDescent="0.25">
      <c r="A120" s="7">
        <v>107</v>
      </c>
      <c r="B120" s="17" t="s">
        <v>519</v>
      </c>
      <c r="C120" s="11">
        <v>62.8</v>
      </c>
      <c r="D120" s="16" t="s">
        <v>328</v>
      </c>
      <c r="E120" s="30">
        <v>4.7</v>
      </c>
      <c r="F120" s="30">
        <v>5.2</v>
      </c>
      <c r="G120" s="21">
        <f t="shared" si="2"/>
        <v>0.5</v>
      </c>
      <c r="H120" s="29">
        <f>G8/C243*C120</f>
        <v>5.2174988496772053E-2</v>
      </c>
      <c r="I120" s="26">
        <f t="shared" si="3"/>
        <v>0.55217498849677205</v>
      </c>
      <c r="J120" s="4"/>
      <c r="K120" s="366"/>
      <c r="L120" s="55"/>
      <c r="M120" s="412"/>
    </row>
    <row r="121" spans="1:18" x14ac:dyDescent="0.25">
      <c r="A121" s="7">
        <v>108</v>
      </c>
      <c r="B121" s="17" t="s">
        <v>514</v>
      </c>
      <c r="C121" s="11">
        <v>68.599999999999994</v>
      </c>
      <c r="D121" s="16" t="s">
        <v>328</v>
      </c>
      <c r="E121" s="30">
        <v>4.5999999999999996</v>
      </c>
      <c r="F121" s="30">
        <v>4.7</v>
      </c>
      <c r="G121" s="21">
        <f t="shared" si="2"/>
        <v>0.10000000000000053</v>
      </c>
      <c r="H121" s="29">
        <f>G8/C243*C121</f>
        <v>5.6993697625454816E-2</v>
      </c>
      <c r="I121" s="26">
        <f t="shared" si="3"/>
        <v>0.15699369762545534</v>
      </c>
      <c r="J121" s="4"/>
      <c r="K121" s="366"/>
      <c r="L121" s="55"/>
      <c r="M121" s="412"/>
      <c r="P121" s="44"/>
    </row>
    <row r="122" spans="1:18" x14ac:dyDescent="0.25">
      <c r="A122" s="328">
        <v>109</v>
      </c>
      <c r="B122" s="329" t="s">
        <v>520</v>
      </c>
      <c r="C122" s="330">
        <v>42.5</v>
      </c>
      <c r="D122" s="331" t="s">
        <v>328</v>
      </c>
      <c r="E122" s="332">
        <v>4.2</v>
      </c>
      <c r="F122" s="332">
        <v>4.5999999999999996</v>
      </c>
      <c r="G122" s="333">
        <f t="shared" si="2"/>
        <v>0.39999999999999947</v>
      </c>
      <c r="H122" s="334">
        <f>G8/C243*C122</f>
        <v>3.530950654638236E-2</v>
      </c>
      <c r="I122" s="335">
        <f t="shared" si="3"/>
        <v>0.43530950654638184</v>
      </c>
      <c r="J122" s="4"/>
      <c r="K122" s="366"/>
      <c r="L122" s="55"/>
      <c r="M122" s="412"/>
      <c r="P122" s="44"/>
    </row>
    <row r="123" spans="1:18" x14ac:dyDescent="0.25">
      <c r="A123" s="7">
        <v>110</v>
      </c>
      <c r="B123" s="17" t="s">
        <v>521</v>
      </c>
      <c r="C123" s="11">
        <v>54.1</v>
      </c>
      <c r="D123" s="16" t="s">
        <v>328</v>
      </c>
      <c r="E123" s="30">
        <v>6</v>
      </c>
      <c r="F123" s="30">
        <v>6.5</v>
      </c>
      <c r="G123" s="21">
        <f t="shared" si="2"/>
        <v>0.5</v>
      </c>
      <c r="H123" s="29">
        <f>G8/C243*C123</f>
        <v>4.4946924803747901E-2</v>
      </c>
      <c r="I123" s="26">
        <f t="shared" si="3"/>
        <v>0.54494692480374796</v>
      </c>
      <c r="J123" s="4"/>
      <c r="K123" s="366"/>
      <c r="L123" s="55"/>
      <c r="M123" s="412"/>
      <c r="P123" s="44"/>
      <c r="R123" s="46"/>
    </row>
    <row r="124" spans="1:18" x14ac:dyDescent="0.25">
      <c r="A124" s="7">
        <v>111</v>
      </c>
      <c r="B124" s="17" t="s">
        <v>373</v>
      </c>
      <c r="C124" s="11">
        <v>54.3</v>
      </c>
      <c r="D124" s="16" t="s">
        <v>328</v>
      </c>
      <c r="E124" s="30">
        <v>5.6</v>
      </c>
      <c r="F124" s="30">
        <v>6.2</v>
      </c>
      <c r="G124" s="21">
        <f t="shared" si="2"/>
        <v>0.60000000000000053</v>
      </c>
      <c r="H124" s="29">
        <f>G8/C243*C124</f>
        <v>4.5113087187495578E-2</v>
      </c>
      <c r="I124" s="26">
        <f t="shared" si="3"/>
        <v>0.64511308718749616</v>
      </c>
      <c r="J124" s="4"/>
      <c r="K124" s="366"/>
      <c r="L124" s="55"/>
      <c r="M124" s="412"/>
      <c r="Q124" s="95"/>
    </row>
    <row r="125" spans="1:18" x14ac:dyDescent="0.25">
      <c r="A125" s="7">
        <v>112</v>
      </c>
      <c r="B125" s="17" t="s">
        <v>374</v>
      </c>
      <c r="C125" s="11">
        <v>52</v>
      </c>
      <c r="D125" s="16" t="s">
        <v>328</v>
      </c>
      <c r="E125" s="30">
        <v>3.1</v>
      </c>
      <c r="F125" s="30">
        <v>3.5</v>
      </c>
      <c r="G125" s="21">
        <f t="shared" si="2"/>
        <v>0.39999999999999991</v>
      </c>
      <c r="H125" s="29">
        <f>G8/C243*C125</f>
        <v>4.3202219774397241E-2</v>
      </c>
      <c r="I125" s="26">
        <f t="shared" si="3"/>
        <v>0.44320221977439717</v>
      </c>
      <c r="J125" s="4"/>
      <c r="K125" s="366"/>
      <c r="L125" s="55"/>
      <c r="M125" s="412"/>
      <c r="Q125" s="95"/>
      <c r="R125" s="56"/>
    </row>
    <row r="126" spans="1:18" x14ac:dyDescent="0.25">
      <c r="A126" s="7">
        <v>113</v>
      </c>
      <c r="B126" s="17" t="s">
        <v>375</v>
      </c>
      <c r="C126" s="11">
        <v>46.8</v>
      </c>
      <c r="D126" s="16" t="s">
        <v>328</v>
      </c>
      <c r="E126" s="30">
        <v>4.7</v>
      </c>
      <c r="F126" s="30">
        <v>5.2</v>
      </c>
      <c r="G126" s="21">
        <f t="shared" si="2"/>
        <v>0.5</v>
      </c>
      <c r="H126" s="29">
        <f>G8/C243*C126</f>
        <v>3.8881997796957515E-2</v>
      </c>
      <c r="I126" s="26">
        <f t="shared" si="3"/>
        <v>0.53888199779695756</v>
      </c>
      <c r="J126" s="4"/>
      <c r="K126" s="366"/>
      <c r="L126" s="55"/>
      <c r="M126" s="412"/>
      <c r="Q126" s="95"/>
      <c r="R126" s="56"/>
    </row>
    <row r="127" spans="1:18" x14ac:dyDescent="0.25">
      <c r="A127" s="7">
        <v>114</v>
      </c>
      <c r="B127" s="17" t="s">
        <v>376</v>
      </c>
      <c r="C127" s="11">
        <v>73.3</v>
      </c>
      <c r="D127" s="16" t="s">
        <v>328</v>
      </c>
      <c r="E127" s="30">
        <v>4.7</v>
      </c>
      <c r="F127" s="30">
        <v>5.3</v>
      </c>
      <c r="G127" s="21">
        <f t="shared" si="2"/>
        <v>0.59999999999999964</v>
      </c>
      <c r="H127" s="29">
        <f>G8/C243*C127</f>
        <v>6.0898513643525339E-2</v>
      </c>
      <c r="I127" s="26">
        <f t="shared" si="3"/>
        <v>0.66089851364352503</v>
      </c>
      <c r="J127" s="4"/>
      <c r="K127" s="366"/>
      <c r="L127" s="55"/>
      <c r="M127" s="412"/>
      <c r="O127" s="46"/>
      <c r="P127" s="44"/>
      <c r="Q127" s="95"/>
      <c r="R127" s="56"/>
    </row>
    <row r="128" spans="1:18" x14ac:dyDescent="0.25">
      <c r="A128" s="7">
        <v>115</v>
      </c>
      <c r="B128" s="17" t="s">
        <v>377</v>
      </c>
      <c r="C128" s="11">
        <v>54.3</v>
      </c>
      <c r="D128" s="16" t="s">
        <v>328</v>
      </c>
      <c r="E128" s="30">
        <v>4.4000000000000004</v>
      </c>
      <c r="F128" s="30">
        <v>4.5</v>
      </c>
      <c r="G128" s="21">
        <f t="shared" si="2"/>
        <v>9.9999999999999645E-2</v>
      </c>
      <c r="H128" s="29">
        <f>G8/C243*C128</f>
        <v>4.5113087187495578E-2</v>
      </c>
      <c r="I128" s="26">
        <f t="shared" si="3"/>
        <v>0.14511308718749522</v>
      </c>
      <c r="J128" s="4"/>
      <c r="K128" s="366"/>
      <c r="L128" s="55"/>
      <c r="M128" s="412"/>
      <c r="N128" s="95"/>
      <c r="O128" s="45"/>
      <c r="P128" s="45"/>
      <c r="Q128" s="95"/>
      <c r="R128" s="96"/>
    </row>
    <row r="129" spans="1:22" x14ac:dyDescent="0.25">
      <c r="A129" s="7">
        <v>116</v>
      </c>
      <c r="B129" s="17" t="s">
        <v>378</v>
      </c>
      <c r="C129" s="11">
        <v>51.8</v>
      </c>
      <c r="D129" s="16" t="s">
        <v>328</v>
      </c>
      <c r="E129" s="30">
        <v>5</v>
      </c>
      <c r="F129" s="30">
        <v>5.5</v>
      </c>
      <c r="G129" s="21">
        <f t="shared" si="2"/>
        <v>0.5</v>
      </c>
      <c r="H129" s="29">
        <f>G8/C243*C129</f>
        <v>4.3036057390649557E-2</v>
      </c>
      <c r="I129" s="26">
        <f t="shared" si="3"/>
        <v>0.54303605739064953</v>
      </c>
      <c r="J129" s="4"/>
      <c r="K129" s="366"/>
      <c r="L129" s="55"/>
      <c r="M129" s="412"/>
      <c r="N129" s="95"/>
      <c r="O129" s="97"/>
      <c r="P129" s="97"/>
      <c r="Q129" s="95"/>
      <c r="R129" s="96"/>
      <c r="U129" s="411"/>
      <c r="V129" s="411"/>
    </row>
    <row r="130" spans="1:22" x14ac:dyDescent="0.25">
      <c r="A130" s="7">
        <v>117</v>
      </c>
      <c r="B130" s="17" t="s">
        <v>379</v>
      </c>
      <c r="C130" s="11">
        <v>47.2</v>
      </c>
      <c r="D130" s="16" t="s">
        <v>328</v>
      </c>
      <c r="E130" s="30">
        <v>3.3</v>
      </c>
      <c r="F130" s="30">
        <v>3.9</v>
      </c>
      <c r="G130" s="21">
        <f t="shared" si="2"/>
        <v>0.60000000000000009</v>
      </c>
      <c r="H130" s="29">
        <f>G8/C243*C130</f>
        <v>3.9214322564452883E-2</v>
      </c>
      <c r="I130" s="26">
        <f t="shared" si="3"/>
        <v>0.63921432256445299</v>
      </c>
      <c r="J130" s="4"/>
      <c r="K130" s="366"/>
      <c r="L130" s="55"/>
      <c r="M130" s="412"/>
      <c r="N130" s="95"/>
      <c r="O130" s="97"/>
      <c r="P130" s="97"/>
      <c r="Q130" s="95"/>
      <c r="R130" s="96"/>
      <c r="U130" s="411"/>
      <c r="V130" s="411"/>
    </row>
    <row r="131" spans="1:22" x14ac:dyDescent="0.25">
      <c r="A131" s="7">
        <v>118</v>
      </c>
      <c r="B131" s="17" t="s">
        <v>380</v>
      </c>
      <c r="C131" s="11">
        <v>72.8</v>
      </c>
      <c r="D131" s="16" t="s">
        <v>328</v>
      </c>
      <c r="E131" s="30">
        <v>6.2</v>
      </c>
      <c r="F131" s="30">
        <v>6.2</v>
      </c>
      <c r="G131" s="21">
        <f t="shared" si="2"/>
        <v>0</v>
      </c>
      <c r="H131" s="29">
        <f>G8/C243*C131</f>
        <v>6.0483107684156136E-2</v>
      </c>
      <c r="I131" s="26">
        <f t="shared" si="3"/>
        <v>6.0483107684156136E-2</v>
      </c>
      <c r="J131" s="4"/>
      <c r="K131" s="366"/>
      <c r="L131" s="55"/>
      <c r="M131" s="412"/>
      <c r="N131" s="95"/>
      <c r="O131" s="97"/>
      <c r="P131" s="97"/>
      <c r="Q131" s="95"/>
      <c r="R131" s="96"/>
    </row>
    <row r="132" spans="1:22" x14ac:dyDescent="0.25">
      <c r="A132" s="7">
        <v>119</v>
      </c>
      <c r="B132" s="17" t="s">
        <v>381</v>
      </c>
      <c r="C132" s="11">
        <v>54.2</v>
      </c>
      <c r="D132" s="16" t="s">
        <v>328</v>
      </c>
      <c r="E132" s="30">
        <v>4.5</v>
      </c>
      <c r="F132" s="30">
        <v>4.7</v>
      </c>
      <c r="G132" s="21">
        <f t="shared" si="2"/>
        <v>0.20000000000000018</v>
      </c>
      <c r="H132" s="29">
        <f>G8/C243*C132</f>
        <v>4.5030005995621743E-2</v>
      </c>
      <c r="I132" s="26">
        <f t="shared" si="3"/>
        <v>0.24503000599562191</v>
      </c>
      <c r="J132" s="4"/>
      <c r="K132" s="366"/>
      <c r="L132" s="55"/>
      <c r="M132" s="412"/>
      <c r="N132" s="95"/>
      <c r="O132" s="97"/>
      <c r="P132" s="97"/>
    </row>
    <row r="133" spans="1:22" x14ac:dyDescent="0.25">
      <c r="A133" s="7">
        <v>120</v>
      </c>
      <c r="B133" s="17" t="s">
        <v>382</v>
      </c>
      <c r="C133" s="11">
        <v>51.9</v>
      </c>
      <c r="D133" s="16" t="s">
        <v>328</v>
      </c>
      <c r="E133" s="30">
        <v>4.5999999999999996</v>
      </c>
      <c r="F133" s="30">
        <v>5.0999999999999996</v>
      </c>
      <c r="G133" s="21">
        <f t="shared" si="2"/>
        <v>0.5</v>
      </c>
      <c r="H133" s="29">
        <f>G8/C243*C133</f>
        <v>4.3119138582523399E-2</v>
      </c>
      <c r="I133" s="26">
        <f t="shared" si="3"/>
        <v>0.54311913858252336</v>
      </c>
      <c r="J133" s="4"/>
      <c r="K133" s="366"/>
      <c r="L133" s="55"/>
      <c r="M133" s="412"/>
      <c r="N133" s="95"/>
      <c r="O133" s="97"/>
      <c r="P133" s="97"/>
    </row>
    <row r="134" spans="1:22" x14ac:dyDescent="0.25">
      <c r="A134" s="7">
        <v>121</v>
      </c>
      <c r="B134" s="17" t="s">
        <v>383</v>
      </c>
      <c r="C134" s="11">
        <v>47.2</v>
      </c>
      <c r="D134" s="16" t="s">
        <v>328</v>
      </c>
      <c r="E134" s="30">
        <v>3.3</v>
      </c>
      <c r="F134" s="30">
        <v>3.3</v>
      </c>
      <c r="G134" s="21">
        <f t="shared" si="2"/>
        <v>0</v>
      </c>
      <c r="H134" s="29">
        <f>G8/C243*C134</f>
        <v>3.9214322564452883E-2</v>
      </c>
      <c r="I134" s="26">
        <f t="shared" si="3"/>
        <v>3.9214322564452883E-2</v>
      </c>
      <c r="J134" s="4"/>
      <c r="K134" s="366"/>
      <c r="L134" s="55"/>
      <c r="M134" s="412"/>
      <c r="N134" s="95"/>
      <c r="O134" s="97"/>
      <c r="P134" s="97"/>
    </row>
    <row r="135" spans="1:22" x14ac:dyDescent="0.25">
      <c r="A135" s="7">
        <v>122</v>
      </c>
      <c r="B135" s="17" t="s">
        <v>384</v>
      </c>
      <c r="C135" s="11">
        <v>72.7</v>
      </c>
      <c r="D135" s="16" t="s">
        <v>328</v>
      </c>
      <c r="E135" s="30">
        <v>1.7</v>
      </c>
      <c r="F135" s="30">
        <v>1.7</v>
      </c>
      <c r="G135" s="21">
        <f t="shared" si="2"/>
        <v>0</v>
      </c>
      <c r="H135" s="29">
        <f>G8/C243*C135</f>
        <v>6.0400026492282301E-2</v>
      </c>
      <c r="I135" s="26">
        <f t="shared" si="3"/>
        <v>6.0400026492282301E-2</v>
      </c>
      <c r="J135" s="4"/>
      <c r="K135" s="366"/>
      <c r="L135" s="55"/>
      <c r="M135" s="412"/>
      <c r="N135" s="95"/>
      <c r="O135" s="98"/>
      <c r="P135" s="97"/>
    </row>
    <row r="136" spans="1:22" x14ac:dyDescent="0.25">
      <c r="A136" s="395">
        <v>123</v>
      </c>
      <c r="B136" s="396" t="s">
        <v>385</v>
      </c>
      <c r="C136" s="397">
        <v>54.3</v>
      </c>
      <c r="D136" s="398" t="s">
        <v>328</v>
      </c>
      <c r="E136" s="399">
        <v>4.5999999999999996</v>
      </c>
      <c r="F136" s="399">
        <v>4.5999999999999996</v>
      </c>
      <c r="G136" s="400">
        <f t="shared" si="2"/>
        <v>0</v>
      </c>
      <c r="H136" s="401">
        <f>G8/C243*C136</f>
        <v>4.5113087187495578E-2</v>
      </c>
      <c r="I136" s="402">
        <f t="shared" si="3"/>
        <v>4.5113087187495578E-2</v>
      </c>
      <c r="J136" s="4" t="s">
        <v>647</v>
      </c>
      <c r="K136" s="366"/>
      <c r="L136" s="55"/>
      <c r="M136" s="412"/>
      <c r="N136" s="95"/>
      <c r="O136" s="97"/>
      <c r="P136" s="97"/>
    </row>
    <row r="137" spans="1:22" x14ac:dyDescent="0.25">
      <c r="A137" s="7">
        <v>124</v>
      </c>
      <c r="B137" s="17" t="s">
        <v>386</v>
      </c>
      <c r="C137" s="11">
        <v>52.1</v>
      </c>
      <c r="D137" s="16" t="s">
        <v>328</v>
      </c>
      <c r="E137" s="30">
        <v>4.2</v>
      </c>
      <c r="F137" s="30">
        <v>4.4000000000000004</v>
      </c>
      <c r="G137" s="21">
        <f t="shared" si="2"/>
        <v>0.20000000000000018</v>
      </c>
      <c r="H137" s="29">
        <f>G8/C243*C137</f>
        <v>4.3285300966271083E-2</v>
      </c>
      <c r="I137" s="26">
        <f t="shared" si="3"/>
        <v>0.24328530096627127</v>
      </c>
      <c r="J137" s="4"/>
      <c r="K137" s="366"/>
      <c r="L137" s="55"/>
      <c r="M137" s="412"/>
      <c r="N137" s="95"/>
      <c r="O137" s="97"/>
      <c r="P137" s="97"/>
    </row>
    <row r="138" spans="1:22" x14ac:dyDescent="0.25">
      <c r="A138" s="7">
        <v>125</v>
      </c>
      <c r="B138" s="17" t="s">
        <v>387</v>
      </c>
      <c r="C138" s="11">
        <v>47.2</v>
      </c>
      <c r="D138" s="16" t="s">
        <v>328</v>
      </c>
      <c r="E138" s="30">
        <v>3.2</v>
      </c>
      <c r="F138" s="30">
        <v>3.6</v>
      </c>
      <c r="G138" s="21">
        <f t="shared" si="2"/>
        <v>0.39999999999999991</v>
      </c>
      <c r="H138" s="29">
        <f>G8/C243*C138</f>
        <v>3.9214322564452883E-2</v>
      </c>
      <c r="I138" s="26">
        <f t="shared" si="3"/>
        <v>0.43921432256445281</v>
      </c>
      <c r="J138" s="4"/>
      <c r="K138" s="366"/>
      <c r="L138" s="55"/>
      <c r="M138" s="412"/>
    </row>
    <row r="139" spans="1:22" x14ac:dyDescent="0.25">
      <c r="A139" s="7">
        <v>126</v>
      </c>
      <c r="B139" s="17" t="s">
        <v>388</v>
      </c>
      <c r="C139" s="11">
        <v>72.400000000000006</v>
      </c>
      <c r="D139" s="16" t="s">
        <v>328</v>
      </c>
      <c r="E139" s="30">
        <v>5.9</v>
      </c>
      <c r="F139" s="30">
        <v>6.4</v>
      </c>
      <c r="G139" s="21">
        <f t="shared" si="2"/>
        <v>0.5</v>
      </c>
      <c r="H139" s="29">
        <f>G8/C243*C139</f>
        <v>6.0150782916660775E-2</v>
      </c>
      <c r="I139" s="26">
        <f t="shared" si="3"/>
        <v>0.56015078291666076</v>
      </c>
      <c r="J139" s="4"/>
      <c r="K139" s="366"/>
      <c r="L139" s="55"/>
      <c r="M139" s="412"/>
    </row>
    <row r="140" spans="1:22" ht="15.75" customHeight="1" x14ac:dyDescent="0.25">
      <c r="A140" s="7">
        <v>127</v>
      </c>
      <c r="B140" s="17" t="s">
        <v>389</v>
      </c>
      <c r="C140" s="11">
        <v>54.3</v>
      </c>
      <c r="D140" s="16" t="s">
        <v>328</v>
      </c>
      <c r="E140" s="30">
        <v>4.7</v>
      </c>
      <c r="F140" s="30">
        <v>5.0999999999999996</v>
      </c>
      <c r="G140" s="21">
        <f t="shared" si="2"/>
        <v>0.39999999999999947</v>
      </c>
      <c r="H140" s="29">
        <f>G8/C243*C140</f>
        <v>4.5113087187495578E-2</v>
      </c>
      <c r="I140" s="26">
        <f t="shared" si="3"/>
        <v>0.44511308718749504</v>
      </c>
      <c r="J140" s="4"/>
      <c r="K140" s="366"/>
      <c r="L140" s="55"/>
      <c r="M140" s="55"/>
      <c r="N140" s="55"/>
      <c r="O140" s="55"/>
      <c r="P140" s="55"/>
    </row>
    <row r="141" spans="1:22" x14ac:dyDescent="0.25">
      <c r="A141" s="7">
        <v>128</v>
      </c>
      <c r="B141" s="17" t="s">
        <v>390</v>
      </c>
      <c r="C141" s="11">
        <v>51.8</v>
      </c>
      <c r="D141" s="16" t="s">
        <v>328</v>
      </c>
      <c r="E141" s="30">
        <v>3.8</v>
      </c>
      <c r="F141" s="30">
        <v>3.8</v>
      </c>
      <c r="G141" s="21">
        <f t="shared" si="2"/>
        <v>0</v>
      </c>
      <c r="H141" s="29">
        <f>G8/C243*C141</f>
        <v>4.3036057390649557E-2</v>
      </c>
      <c r="I141" s="26">
        <f t="shared" si="3"/>
        <v>4.3036057390649557E-2</v>
      </c>
      <c r="J141" s="4"/>
      <c r="K141" s="366"/>
      <c r="L141" s="55"/>
      <c r="M141" s="412"/>
    </row>
    <row r="142" spans="1:22" x14ac:dyDescent="0.25">
      <c r="A142" s="7">
        <v>129</v>
      </c>
      <c r="B142" s="17" t="s">
        <v>391</v>
      </c>
      <c r="C142" s="11">
        <v>48</v>
      </c>
      <c r="D142" s="16" t="s">
        <v>328</v>
      </c>
      <c r="E142" s="30">
        <v>4.5</v>
      </c>
      <c r="F142" s="30">
        <v>4.7</v>
      </c>
      <c r="G142" s="21">
        <f t="shared" si="2"/>
        <v>0.20000000000000018</v>
      </c>
      <c r="H142" s="29">
        <f>G8/C243*C142</f>
        <v>3.9878972099443605E-2</v>
      </c>
      <c r="I142" s="26">
        <f t="shared" si="3"/>
        <v>0.23987897209944378</v>
      </c>
      <c r="J142" s="4"/>
      <c r="K142" s="366"/>
      <c r="L142" s="55"/>
      <c r="M142" s="412"/>
    </row>
    <row r="143" spans="1:22" x14ac:dyDescent="0.25">
      <c r="A143" s="7">
        <v>130</v>
      </c>
      <c r="B143" s="17" t="s">
        <v>392</v>
      </c>
      <c r="C143" s="11">
        <v>73</v>
      </c>
      <c r="D143" s="16" t="s">
        <v>328</v>
      </c>
      <c r="E143" s="30">
        <v>2.5</v>
      </c>
      <c r="F143" s="30">
        <v>2.5</v>
      </c>
      <c r="G143" s="21">
        <f t="shared" si="2"/>
        <v>0</v>
      </c>
      <c r="H143" s="29">
        <f>G8/C243*C143</f>
        <v>6.064927006790382E-2</v>
      </c>
      <c r="I143" s="26">
        <f t="shared" si="3"/>
        <v>6.064927006790382E-2</v>
      </c>
      <c r="J143" s="4"/>
      <c r="K143" s="385" t="s">
        <v>648</v>
      </c>
      <c r="L143" s="440"/>
      <c r="M143" s="441"/>
      <c r="N143" s="442"/>
    </row>
    <row r="144" spans="1:22" x14ac:dyDescent="0.25">
      <c r="A144" s="7">
        <v>131</v>
      </c>
      <c r="B144" s="17" t="s">
        <v>393</v>
      </c>
      <c r="C144" s="11">
        <v>54.8</v>
      </c>
      <c r="D144" s="16" t="s">
        <v>328</v>
      </c>
      <c r="E144" s="30">
        <v>2.5</v>
      </c>
      <c r="F144" s="30">
        <v>2.6</v>
      </c>
      <c r="G144" s="21">
        <f t="shared" ref="G144:G207" si="4">F144-E144</f>
        <v>0.10000000000000009</v>
      </c>
      <c r="H144" s="29">
        <f>G8/C243*C144</f>
        <v>4.552849314686478E-2</v>
      </c>
      <c r="I144" s="26">
        <f t="shared" ref="I144:I207" si="5">G144+H144</f>
        <v>0.14552849314686486</v>
      </c>
      <c r="J144" s="4"/>
      <c r="K144" s="366"/>
      <c r="L144" s="55"/>
      <c r="M144" s="412"/>
    </row>
    <row r="145" spans="1:16" x14ac:dyDescent="0.25">
      <c r="A145" s="7">
        <v>132</v>
      </c>
      <c r="B145" s="17" t="s">
        <v>394</v>
      </c>
      <c r="C145" s="11">
        <v>52.6</v>
      </c>
      <c r="D145" s="16" t="s">
        <v>328</v>
      </c>
      <c r="E145" s="30">
        <v>2</v>
      </c>
      <c r="F145" s="30">
        <v>2.1</v>
      </c>
      <c r="G145" s="21">
        <f t="shared" si="4"/>
        <v>0.10000000000000009</v>
      </c>
      <c r="H145" s="29">
        <f>G8/C243*C145</f>
        <v>4.3700706925640286E-2</v>
      </c>
      <c r="I145" s="26">
        <f t="shared" si="5"/>
        <v>0.14370070692564038</v>
      </c>
      <c r="J145" s="57"/>
      <c r="K145" s="366"/>
      <c r="L145" s="55"/>
      <c r="M145" s="412"/>
    </row>
    <row r="146" spans="1:16" x14ac:dyDescent="0.25">
      <c r="A146" s="7">
        <v>133</v>
      </c>
      <c r="B146" s="17" t="s">
        <v>395</v>
      </c>
      <c r="C146" s="11">
        <v>47.6</v>
      </c>
      <c r="D146" s="16" t="s">
        <v>328</v>
      </c>
      <c r="E146" s="30">
        <v>3.2</v>
      </c>
      <c r="F146" s="30">
        <v>3.2</v>
      </c>
      <c r="G146" s="21">
        <f t="shared" si="4"/>
        <v>0</v>
      </c>
      <c r="H146" s="29">
        <f>G8/C243*C146</f>
        <v>3.9546647331948244E-2</v>
      </c>
      <c r="I146" s="26">
        <f t="shared" si="5"/>
        <v>3.9546647331948244E-2</v>
      </c>
      <c r="J146" s="57"/>
      <c r="K146" s="366"/>
      <c r="L146" s="55"/>
      <c r="M146" s="412"/>
    </row>
    <row r="147" spans="1:16" ht="15" customHeight="1" x14ac:dyDescent="0.25">
      <c r="A147" s="7">
        <v>134</v>
      </c>
      <c r="B147" s="17" t="s">
        <v>396</v>
      </c>
      <c r="C147" s="11">
        <v>73</v>
      </c>
      <c r="D147" s="16" t="s">
        <v>328</v>
      </c>
      <c r="E147" s="30">
        <v>5.5</v>
      </c>
      <c r="F147" s="30">
        <v>5.5</v>
      </c>
      <c r="G147" s="21">
        <f t="shared" si="4"/>
        <v>0</v>
      </c>
      <c r="H147" s="29">
        <f>G8/C243*C147</f>
        <v>6.064927006790382E-2</v>
      </c>
      <c r="I147" s="26">
        <f t="shared" si="5"/>
        <v>6.064927006790382E-2</v>
      </c>
      <c r="J147" s="57"/>
      <c r="K147" s="366"/>
      <c r="L147" s="55"/>
      <c r="M147" s="99"/>
    </row>
    <row r="148" spans="1:16" x14ac:dyDescent="0.25">
      <c r="A148" s="7">
        <v>135</v>
      </c>
      <c r="B148" s="17" t="s">
        <v>397</v>
      </c>
      <c r="C148" s="11">
        <v>54.9</v>
      </c>
      <c r="D148" s="16" t="s">
        <v>328</v>
      </c>
      <c r="E148" s="30">
        <v>3.6</v>
      </c>
      <c r="F148" s="30">
        <v>3.9</v>
      </c>
      <c r="G148" s="21">
        <f t="shared" si="4"/>
        <v>0.29999999999999982</v>
      </c>
      <c r="H148" s="29">
        <f>G8/C243*C148</f>
        <v>4.5611574338738622E-2</v>
      </c>
      <c r="I148" s="26">
        <f t="shared" si="5"/>
        <v>0.34561157433873846</v>
      </c>
      <c r="J148" s="57"/>
      <c r="K148" s="366"/>
      <c r="L148" s="55"/>
      <c r="M148" s="412"/>
    </row>
    <row r="149" spans="1:16" x14ac:dyDescent="0.25">
      <c r="A149" s="7">
        <v>136</v>
      </c>
      <c r="B149" s="17" t="s">
        <v>398</v>
      </c>
      <c r="C149" s="11">
        <v>52.3</v>
      </c>
      <c r="D149" s="16" t="s">
        <v>328</v>
      </c>
      <c r="E149" s="30">
        <v>4.2</v>
      </c>
      <c r="F149" s="30">
        <v>4.7</v>
      </c>
      <c r="G149" s="21">
        <f t="shared" si="4"/>
        <v>0.5</v>
      </c>
      <c r="H149" s="29">
        <f>G8/C243*C149</f>
        <v>4.345146335001876E-2</v>
      </c>
      <c r="I149" s="26">
        <f t="shared" si="5"/>
        <v>0.5434514633500187</v>
      </c>
      <c r="J149" s="4"/>
      <c r="K149" s="366"/>
      <c r="L149" s="55"/>
      <c r="M149" s="412"/>
    </row>
    <row r="150" spans="1:16" x14ac:dyDescent="0.25">
      <c r="A150" s="7">
        <v>137</v>
      </c>
      <c r="B150" s="17" t="s">
        <v>399</v>
      </c>
      <c r="C150" s="11">
        <v>47.6</v>
      </c>
      <c r="D150" s="16" t="s">
        <v>328</v>
      </c>
      <c r="E150" s="30">
        <v>3.7</v>
      </c>
      <c r="F150" s="30">
        <v>3.7</v>
      </c>
      <c r="G150" s="21">
        <f t="shared" si="4"/>
        <v>0</v>
      </c>
      <c r="H150" s="29">
        <f>G8/C243*C150</f>
        <v>3.9546647331948244E-2</v>
      </c>
      <c r="I150" s="26">
        <f t="shared" si="5"/>
        <v>3.9546647331948244E-2</v>
      </c>
      <c r="J150" s="4"/>
      <c r="K150" s="366"/>
      <c r="L150" s="55"/>
      <c r="M150" s="412"/>
    </row>
    <row r="151" spans="1:16" x14ac:dyDescent="0.25">
      <c r="A151" s="7">
        <v>138</v>
      </c>
      <c r="B151" s="17" t="s">
        <v>400</v>
      </c>
      <c r="C151" s="11">
        <v>72.8</v>
      </c>
      <c r="D151" s="16" t="s">
        <v>328</v>
      </c>
      <c r="E151" s="30">
        <v>2.9</v>
      </c>
      <c r="F151" s="30">
        <v>2.9</v>
      </c>
      <c r="G151" s="21">
        <f t="shared" si="4"/>
        <v>0</v>
      </c>
      <c r="H151" s="29">
        <f>G8/C243*C151</f>
        <v>6.0483107684156136E-2</v>
      </c>
      <c r="I151" s="26">
        <f t="shared" si="5"/>
        <v>6.0483107684156136E-2</v>
      </c>
      <c r="J151" s="4"/>
      <c r="K151" s="366"/>
      <c r="L151" s="55"/>
      <c r="M151" s="44"/>
      <c r="N151" s="99"/>
      <c r="O151" s="99"/>
    </row>
    <row r="152" spans="1:16" x14ac:dyDescent="0.25">
      <c r="A152" s="7">
        <v>139</v>
      </c>
      <c r="B152" s="17" t="s">
        <v>401</v>
      </c>
      <c r="C152" s="11">
        <v>54.9</v>
      </c>
      <c r="D152" s="16" t="s">
        <v>328</v>
      </c>
      <c r="E152" s="30">
        <v>4.5</v>
      </c>
      <c r="F152" s="30">
        <v>4.7</v>
      </c>
      <c r="G152" s="21">
        <f t="shared" si="4"/>
        <v>0.20000000000000018</v>
      </c>
      <c r="H152" s="29">
        <f>G8/C243*C152</f>
        <v>4.5611574338738622E-2</v>
      </c>
      <c r="I152" s="26">
        <f t="shared" si="5"/>
        <v>0.24561157433873881</v>
      </c>
      <c r="J152" s="4"/>
      <c r="K152" s="366"/>
      <c r="L152" s="55"/>
      <c r="M152" s="44"/>
    </row>
    <row r="153" spans="1:16" x14ac:dyDescent="0.25">
      <c r="A153" s="7">
        <v>140</v>
      </c>
      <c r="B153" s="17" t="s">
        <v>402</v>
      </c>
      <c r="C153" s="11">
        <v>52.4</v>
      </c>
      <c r="D153" s="16" t="s">
        <v>328</v>
      </c>
      <c r="E153" s="30">
        <v>1.1000000000000001</v>
      </c>
      <c r="F153" s="30">
        <v>1.1000000000000001</v>
      </c>
      <c r="G153" s="21">
        <f t="shared" si="4"/>
        <v>0</v>
      </c>
      <c r="H153" s="29">
        <f>G8/C243*C153</f>
        <v>4.3534544541892602E-2</v>
      </c>
      <c r="I153" s="26">
        <f t="shared" si="5"/>
        <v>4.3534544541892602E-2</v>
      </c>
      <c r="J153" s="4"/>
      <c r="K153" s="366"/>
      <c r="L153" s="55"/>
      <c r="M153" s="412"/>
    </row>
    <row r="154" spans="1:16" x14ac:dyDescent="0.25">
      <c r="A154" s="7">
        <v>141</v>
      </c>
      <c r="B154" s="17" t="s">
        <v>403</v>
      </c>
      <c r="C154" s="11">
        <v>47.2</v>
      </c>
      <c r="D154" s="16" t="s">
        <v>328</v>
      </c>
      <c r="E154" s="30">
        <v>2.8</v>
      </c>
      <c r="F154" s="30">
        <v>2.8</v>
      </c>
      <c r="G154" s="21">
        <f t="shared" si="4"/>
        <v>0</v>
      </c>
      <c r="H154" s="29">
        <f>G8/C243*C154</f>
        <v>3.9214322564452883E-2</v>
      </c>
      <c r="I154" s="26">
        <f t="shared" si="5"/>
        <v>3.9214322564452883E-2</v>
      </c>
      <c r="J154" s="4"/>
      <c r="K154" s="366"/>
      <c r="L154" s="55"/>
      <c r="M154" s="100"/>
    </row>
    <row r="155" spans="1:16" x14ac:dyDescent="0.25">
      <c r="A155" s="7">
        <v>142</v>
      </c>
      <c r="B155" s="17" t="s">
        <v>404</v>
      </c>
      <c r="C155" s="11">
        <v>72.5</v>
      </c>
      <c r="D155" s="16" t="s">
        <v>328</v>
      </c>
      <c r="E155" s="30">
        <v>4.3</v>
      </c>
      <c r="F155" s="30">
        <v>4.4000000000000004</v>
      </c>
      <c r="G155" s="21">
        <f t="shared" si="4"/>
        <v>0.10000000000000053</v>
      </c>
      <c r="H155" s="29">
        <f>G8/C243*C155</f>
        <v>6.0233864108534617E-2</v>
      </c>
      <c r="I155" s="26">
        <f t="shared" si="5"/>
        <v>0.16023386410853516</v>
      </c>
      <c r="J155" s="4"/>
      <c r="K155" s="366"/>
      <c r="L155" s="55"/>
      <c r="M155" s="412"/>
      <c r="P155" s="44"/>
    </row>
    <row r="156" spans="1:16" x14ac:dyDescent="0.25">
      <c r="A156" s="395">
        <v>143</v>
      </c>
      <c r="B156" s="396" t="s">
        <v>405</v>
      </c>
      <c r="C156" s="397">
        <v>54.8</v>
      </c>
      <c r="D156" s="398" t="s">
        <v>328</v>
      </c>
      <c r="E156" s="399">
        <v>5.6</v>
      </c>
      <c r="F156" s="399">
        <v>6.2</v>
      </c>
      <c r="G156" s="400">
        <f t="shared" si="4"/>
        <v>0.60000000000000053</v>
      </c>
      <c r="H156" s="401">
        <f>G8/C243*C156</f>
        <v>4.552849314686478E-2</v>
      </c>
      <c r="I156" s="402">
        <f t="shared" si="5"/>
        <v>0.64552849314686533</v>
      </c>
      <c r="J156" s="4"/>
      <c r="K156" s="366"/>
      <c r="L156" s="55"/>
      <c r="M156" s="412"/>
      <c r="P156" s="44"/>
    </row>
    <row r="157" spans="1:16" x14ac:dyDescent="0.25">
      <c r="A157" s="7">
        <v>144</v>
      </c>
      <c r="B157" s="17" t="s">
        <v>406</v>
      </c>
      <c r="C157" s="11">
        <v>51.9</v>
      </c>
      <c r="D157" s="16" t="s">
        <v>328</v>
      </c>
      <c r="E157" s="30">
        <v>2.4</v>
      </c>
      <c r="F157" s="30">
        <v>2.7</v>
      </c>
      <c r="G157" s="21">
        <f t="shared" si="4"/>
        <v>0.30000000000000027</v>
      </c>
      <c r="H157" s="29">
        <f>G8/C243*C157</f>
        <v>4.3119138582523399E-2</v>
      </c>
      <c r="I157" s="26">
        <f t="shared" si="5"/>
        <v>0.34311913858252369</v>
      </c>
      <c r="J157" s="4"/>
      <c r="K157" s="366"/>
      <c r="L157" s="55"/>
      <c r="M157" s="412"/>
    </row>
    <row r="158" spans="1:16" x14ac:dyDescent="0.25">
      <c r="A158" s="328">
        <v>145</v>
      </c>
      <c r="B158" s="329" t="s">
        <v>407</v>
      </c>
      <c r="C158" s="330">
        <v>47</v>
      </c>
      <c r="D158" s="331" t="s">
        <v>328</v>
      </c>
      <c r="E158" s="332">
        <v>4.8</v>
      </c>
      <c r="F158" s="332">
        <v>5.2</v>
      </c>
      <c r="G158" s="333">
        <f t="shared" si="4"/>
        <v>0.40000000000000036</v>
      </c>
      <c r="H158" s="334">
        <f>G8/C243*C158</f>
        <v>3.9048160180705199E-2</v>
      </c>
      <c r="I158" s="335">
        <f t="shared" si="5"/>
        <v>0.43904816018070558</v>
      </c>
      <c r="J158" s="4" t="s">
        <v>647</v>
      </c>
      <c r="K158" s="366"/>
      <c r="L158" s="55"/>
      <c r="M158" s="412"/>
      <c r="N158" s="100"/>
      <c r="O158" s="100"/>
      <c r="P158" s="100"/>
    </row>
    <row r="159" spans="1:16" x14ac:dyDescent="0.25">
      <c r="A159" s="39">
        <v>146</v>
      </c>
      <c r="B159" s="17" t="s">
        <v>408</v>
      </c>
      <c r="C159" s="11">
        <v>73.2</v>
      </c>
      <c r="D159" s="16" t="s">
        <v>328</v>
      </c>
      <c r="E159" s="30">
        <v>2.4</v>
      </c>
      <c r="F159" s="30">
        <v>2.4</v>
      </c>
      <c r="G159" s="21">
        <f t="shared" si="4"/>
        <v>0</v>
      </c>
      <c r="H159" s="29">
        <f>G8/C243*C159</f>
        <v>6.0815432451651504E-2</v>
      </c>
      <c r="I159" s="26">
        <f t="shared" si="5"/>
        <v>6.0815432451651504E-2</v>
      </c>
      <c r="J159" s="4"/>
      <c r="K159" s="366"/>
      <c r="L159" s="55"/>
      <c r="M159" s="412"/>
    </row>
    <row r="160" spans="1:16" x14ac:dyDescent="0.25">
      <c r="A160" s="7">
        <v>147</v>
      </c>
      <c r="B160" s="17" t="s">
        <v>409</v>
      </c>
      <c r="C160" s="11">
        <v>54.7</v>
      </c>
      <c r="D160" s="16" t="s">
        <v>328</v>
      </c>
      <c r="E160" s="30">
        <v>6.2</v>
      </c>
      <c r="F160" s="30">
        <v>6.7</v>
      </c>
      <c r="G160" s="21">
        <f t="shared" si="4"/>
        <v>0.5</v>
      </c>
      <c r="H160" s="29">
        <f>G8/C243*C160</f>
        <v>4.5445411954990945E-2</v>
      </c>
      <c r="I160" s="26">
        <f t="shared" si="5"/>
        <v>0.54544541195499097</v>
      </c>
      <c r="J160" s="4"/>
      <c r="K160" s="366"/>
      <c r="L160" s="55"/>
      <c r="M160" s="412"/>
    </row>
    <row r="161" spans="1:13" x14ac:dyDescent="0.25">
      <c r="A161" s="7">
        <v>148</v>
      </c>
      <c r="B161" s="17" t="s">
        <v>410</v>
      </c>
      <c r="C161" s="11">
        <v>52.4</v>
      </c>
      <c r="D161" s="16" t="s">
        <v>328</v>
      </c>
      <c r="E161" s="30">
        <v>2.2999999999999998</v>
      </c>
      <c r="F161" s="30">
        <v>2.4</v>
      </c>
      <c r="G161" s="21">
        <f t="shared" si="4"/>
        <v>0.10000000000000009</v>
      </c>
      <c r="H161" s="29">
        <f>G8/C243*C161</f>
        <v>4.3534544541892602E-2</v>
      </c>
      <c r="I161" s="26">
        <f t="shared" si="5"/>
        <v>0.14353454454189268</v>
      </c>
      <c r="J161" s="4"/>
      <c r="K161" s="366"/>
      <c r="L161" s="55"/>
      <c r="M161" s="412"/>
    </row>
    <row r="162" spans="1:13" x14ac:dyDescent="0.25">
      <c r="A162" s="7">
        <v>149</v>
      </c>
      <c r="B162" s="17" t="s">
        <v>411</v>
      </c>
      <c r="C162" s="11">
        <v>47.4</v>
      </c>
      <c r="D162" s="16" t="s">
        <v>328</v>
      </c>
      <c r="E162" s="30">
        <v>3.8</v>
      </c>
      <c r="F162" s="30">
        <v>3.8</v>
      </c>
      <c r="G162" s="21">
        <f t="shared" si="4"/>
        <v>0</v>
      </c>
      <c r="H162" s="29">
        <f>G8/C243*C162</f>
        <v>3.938048494820056E-2</v>
      </c>
      <c r="I162" s="26">
        <f t="shared" si="5"/>
        <v>3.938048494820056E-2</v>
      </c>
      <c r="J162" s="4"/>
      <c r="K162" s="366"/>
      <c r="L162" s="55"/>
      <c r="M162" s="412"/>
    </row>
    <row r="163" spans="1:13" x14ac:dyDescent="0.25">
      <c r="A163" s="7">
        <v>150</v>
      </c>
      <c r="B163" s="17" t="s">
        <v>412</v>
      </c>
      <c r="C163" s="11">
        <v>73.2</v>
      </c>
      <c r="D163" s="16" t="s">
        <v>328</v>
      </c>
      <c r="E163" s="30">
        <v>5.3</v>
      </c>
      <c r="F163" s="30">
        <v>5.8</v>
      </c>
      <c r="G163" s="21">
        <f t="shared" si="4"/>
        <v>0.5</v>
      </c>
      <c r="H163" s="29">
        <f>G8/C243*C163</f>
        <v>6.0815432451651504E-2</v>
      </c>
      <c r="I163" s="26">
        <f t="shared" si="5"/>
        <v>0.56081543245165155</v>
      </c>
      <c r="J163" s="4"/>
      <c r="K163" s="366"/>
      <c r="L163" s="6"/>
      <c r="M163" s="412"/>
    </row>
    <row r="164" spans="1:13" x14ac:dyDescent="0.25">
      <c r="A164" s="7">
        <v>151</v>
      </c>
      <c r="B164" s="17" t="s">
        <v>526</v>
      </c>
      <c r="C164" s="11">
        <v>39.299999999999997</v>
      </c>
      <c r="D164" s="16" t="s">
        <v>328</v>
      </c>
      <c r="E164" s="30">
        <v>4.0999999999999996</v>
      </c>
      <c r="F164" s="30">
        <v>4.2</v>
      </c>
      <c r="G164" s="21">
        <f t="shared" si="4"/>
        <v>0.10000000000000053</v>
      </c>
      <c r="H164" s="29">
        <f>G8/C243*C164</f>
        <v>3.2650908406419453E-2</v>
      </c>
      <c r="I164" s="26">
        <f t="shared" si="5"/>
        <v>0.13265090840641999</v>
      </c>
      <c r="J164" s="4"/>
      <c r="K164" s="366"/>
      <c r="L164" s="55"/>
      <c r="M164" s="412"/>
    </row>
    <row r="165" spans="1:13" x14ac:dyDescent="0.25">
      <c r="A165" s="7">
        <v>152</v>
      </c>
      <c r="B165" s="17" t="s">
        <v>527</v>
      </c>
      <c r="C165" s="11">
        <v>67.099999999999994</v>
      </c>
      <c r="D165" s="16" t="s">
        <v>328</v>
      </c>
      <c r="E165" s="30">
        <v>5.4</v>
      </c>
      <c r="F165" s="30">
        <v>5.9</v>
      </c>
      <c r="G165" s="21">
        <f t="shared" si="4"/>
        <v>0.5</v>
      </c>
      <c r="H165" s="29">
        <f>G8/C243*C165</f>
        <v>5.5747479747347201E-2</v>
      </c>
      <c r="I165" s="26">
        <f t="shared" si="5"/>
        <v>0.55574747974734717</v>
      </c>
      <c r="J165" s="4"/>
      <c r="K165" s="366"/>
      <c r="L165" s="55"/>
      <c r="M165" s="412"/>
    </row>
    <row r="166" spans="1:13" x14ac:dyDescent="0.25">
      <c r="A166" s="7">
        <v>153</v>
      </c>
      <c r="B166" s="17" t="s">
        <v>528</v>
      </c>
      <c r="C166" s="11">
        <v>99.4</v>
      </c>
      <c r="D166" s="16" t="s">
        <v>328</v>
      </c>
      <c r="E166" s="30">
        <v>11.1</v>
      </c>
      <c r="F166" s="30">
        <v>11.9</v>
      </c>
      <c r="G166" s="21">
        <f t="shared" si="4"/>
        <v>0.80000000000000071</v>
      </c>
      <c r="H166" s="29">
        <f>G8/C243*C166</f>
        <v>8.2582704722597808E-2</v>
      </c>
      <c r="I166" s="26">
        <f t="shared" si="5"/>
        <v>0.88258270472259848</v>
      </c>
      <c r="J166" s="4"/>
      <c r="K166" s="366"/>
      <c r="L166" s="55"/>
      <c r="M166" s="412"/>
    </row>
    <row r="167" spans="1:13" x14ac:dyDescent="0.25">
      <c r="A167" s="7">
        <v>154</v>
      </c>
      <c r="B167" s="17" t="s">
        <v>529</v>
      </c>
      <c r="C167" s="11">
        <v>39.6</v>
      </c>
      <c r="D167" s="16" t="s">
        <v>328</v>
      </c>
      <c r="E167" s="30">
        <v>2.2999999999999998</v>
      </c>
      <c r="F167" s="30">
        <v>2.4</v>
      </c>
      <c r="G167" s="21">
        <f t="shared" si="4"/>
        <v>0.10000000000000009</v>
      </c>
      <c r="H167" s="29">
        <f>G8/C243*C167</f>
        <v>3.2900151982040979E-2</v>
      </c>
      <c r="I167" s="26">
        <f t="shared" si="5"/>
        <v>0.13290015198204108</v>
      </c>
      <c r="J167" s="4"/>
      <c r="K167" s="366"/>
      <c r="L167" s="55"/>
      <c r="M167" s="412"/>
    </row>
    <row r="168" spans="1:13" x14ac:dyDescent="0.25">
      <c r="A168" s="7">
        <v>155</v>
      </c>
      <c r="B168" s="17" t="s">
        <v>530</v>
      </c>
      <c r="C168" s="11">
        <v>67</v>
      </c>
      <c r="D168" s="16" t="s">
        <v>328</v>
      </c>
      <c r="E168" s="30">
        <v>4.7</v>
      </c>
      <c r="F168" s="30">
        <v>5.2</v>
      </c>
      <c r="G168" s="21">
        <f t="shared" si="4"/>
        <v>0.5</v>
      </c>
      <c r="H168" s="29">
        <f>G8/C243*C168</f>
        <v>5.5664398555473366E-2</v>
      </c>
      <c r="I168" s="26">
        <f t="shared" si="5"/>
        <v>0.55566439855547334</v>
      </c>
      <c r="J168" s="4"/>
      <c r="K168" s="366"/>
      <c r="L168" s="55"/>
      <c r="M168" s="412"/>
    </row>
    <row r="169" spans="1:13" x14ac:dyDescent="0.25">
      <c r="A169" s="7">
        <v>156</v>
      </c>
      <c r="B169" s="17" t="s">
        <v>531</v>
      </c>
      <c r="C169" s="11">
        <v>98.8</v>
      </c>
      <c r="D169" s="16" t="s">
        <v>328</v>
      </c>
      <c r="E169" s="30">
        <v>9</v>
      </c>
      <c r="F169" s="30">
        <v>9.6999999999999993</v>
      </c>
      <c r="G169" s="21">
        <f t="shared" si="4"/>
        <v>0.69999999999999929</v>
      </c>
      <c r="H169" s="29">
        <f>G8/C243*C169</f>
        <v>8.2084217571354756E-2</v>
      </c>
      <c r="I169" s="26">
        <f t="shared" si="5"/>
        <v>0.78208421757135405</v>
      </c>
      <c r="J169" s="4"/>
      <c r="K169" s="366"/>
      <c r="L169" s="55"/>
      <c r="M169" s="412"/>
    </row>
    <row r="170" spans="1:13" x14ac:dyDescent="0.25">
      <c r="A170" s="7">
        <v>157</v>
      </c>
      <c r="B170" s="17" t="s">
        <v>532</v>
      </c>
      <c r="C170" s="11">
        <v>39.4</v>
      </c>
      <c r="D170" s="16" t="s">
        <v>328</v>
      </c>
      <c r="E170" s="30">
        <v>3.4</v>
      </c>
      <c r="F170" s="30">
        <v>3.5</v>
      </c>
      <c r="G170" s="21">
        <f t="shared" si="4"/>
        <v>0.10000000000000009</v>
      </c>
      <c r="H170" s="29">
        <f>G8/C243*C170</f>
        <v>3.2733989598293295E-2</v>
      </c>
      <c r="I170" s="26">
        <f t="shared" si="5"/>
        <v>0.13273398959829338</v>
      </c>
      <c r="J170" s="4"/>
      <c r="K170" s="366"/>
      <c r="L170" s="55"/>
      <c r="M170" s="412"/>
    </row>
    <row r="171" spans="1:13" x14ac:dyDescent="0.25">
      <c r="A171" s="7">
        <v>158</v>
      </c>
      <c r="B171" s="17" t="s">
        <v>533</v>
      </c>
      <c r="C171" s="11">
        <v>67.5</v>
      </c>
      <c r="D171" s="16" t="s">
        <v>328</v>
      </c>
      <c r="E171" s="30">
        <v>4.8</v>
      </c>
      <c r="F171" s="30">
        <v>5</v>
      </c>
      <c r="G171" s="21">
        <f t="shared" si="4"/>
        <v>0.20000000000000018</v>
      </c>
      <c r="H171" s="29">
        <f>G8/C243*C171</f>
        <v>5.6079804514842568E-2</v>
      </c>
      <c r="I171" s="26">
        <f t="shared" si="5"/>
        <v>0.25607980451484275</v>
      </c>
      <c r="J171" s="4"/>
      <c r="K171" s="367" t="s">
        <v>627</v>
      </c>
      <c r="L171" s="347"/>
      <c r="M171" s="348"/>
    </row>
    <row r="172" spans="1:13" x14ac:dyDescent="0.25">
      <c r="A172" s="7">
        <v>159</v>
      </c>
      <c r="B172" s="17" t="s">
        <v>534</v>
      </c>
      <c r="C172" s="11">
        <v>99.1</v>
      </c>
      <c r="D172" s="16" t="s">
        <v>328</v>
      </c>
      <c r="E172" s="30">
        <v>1.8</v>
      </c>
      <c r="F172" s="30">
        <v>1.8</v>
      </c>
      <c r="G172" s="21">
        <f t="shared" si="4"/>
        <v>0</v>
      </c>
      <c r="H172" s="29">
        <f>G8/C243*C172</f>
        <v>8.2333461146976275E-2</v>
      </c>
      <c r="I172" s="26">
        <f t="shared" si="5"/>
        <v>8.2333461146976275E-2</v>
      </c>
      <c r="J172" s="4"/>
      <c r="K172" s="366"/>
      <c r="L172" s="55"/>
      <c r="M172" s="412"/>
    </row>
    <row r="173" spans="1:13" x14ac:dyDescent="0.25">
      <c r="A173" s="7">
        <v>160</v>
      </c>
      <c r="B173" s="17" t="s">
        <v>535</v>
      </c>
      <c r="C173" s="11">
        <v>40.1</v>
      </c>
      <c r="D173" s="16" t="s">
        <v>328</v>
      </c>
      <c r="E173" s="30">
        <v>1.7</v>
      </c>
      <c r="F173" s="30">
        <v>2</v>
      </c>
      <c r="G173" s="21">
        <f t="shared" si="4"/>
        <v>0.30000000000000004</v>
      </c>
      <c r="H173" s="29">
        <f>G8/C243*C173</f>
        <v>3.3315557941410182E-2</v>
      </c>
      <c r="I173" s="26">
        <f t="shared" si="5"/>
        <v>0.33331555794141021</v>
      </c>
      <c r="J173" s="4"/>
      <c r="K173" s="366"/>
      <c r="L173" s="55"/>
      <c r="M173" s="412"/>
    </row>
    <row r="174" spans="1:13" x14ac:dyDescent="0.25">
      <c r="A174" s="7">
        <v>161</v>
      </c>
      <c r="B174" s="17" t="s">
        <v>536</v>
      </c>
      <c r="C174" s="11">
        <v>67.099999999999994</v>
      </c>
      <c r="D174" s="16" t="s">
        <v>328</v>
      </c>
      <c r="E174" s="30">
        <v>2.2000000000000002</v>
      </c>
      <c r="F174" s="30">
        <v>2.2000000000000002</v>
      </c>
      <c r="G174" s="21">
        <f t="shared" si="4"/>
        <v>0</v>
      </c>
      <c r="H174" s="29">
        <f>G8/C243*C174</f>
        <v>5.5747479747347201E-2</v>
      </c>
      <c r="I174" s="26">
        <f t="shared" si="5"/>
        <v>5.5747479747347201E-2</v>
      </c>
      <c r="J174" s="4"/>
      <c r="K174" s="366"/>
      <c r="L174" s="55"/>
      <c r="M174" s="412"/>
    </row>
    <row r="175" spans="1:13" x14ac:dyDescent="0.25">
      <c r="A175" s="7">
        <v>162</v>
      </c>
      <c r="B175" s="17" t="s">
        <v>537</v>
      </c>
      <c r="C175" s="11">
        <v>99.1</v>
      </c>
      <c r="D175" s="16" t="s">
        <v>328</v>
      </c>
      <c r="E175" s="30">
        <v>8.6</v>
      </c>
      <c r="F175" s="30">
        <v>9.4</v>
      </c>
      <c r="G175" s="21">
        <f t="shared" si="4"/>
        <v>0.80000000000000071</v>
      </c>
      <c r="H175" s="29">
        <f>G8/C243*C175</f>
        <v>8.2333461146976275E-2</v>
      </c>
      <c r="I175" s="26">
        <f t="shared" si="5"/>
        <v>0.88233346114697697</v>
      </c>
      <c r="J175" s="4"/>
      <c r="K175" s="366"/>
      <c r="L175" s="55"/>
      <c r="M175" s="412"/>
    </row>
    <row r="176" spans="1:13" x14ac:dyDescent="0.25">
      <c r="A176" s="7">
        <v>163</v>
      </c>
      <c r="B176" s="17" t="s">
        <v>538</v>
      </c>
      <c r="C176" s="11">
        <v>39.4</v>
      </c>
      <c r="D176" s="16" t="s">
        <v>328</v>
      </c>
      <c r="E176" s="30">
        <v>3.9</v>
      </c>
      <c r="F176" s="30">
        <v>4.0999999999999996</v>
      </c>
      <c r="G176" s="21">
        <f t="shared" si="4"/>
        <v>0.19999999999999973</v>
      </c>
      <c r="H176" s="29">
        <f>G8/C243*C176</f>
        <v>3.2733989598293295E-2</v>
      </c>
      <c r="I176" s="26">
        <f t="shared" si="5"/>
        <v>0.23273398959829303</v>
      </c>
      <c r="J176" s="4"/>
      <c r="K176" s="366"/>
      <c r="L176" s="55"/>
      <c r="M176" s="412"/>
    </row>
    <row r="177" spans="1:16" x14ac:dyDescent="0.25">
      <c r="A177" s="7">
        <v>164</v>
      </c>
      <c r="B177" s="17" t="s">
        <v>539</v>
      </c>
      <c r="C177" s="11">
        <v>67.2</v>
      </c>
      <c r="D177" s="16" t="s">
        <v>328</v>
      </c>
      <c r="E177" s="30">
        <v>0.7</v>
      </c>
      <c r="F177" s="30">
        <v>0.7</v>
      </c>
      <c r="G177" s="21">
        <f t="shared" si="4"/>
        <v>0</v>
      </c>
      <c r="H177" s="29">
        <f>G8/C243*C177</f>
        <v>5.5830560939221049E-2</v>
      </c>
      <c r="I177" s="26">
        <f t="shared" si="5"/>
        <v>5.5830560939221049E-2</v>
      </c>
      <c r="J177" s="4"/>
      <c r="K177" s="366"/>
      <c r="L177" s="55"/>
      <c r="M177" s="412"/>
    </row>
    <row r="178" spans="1:16" x14ac:dyDescent="0.25">
      <c r="A178" s="7">
        <v>165</v>
      </c>
      <c r="B178" s="17" t="s">
        <v>540</v>
      </c>
      <c r="C178" s="11">
        <v>99.5</v>
      </c>
      <c r="D178" s="16" t="s">
        <v>328</v>
      </c>
      <c r="E178" s="30">
        <v>8.6999999999999993</v>
      </c>
      <c r="F178" s="30">
        <v>9.6</v>
      </c>
      <c r="G178" s="21">
        <f t="shared" si="4"/>
        <v>0.90000000000000036</v>
      </c>
      <c r="H178" s="29">
        <f>G8/C243*C178</f>
        <v>8.2665785914471643E-2</v>
      </c>
      <c r="I178" s="26">
        <f t="shared" si="5"/>
        <v>0.98266578591447196</v>
      </c>
      <c r="J178" s="4"/>
      <c r="K178" s="366"/>
      <c r="L178" s="55"/>
      <c r="M178" s="412"/>
    </row>
    <row r="179" spans="1:16" x14ac:dyDescent="0.25">
      <c r="A179" s="7">
        <v>166</v>
      </c>
      <c r="B179" s="17" t="s">
        <v>541</v>
      </c>
      <c r="C179" s="11">
        <v>39.4</v>
      </c>
      <c r="D179" s="16" t="s">
        <v>328</v>
      </c>
      <c r="E179" s="30">
        <v>1.9</v>
      </c>
      <c r="F179" s="30">
        <v>2.2000000000000002</v>
      </c>
      <c r="G179" s="21">
        <f t="shared" si="4"/>
        <v>0.30000000000000027</v>
      </c>
      <c r="H179" s="29">
        <f>G8/C243*C179</f>
        <v>3.2733989598293295E-2</v>
      </c>
      <c r="I179" s="26">
        <f t="shared" si="5"/>
        <v>0.33273398959829359</v>
      </c>
      <c r="J179" s="4"/>
      <c r="K179" s="366"/>
      <c r="L179" s="55"/>
      <c r="M179" s="412"/>
    </row>
    <row r="180" spans="1:16" x14ac:dyDescent="0.25">
      <c r="A180" s="7">
        <v>167</v>
      </c>
      <c r="B180" s="17" t="s">
        <v>542</v>
      </c>
      <c r="C180" s="11">
        <v>67.3</v>
      </c>
      <c r="D180" s="16" t="s">
        <v>328</v>
      </c>
      <c r="E180" s="30">
        <v>3.5</v>
      </c>
      <c r="F180" s="30">
        <v>3.5</v>
      </c>
      <c r="G180" s="21">
        <f t="shared" si="4"/>
        <v>0</v>
      </c>
      <c r="H180" s="29">
        <f>G8/C243*C180</f>
        <v>5.5913642131094884E-2</v>
      </c>
      <c r="I180" s="26">
        <f t="shared" si="5"/>
        <v>5.5913642131094884E-2</v>
      </c>
      <c r="J180" s="4"/>
      <c r="K180" s="366"/>
      <c r="L180" s="55"/>
      <c r="M180" s="412"/>
    </row>
    <row r="181" spans="1:16" x14ac:dyDescent="0.25">
      <c r="A181" s="395">
        <v>168</v>
      </c>
      <c r="B181" s="396" t="s">
        <v>543</v>
      </c>
      <c r="C181" s="397">
        <v>99.4</v>
      </c>
      <c r="D181" s="398" t="s">
        <v>328</v>
      </c>
      <c r="E181" s="399">
        <v>5.5</v>
      </c>
      <c r="F181" s="399">
        <v>5.8</v>
      </c>
      <c r="G181" s="400">
        <f t="shared" si="4"/>
        <v>0.29999999999999982</v>
      </c>
      <c r="H181" s="401">
        <f>G8/C243*C181</f>
        <v>8.2582704722597808E-2</v>
      </c>
      <c r="I181" s="402">
        <f t="shared" si="5"/>
        <v>0.38258270472259764</v>
      </c>
      <c r="J181" s="4"/>
      <c r="K181" s="366" t="s">
        <v>647</v>
      </c>
      <c r="L181" s="55"/>
      <c r="M181" s="412"/>
    </row>
    <row r="182" spans="1:16" x14ac:dyDescent="0.25">
      <c r="A182" s="7">
        <v>169</v>
      </c>
      <c r="B182" s="17" t="s">
        <v>544</v>
      </c>
      <c r="C182" s="11">
        <v>39.5</v>
      </c>
      <c r="D182" s="16" t="s">
        <v>328</v>
      </c>
      <c r="E182" s="30">
        <v>1</v>
      </c>
      <c r="F182" s="30">
        <v>1</v>
      </c>
      <c r="G182" s="21">
        <f t="shared" si="4"/>
        <v>0</v>
      </c>
      <c r="H182" s="29">
        <f>G8/C243*C182</f>
        <v>3.2817070790167137E-2</v>
      </c>
      <c r="I182" s="26">
        <f t="shared" si="5"/>
        <v>3.2817070790167137E-2</v>
      </c>
      <c r="J182" s="4"/>
      <c r="K182" s="366"/>
      <c r="L182" s="55"/>
      <c r="M182" s="412"/>
    </row>
    <row r="183" spans="1:16" x14ac:dyDescent="0.25">
      <c r="A183" s="7">
        <v>170</v>
      </c>
      <c r="B183" s="17" t="s">
        <v>545</v>
      </c>
      <c r="C183" s="11">
        <v>67.400000000000006</v>
      </c>
      <c r="D183" s="16" t="s">
        <v>328</v>
      </c>
      <c r="E183" s="30">
        <v>2</v>
      </c>
      <c r="F183" s="30">
        <v>2</v>
      </c>
      <c r="G183" s="21">
        <f t="shared" si="4"/>
        <v>0</v>
      </c>
      <c r="H183" s="29">
        <f>G8/C243*C183</f>
        <v>5.5996723322968733E-2</v>
      </c>
      <c r="I183" s="26">
        <f t="shared" si="5"/>
        <v>5.5996723322968733E-2</v>
      </c>
      <c r="J183" s="4"/>
      <c r="K183" s="366"/>
      <c r="L183" s="55"/>
      <c r="M183" s="412"/>
    </row>
    <row r="184" spans="1:16" x14ac:dyDescent="0.25">
      <c r="A184" s="7">
        <v>171</v>
      </c>
      <c r="B184" s="17" t="s">
        <v>546</v>
      </c>
      <c r="C184" s="11">
        <v>99.5</v>
      </c>
      <c r="D184" s="16" t="s">
        <v>328</v>
      </c>
      <c r="E184" s="30">
        <v>8.4</v>
      </c>
      <c r="F184" s="30">
        <v>9.1</v>
      </c>
      <c r="G184" s="21">
        <f t="shared" si="4"/>
        <v>0.69999999999999929</v>
      </c>
      <c r="H184" s="29">
        <f>G8/C243*C184</f>
        <v>8.2665785914471643E-2</v>
      </c>
      <c r="I184" s="26">
        <f t="shared" si="5"/>
        <v>0.78266578591447089</v>
      </c>
      <c r="J184" s="4"/>
      <c r="K184" s="366"/>
      <c r="L184" s="55"/>
      <c r="M184" s="412"/>
    </row>
    <row r="185" spans="1:16" x14ac:dyDescent="0.25">
      <c r="A185" s="7">
        <v>172</v>
      </c>
      <c r="B185" s="17" t="s">
        <v>547</v>
      </c>
      <c r="C185" s="11">
        <v>39.5</v>
      </c>
      <c r="D185" s="16" t="s">
        <v>328</v>
      </c>
      <c r="E185" s="30">
        <v>2.2999999999999998</v>
      </c>
      <c r="F185" s="30">
        <v>2.4</v>
      </c>
      <c r="G185" s="21">
        <f t="shared" si="4"/>
        <v>0.10000000000000009</v>
      </c>
      <c r="H185" s="29">
        <f>G8/C243*C185</f>
        <v>3.2817070790167137E-2</v>
      </c>
      <c r="I185" s="26">
        <f t="shared" si="5"/>
        <v>0.13281707079016722</v>
      </c>
      <c r="J185" s="4"/>
      <c r="K185" s="366"/>
      <c r="L185" s="55"/>
      <c r="M185" s="412"/>
    </row>
    <row r="186" spans="1:16" x14ac:dyDescent="0.25">
      <c r="A186" s="7">
        <v>173</v>
      </c>
      <c r="B186" s="17" t="s">
        <v>548</v>
      </c>
      <c r="C186" s="11">
        <v>67.8</v>
      </c>
      <c r="D186" s="16" t="s">
        <v>328</v>
      </c>
      <c r="E186" s="30">
        <v>3.7</v>
      </c>
      <c r="F186" s="30">
        <v>4.3</v>
      </c>
      <c r="G186" s="21">
        <f t="shared" si="4"/>
        <v>0.59999999999999964</v>
      </c>
      <c r="H186" s="29">
        <f>G8/C243*C186</f>
        <v>5.6329048090464094E-2</v>
      </c>
      <c r="I186" s="26">
        <f t="shared" si="5"/>
        <v>0.65632904809046377</v>
      </c>
      <c r="J186" s="4"/>
      <c r="K186" s="366"/>
      <c r="L186" s="55"/>
      <c r="M186" s="412"/>
    </row>
    <row r="187" spans="1:16" x14ac:dyDescent="0.25">
      <c r="A187" s="328">
        <v>174</v>
      </c>
      <c r="B187" s="329" t="s">
        <v>549</v>
      </c>
      <c r="C187" s="330">
        <v>99.3</v>
      </c>
      <c r="D187" s="331" t="s">
        <v>328</v>
      </c>
      <c r="E187" s="332">
        <v>6.8</v>
      </c>
      <c r="F187" s="332">
        <v>6.8</v>
      </c>
      <c r="G187" s="333">
        <f t="shared" si="4"/>
        <v>0</v>
      </c>
      <c r="H187" s="334">
        <f>G8/C243*C187</f>
        <v>8.2499623530723959E-2</v>
      </c>
      <c r="I187" s="335">
        <f t="shared" si="5"/>
        <v>8.2499623530723959E-2</v>
      </c>
      <c r="J187" s="4" t="s">
        <v>645</v>
      </c>
      <c r="K187" s="366" t="s">
        <v>647</v>
      </c>
      <c r="L187" s="55"/>
      <c r="M187" s="412"/>
    </row>
    <row r="188" spans="1:16" x14ac:dyDescent="0.25">
      <c r="A188" s="7">
        <v>175</v>
      </c>
      <c r="B188" s="17" t="s">
        <v>550</v>
      </c>
      <c r="C188" s="11">
        <v>39.6</v>
      </c>
      <c r="D188" s="16" t="s">
        <v>328</v>
      </c>
      <c r="E188" s="30">
        <v>2.7</v>
      </c>
      <c r="F188" s="30">
        <v>2.7</v>
      </c>
      <c r="G188" s="21">
        <f t="shared" si="4"/>
        <v>0</v>
      </c>
      <c r="H188" s="29">
        <f>G8/C243*C188</f>
        <v>3.2900151982040979E-2</v>
      </c>
      <c r="I188" s="26">
        <f t="shared" si="5"/>
        <v>3.2900151982040979E-2</v>
      </c>
      <c r="J188" s="101"/>
      <c r="K188" s="58"/>
      <c r="L188" s="55"/>
      <c r="M188" s="412"/>
    </row>
    <row r="189" spans="1:16" ht="14.25" customHeight="1" x14ac:dyDescent="0.25">
      <c r="A189" s="7">
        <v>176</v>
      </c>
      <c r="B189" s="17" t="s">
        <v>615</v>
      </c>
      <c r="C189" s="11">
        <v>68.099999999999994</v>
      </c>
      <c r="D189" s="16" t="s">
        <v>328</v>
      </c>
      <c r="E189" s="30">
        <v>5</v>
      </c>
      <c r="F189" s="30">
        <v>5.3</v>
      </c>
      <c r="G189" s="21">
        <f t="shared" si="4"/>
        <v>0.29999999999999982</v>
      </c>
      <c r="H189" s="29">
        <f>G8/C243*C189</f>
        <v>5.6578291666085613E-2</v>
      </c>
      <c r="I189" s="26">
        <f t="shared" si="5"/>
        <v>0.35657829166608546</v>
      </c>
      <c r="J189" s="101"/>
      <c r="K189" s="58"/>
      <c r="L189" s="55"/>
      <c r="M189" s="703" t="s">
        <v>616</v>
      </c>
      <c r="N189" s="703"/>
      <c r="O189" s="703"/>
      <c r="P189" s="703"/>
    </row>
    <row r="190" spans="1:16" x14ac:dyDescent="0.25">
      <c r="A190" s="7">
        <v>177</v>
      </c>
      <c r="B190" s="17" t="s">
        <v>551</v>
      </c>
      <c r="C190" s="11">
        <v>99.4</v>
      </c>
      <c r="D190" s="16" t="s">
        <v>328</v>
      </c>
      <c r="E190" s="30">
        <v>5.0999999999999996</v>
      </c>
      <c r="F190" s="30">
        <v>5.0999999999999996</v>
      </c>
      <c r="G190" s="21">
        <f t="shared" si="4"/>
        <v>0</v>
      </c>
      <c r="H190" s="29">
        <f>G8/C243*C190</f>
        <v>8.2582704722597808E-2</v>
      </c>
      <c r="I190" s="26">
        <f t="shared" si="5"/>
        <v>8.2582704722597808E-2</v>
      </c>
      <c r="J190" s="101"/>
      <c r="K190" s="58"/>
      <c r="L190" s="55"/>
      <c r="M190" s="412"/>
    </row>
    <row r="191" spans="1:16" x14ac:dyDescent="0.25">
      <c r="A191" s="7">
        <v>178</v>
      </c>
      <c r="B191" s="17" t="s">
        <v>413</v>
      </c>
      <c r="C191" s="11">
        <v>42.3</v>
      </c>
      <c r="D191" s="16" t="s">
        <v>328</v>
      </c>
      <c r="E191" s="30">
        <v>0.2</v>
      </c>
      <c r="F191" s="30">
        <v>0.2</v>
      </c>
      <c r="G191" s="21">
        <f t="shared" si="4"/>
        <v>0</v>
      </c>
      <c r="H191" s="29">
        <f>G8/C243*C191</f>
        <v>3.5143344162634677E-2</v>
      </c>
      <c r="I191" s="26">
        <f t="shared" si="5"/>
        <v>3.5143344162634677E-2</v>
      </c>
      <c r="J191" s="101"/>
      <c r="K191" s="58"/>
      <c r="L191" s="44"/>
      <c r="M191" s="44"/>
    </row>
    <row r="192" spans="1:16" x14ac:dyDescent="0.25">
      <c r="A192" s="376">
        <v>179</v>
      </c>
      <c r="B192" s="377" t="s">
        <v>414</v>
      </c>
      <c r="C192" s="378">
        <v>68.900000000000006</v>
      </c>
      <c r="D192" s="379" t="s">
        <v>328</v>
      </c>
      <c r="E192" s="380">
        <v>7.5</v>
      </c>
      <c r="F192" s="380">
        <v>7.7</v>
      </c>
      <c r="G192" s="381">
        <f t="shared" si="4"/>
        <v>0.20000000000000018</v>
      </c>
      <c r="H192" s="382">
        <f>G8/C243*C192</f>
        <v>5.7242941201076349E-2</v>
      </c>
      <c r="I192" s="383">
        <f t="shared" si="5"/>
        <v>0.25724294120107655</v>
      </c>
      <c r="J192" s="57" t="s">
        <v>645</v>
      </c>
      <c r="K192" s="58" t="s">
        <v>647</v>
      </c>
      <c r="L192" s="55"/>
      <c r="M192" s="439"/>
    </row>
    <row r="193" spans="1:19" ht="15" customHeight="1" x14ac:dyDescent="0.25">
      <c r="A193" s="328">
        <v>180</v>
      </c>
      <c r="B193" s="329" t="s">
        <v>415</v>
      </c>
      <c r="C193" s="330">
        <v>99.3</v>
      </c>
      <c r="D193" s="331" t="s">
        <v>328</v>
      </c>
      <c r="E193" s="332">
        <v>10.5</v>
      </c>
      <c r="F193" s="332">
        <v>11.5</v>
      </c>
      <c r="G193" s="333">
        <f t="shared" si="4"/>
        <v>1</v>
      </c>
      <c r="H193" s="334">
        <f>G8/C243*C193</f>
        <v>8.2499623530723959E-2</v>
      </c>
      <c r="I193" s="335">
        <f t="shared" si="5"/>
        <v>1.082499623530724</v>
      </c>
      <c r="J193" s="57" t="s">
        <v>645</v>
      </c>
      <c r="K193" s="58" t="s">
        <v>647</v>
      </c>
      <c r="L193" s="705"/>
      <c r="M193" s="706"/>
      <c r="N193" s="706"/>
      <c r="O193" s="706"/>
    </row>
    <row r="194" spans="1:19" x14ac:dyDescent="0.25">
      <c r="A194" s="7">
        <v>181</v>
      </c>
      <c r="B194" s="17" t="s">
        <v>416</v>
      </c>
      <c r="C194" s="11">
        <v>42.4</v>
      </c>
      <c r="D194" s="16" t="s">
        <v>328</v>
      </c>
      <c r="E194" s="30">
        <v>3.8</v>
      </c>
      <c r="F194" s="30">
        <v>3.8</v>
      </c>
      <c r="G194" s="21">
        <f t="shared" si="4"/>
        <v>0</v>
      </c>
      <c r="H194" s="29">
        <f>G8/C243*C194</f>
        <v>3.5226425354508518E-2</v>
      </c>
      <c r="I194" s="26">
        <f t="shared" si="5"/>
        <v>3.5226425354508518E-2</v>
      </c>
      <c r="J194" s="101"/>
      <c r="K194" s="58"/>
      <c r="L194" s="55"/>
      <c r="M194" s="412"/>
    </row>
    <row r="195" spans="1:19" x14ac:dyDescent="0.25">
      <c r="A195" s="7">
        <v>182</v>
      </c>
      <c r="B195" s="17" t="s">
        <v>417</v>
      </c>
      <c r="C195" s="11">
        <v>69.3</v>
      </c>
      <c r="D195" s="16" t="s">
        <v>328</v>
      </c>
      <c r="E195" s="30">
        <v>4.8</v>
      </c>
      <c r="F195" s="30">
        <v>4.8</v>
      </c>
      <c r="G195" s="21">
        <f t="shared" si="4"/>
        <v>0</v>
      </c>
      <c r="H195" s="29">
        <f>G8/C243*C195</f>
        <v>5.7575265968571702E-2</v>
      </c>
      <c r="I195" s="26">
        <f t="shared" si="5"/>
        <v>5.7575265968571702E-2</v>
      </c>
      <c r="J195" s="101"/>
      <c r="K195" s="368"/>
      <c r="L195" s="55"/>
      <c r="M195" s="412"/>
      <c r="P195" s="95"/>
    </row>
    <row r="196" spans="1:19" x14ac:dyDescent="0.25">
      <c r="A196" s="7">
        <v>183</v>
      </c>
      <c r="B196" s="17" t="s">
        <v>418</v>
      </c>
      <c r="C196" s="11">
        <v>99.3</v>
      </c>
      <c r="D196" s="16" t="s">
        <v>328</v>
      </c>
      <c r="E196" s="30">
        <v>2.1</v>
      </c>
      <c r="F196" s="30">
        <v>2.1</v>
      </c>
      <c r="G196" s="21">
        <f t="shared" si="4"/>
        <v>0</v>
      </c>
      <c r="H196" s="29">
        <f>G8/C243*C196</f>
        <v>8.2499623530723959E-2</v>
      </c>
      <c r="I196" s="26">
        <f t="shared" si="5"/>
        <v>8.2499623530723959E-2</v>
      </c>
      <c r="J196" s="101"/>
      <c r="K196" s="58"/>
      <c r="L196" s="55"/>
      <c r="M196" s="412"/>
      <c r="P196" s="103"/>
      <c r="Q196" s="104"/>
      <c r="R196" s="103"/>
    </row>
    <row r="197" spans="1:19" x14ac:dyDescent="0.25">
      <c r="A197" s="7">
        <v>184</v>
      </c>
      <c r="B197" s="17" t="s">
        <v>419</v>
      </c>
      <c r="C197" s="11">
        <v>42.3</v>
      </c>
      <c r="D197" s="16" t="s">
        <v>328</v>
      </c>
      <c r="E197" s="30">
        <v>2.2999999999999998</v>
      </c>
      <c r="F197" s="30">
        <v>2.2999999999999998</v>
      </c>
      <c r="G197" s="21">
        <f t="shared" si="4"/>
        <v>0</v>
      </c>
      <c r="H197" s="29">
        <f>G8/C243*C197</f>
        <v>3.5143344162634677E-2</v>
      </c>
      <c r="I197" s="26">
        <f t="shared" si="5"/>
        <v>3.5143344162634677E-2</v>
      </c>
      <c r="J197" s="4"/>
      <c r="K197" s="366"/>
      <c r="L197" s="55"/>
      <c r="M197" s="412"/>
      <c r="P197" s="95"/>
      <c r="Q197" s="56"/>
    </row>
    <row r="198" spans="1:19" x14ac:dyDescent="0.25">
      <c r="A198" s="7">
        <v>185</v>
      </c>
      <c r="B198" s="17" t="s">
        <v>420</v>
      </c>
      <c r="C198" s="11">
        <v>68.599999999999994</v>
      </c>
      <c r="D198" s="16" t="s">
        <v>328</v>
      </c>
      <c r="E198" s="30">
        <v>4.3</v>
      </c>
      <c r="F198" s="30">
        <v>4.7</v>
      </c>
      <c r="G198" s="21">
        <f t="shared" si="4"/>
        <v>0.40000000000000036</v>
      </c>
      <c r="H198" s="29">
        <f>G8/C243*C198</f>
        <v>5.6993697625454816E-2</v>
      </c>
      <c r="I198" s="26">
        <f t="shared" si="5"/>
        <v>0.45699369762545516</v>
      </c>
      <c r="J198" s="4"/>
      <c r="K198" s="366"/>
      <c r="L198" s="55"/>
      <c r="M198" s="412"/>
      <c r="P198" s="95"/>
      <c r="Q198" s="56"/>
    </row>
    <row r="199" spans="1:19" x14ac:dyDescent="0.25">
      <c r="A199" s="7">
        <v>186</v>
      </c>
      <c r="B199" s="17" t="s">
        <v>421</v>
      </c>
      <c r="C199" s="11">
        <v>99.4</v>
      </c>
      <c r="D199" s="16" t="s">
        <v>328</v>
      </c>
      <c r="E199" s="30">
        <v>9.3000000000000007</v>
      </c>
      <c r="F199" s="30">
        <v>10.1</v>
      </c>
      <c r="G199" s="21">
        <f t="shared" si="4"/>
        <v>0.79999999999999893</v>
      </c>
      <c r="H199" s="29">
        <f>G8/C243*C199</f>
        <v>8.2582704722597808E-2</v>
      </c>
      <c r="I199" s="26">
        <f t="shared" si="5"/>
        <v>0.8825827047225967</v>
      </c>
      <c r="J199" s="4"/>
      <c r="K199" s="366"/>
      <c r="L199" s="55"/>
      <c r="M199" s="412"/>
      <c r="P199" s="95"/>
      <c r="Q199" s="96"/>
    </row>
    <row r="200" spans="1:19" ht="15" customHeight="1" x14ac:dyDescent="0.25">
      <c r="A200" s="7">
        <v>187</v>
      </c>
      <c r="B200" s="17" t="s">
        <v>422</v>
      </c>
      <c r="C200" s="11">
        <v>42.4</v>
      </c>
      <c r="D200" s="16" t="s">
        <v>328</v>
      </c>
      <c r="E200" s="30">
        <v>2</v>
      </c>
      <c r="F200" s="30">
        <v>2.2999999999999998</v>
      </c>
      <c r="G200" s="21">
        <f t="shared" si="4"/>
        <v>0.29999999999999982</v>
      </c>
      <c r="H200" s="29">
        <f>G8/C243*C200</f>
        <v>3.5226425354508518E-2</v>
      </c>
      <c r="I200" s="26">
        <f t="shared" si="5"/>
        <v>0.33522642535450836</v>
      </c>
      <c r="J200" s="4"/>
      <c r="K200" s="366"/>
      <c r="L200" s="6"/>
      <c r="M200" s="99"/>
      <c r="P200" s="95"/>
      <c r="Q200" s="96"/>
    </row>
    <row r="201" spans="1:19" x14ac:dyDescent="0.25">
      <c r="A201" s="7">
        <v>188</v>
      </c>
      <c r="B201" s="17" t="s">
        <v>423</v>
      </c>
      <c r="C201" s="11">
        <v>69.3</v>
      </c>
      <c r="D201" s="16" t="s">
        <v>328</v>
      </c>
      <c r="E201" s="30">
        <v>5.5</v>
      </c>
      <c r="F201" s="30">
        <v>5.7</v>
      </c>
      <c r="G201" s="21">
        <f t="shared" si="4"/>
        <v>0.20000000000000018</v>
      </c>
      <c r="H201" s="29">
        <f>G8/C243*C201</f>
        <v>5.7575265968571702E-2</v>
      </c>
      <c r="I201" s="26">
        <f t="shared" si="5"/>
        <v>0.25757526596857189</v>
      </c>
      <c r="J201" s="4"/>
      <c r="K201" s="366"/>
      <c r="L201" s="6"/>
      <c r="M201" s="105"/>
      <c r="P201" s="95"/>
      <c r="Q201" s="96"/>
    </row>
    <row r="202" spans="1:19" x14ac:dyDescent="0.25">
      <c r="A202" s="7">
        <v>189</v>
      </c>
      <c r="B202" s="17" t="s">
        <v>424</v>
      </c>
      <c r="C202" s="11">
        <v>99.1</v>
      </c>
      <c r="D202" s="16" t="s">
        <v>328</v>
      </c>
      <c r="E202" s="30">
        <v>4.2</v>
      </c>
      <c r="F202" s="30">
        <v>4.2</v>
      </c>
      <c r="G202" s="21">
        <f t="shared" si="4"/>
        <v>0</v>
      </c>
      <c r="H202" s="29">
        <f>G8/C243*C202</f>
        <v>8.2333461146976275E-2</v>
      </c>
      <c r="I202" s="26">
        <f t="shared" si="5"/>
        <v>8.2333461146976275E-2</v>
      </c>
      <c r="J202" s="57"/>
      <c r="K202" s="366"/>
      <c r="L202" s="6"/>
      <c r="M202" s="412"/>
      <c r="P202" s="95"/>
      <c r="Q202" s="96"/>
    </row>
    <row r="203" spans="1:19" x14ac:dyDescent="0.25">
      <c r="A203" s="7">
        <v>190</v>
      </c>
      <c r="B203" s="17" t="s">
        <v>425</v>
      </c>
      <c r="C203" s="11">
        <v>42.6</v>
      </c>
      <c r="D203" s="16" t="s">
        <v>328</v>
      </c>
      <c r="E203" s="30">
        <v>3.3</v>
      </c>
      <c r="F203" s="30">
        <v>3.3</v>
      </c>
      <c r="G203" s="21">
        <f t="shared" si="4"/>
        <v>0</v>
      </c>
      <c r="H203" s="29">
        <f>G8/C243*C203</f>
        <v>3.5392587738256202E-2</v>
      </c>
      <c r="I203" s="26">
        <f t="shared" si="5"/>
        <v>3.5392587738256202E-2</v>
      </c>
      <c r="J203" s="57"/>
      <c r="K203" s="366"/>
      <c r="L203" s="55"/>
      <c r="M203" s="412"/>
    </row>
    <row r="204" spans="1:19" ht="15" customHeight="1" x14ac:dyDescent="0.25">
      <c r="A204" s="7">
        <v>191</v>
      </c>
      <c r="B204" s="17" t="s">
        <v>426</v>
      </c>
      <c r="C204" s="11">
        <v>69.2</v>
      </c>
      <c r="D204" s="16" t="s">
        <v>328</v>
      </c>
      <c r="E204" s="30">
        <v>5.9</v>
      </c>
      <c r="F204" s="30">
        <v>5.9</v>
      </c>
      <c r="G204" s="21">
        <f t="shared" si="4"/>
        <v>0</v>
      </c>
      <c r="H204" s="29">
        <f>G8/C243*C204</f>
        <v>5.7492184776697867E-2</v>
      </c>
      <c r="I204" s="26">
        <f t="shared" si="5"/>
        <v>5.7492184776697867E-2</v>
      </c>
      <c r="J204" s="57"/>
      <c r="K204" s="366"/>
      <c r="L204" s="55"/>
      <c r="M204" s="412"/>
      <c r="N204" s="99"/>
      <c r="O204" s="99"/>
      <c r="Q204" s="96"/>
    </row>
    <row r="205" spans="1:19" x14ac:dyDescent="0.25">
      <c r="A205" s="7">
        <v>192</v>
      </c>
      <c r="B205" s="17" t="s">
        <v>427</v>
      </c>
      <c r="C205" s="11">
        <v>99</v>
      </c>
      <c r="D205" s="16" t="s">
        <v>328</v>
      </c>
      <c r="E205" s="30">
        <v>6.8</v>
      </c>
      <c r="F205" s="30">
        <v>6.8</v>
      </c>
      <c r="G205" s="21">
        <f t="shared" si="4"/>
        <v>0</v>
      </c>
      <c r="H205" s="29">
        <f>G8/C243*C205</f>
        <v>8.225037995510244E-2</v>
      </c>
      <c r="I205" s="26">
        <f t="shared" si="5"/>
        <v>8.225037995510244E-2</v>
      </c>
      <c r="J205" s="57"/>
      <c r="K205" s="366"/>
      <c r="L205" s="55"/>
      <c r="M205" s="412"/>
      <c r="P205" s="44"/>
      <c r="Q205" s="96"/>
      <c r="S205" s="96"/>
    </row>
    <row r="206" spans="1:19" x14ac:dyDescent="0.25">
      <c r="A206" s="395">
        <v>193</v>
      </c>
      <c r="B206" s="396" t="s">
        <v>592</v>
      </c>
      <c r="C206" s="397">
        <v>42.4</v>
      </c>
      <c r="D206" s="398" t="s">
        <v>328</v>
      </c>
      <c r="E206" s="399">
        <v>0.4</v>
      </c>
      <c r="F206" s="399">
        <v>0.4</v>
      </c>
      <c r="G206" s="400">
        <f t="shared" si="4"/>
        <v>0</v>
      </c>
      <c r="H206" s="401">
        <f>G8/C243*C206</f>
        <v>3.5226425354508518E-2</v>
      </c>
      <c r="I206" s="402">
        <f t="shared" si="5"/>
        <v>3.5226425354508518E-2</v>
      </c>
      <c r="J206" s="57"/>
      <c r="K206" s="366"/>
      <c r="L206" s="55"/>
      <c r="M206" s="412"/>
      <c r="P206" s="44"/>
      <c r="Q206" s="96"/>
      <c r="S206" s="96"/>
    </row>
    <row r="207" spans="1:19" x14ac:dyDescent="0.25">
      <c r="A207" s="7">
        <v>194</v>
      </c>
      <c r="B207" s="17" t="s">
        <v>593</v>
      </c>
      <c r="C207" s="11">
        <v>68.8</v>
      </c>
      <c r="D207" s="16" t="s">
        <v>328</v>
      </c>
      <c r="E207" s="30">
        <v>3.3</v>
      </c>
      <c r="F207" s="30">
        <v>3.5</v>
      </c>
      <c r="G207" s="21">
        <f t="shared" si="4"/>
        <v>0.20000000000000018</v>
      </c>
      <c r="H207" s="29">
        <f>G8/C243*C207</f>
        <v>5.71598600092025E-2</v>
      </c>
      <c r="I207" s="26">
        <f t="shared" si="5"/>
        <v>0.25715986000920266</v>
      </c>
      <c r="J207" s="57"/>
      <c r="K207" s="366"/>
      <c r="L207" s="55"/>
      <c r="M207" s="412"/>
      <c r="P207" s="44"/>
      <c r="Q207" s="96"/>
      <c r="S207" s="96"/>
    </row>
    <row r="208" spans="1:19" x14ac:dyDescent="0.25">
      <c r="A208" s="395">
        <v>195</v>
      </c>
      <c r="B208" s="396" t="s">
        <v>594</v>
      </c>
      <c r="C208" s="397">
        <v>100.7</v>
      </c>
      <c r="D208" s="398" t="s">
        <v>328</v>
      </c>
      <c r="E208" s="399">
        <v>6.1</v>
      </c>
      <c r="F208" s="399">
        <v>6.5</v>
      </c>
      <c r="G208" s="400">
        <f t="shared" ref="G208:G242" si="6">F208-E208</f>
        <v>0.40000000000000036</v>
      </c>
      <c r="H208" s="401">
        <f>G8/C243*C208</f>
        <v>8.3662760216957732E-2</v>
      </c>
      <c r="I208" s="402">
        <f t="shared" ref="I208:I242" si="7">G208+H208</f>
        <v>0.48366276021695809</v>
      </c>
      <c r="J208" s="57" t="s">
        <v>646</v>
      </c>
      <c r="K208" s="366"/>
      <c r="L208" s="55"/>
      <c r="M208" s="412"/>
      <c r="P208" s="44"/>
      <c r="Q208" s="96"/>
      <c r="S208" s="96"/>
    </row>
    <row r="209" spans="1:19" x14ac:dyDescent="0.25">
      <c r="A209" s="7">
        <v>196</v>
      </c>
      <c r="B209" s="17" t="s">
        <v>428</v>
      </c>
      <c r="C209" s="11">
        <v>42.6</v>
      </c>
      <c r="D209" s="16" t="s">
        <v>328</v>
      </c>
      <c r="E209" s="30">
        <v>3.4</v>
      </c>
      <c r="F209" s="30">
        <v>3.5</v>
      </c>
      <c r="G209" s="21">
        <f t="shared" si="6"/>
        <v>0.10000000000000009</v>
      </c>
      <c r="H209" s="29">
        <f>G8/C243*C209</f>
        <v>3.5392587738256202E-2</v>
      </c>
      <c r="I209" s="26">
        <f t="shared" si="7"/>
        <v>0.1353925877382563</v>
      </c>
      <c r="J209" s="57"/>
      <c r="K209" s="366"/>
      <c r="L209" s="55"/>
      <c r="M209" s="412"/>
      <c r="P209" s="95"/>
      <c r="Q209" s="96"/>
      <c r="R209" s="96"/>
      <c r="S209" s="96"/>
    </row>
    <row r="210" spans="1:19" x14ac:dyDescent="0.25">
      <c r="A210" s="7">
        <v>197</v>
      </c>
      <c r="B210" s="17" t="s">
        <v>429</v>
      </c>
      <c r="C210" s="11">
        <v>69.2</v>
      </c>
      <c r="D210" s="16" t="s">
        <v>328</v>
      </c>
      <c r="E210" s="30">
        <v>6.4</v>
      </c>
      <c r="F210" s="30">
        <v>7</v>
      </c>
      <c r="G210" s="21">
        <f t="shared" si="6"/>
        <v>0.59999999999999964</v>
      </c>
      <c r="H210" s="29">
        <f>G8/C243*C210</f>
        <v>5.7492184776697867E-2</v>
      </c>
      <c r="I210" s="26">
        <f t="shared" si="7"/>
        <v>0.65749218477669746</v>
      </c>
      <c r="J210" s="4"/>
      <c r="K210" s="366"/>
      <c r="L210" s="55"/>
      <c r="M210" s="412"/>
      <c r="P210" s="95"/>
      <c r="Q210" s="96"/>
    </row>
    <row r="211" spans="1:19" x14ac:dyDescent="0.25">
      <c r="A211" s="7">
        <v>198</v>
      </c>
      <c r="B211" s="17" t="s">
        <v>430</v>
      </c>
      <c r="C211" s="11">
        <v>99.5</v>
      </c>
      <c r="D211" s="16" t="s">
        <v>328</v>
      </c>
      <c r="E211" s="30">
        <v>4.9000000000000004</v>
      </c>
      <c r="F211" s="30">
        <v>4.9000000000000004</v>
      </c>
      <c r="G211" s="21">
        <f t="shared" si="6"/>
        <v>0</v>
      </c>
      <c r="H211" s="29">
        <f>G8/C243*C211</f>
        <v>8.2665785914471643E-2</v>
      </c>
      <c r="I211" s="26">
        <f t="shared" si="7"/>
        <v>8.2665785914471643E-2</v>
      </c>
      <c r="J211" s="4"/>
      <c r="K211" s="366"/>
      <c r="L211" s="55"/>
      <c r="M211" s="412"/>
      <c r="N211" s="411"/>
      <c r="O211" s="411"/>
      <c r="P211" s="95"/>
      <c r="Q211" s="96"/>
    </row>
    <row r="212" spans="1:19" x14ac:dyDescent="0.25">
      <c r="A212" s="7">
        <v>199</v>
      </c>
      <c r="B212" s="17" t="s">
        <v>431</v>
      </c>
      <c r="C212" s="11">
        <v>42.6</v>
      </c>
      <c r="D212" s="16" t="s">
        <v>328</v>
      </c>
      <c r="E212" s="30">
        <v>3.5</v>
      </c>
      <c r="F212" s="30">
        <v>3.8</v>
      </c>
      <c r="G212" s="21">
        <f t="shared" si="6"/>
        <v>0.29999999999999982</v>
      </c>
      <c r="H212" s="29">
        <f>G8/C243*C212</f>
        <v>3.5392587738256202E-2</v>
      </c>
      <c r="I212" s="26">
        <f t="shared" si="7"/>
        <v>0.33539258773825603</v>
      </c>
      <c r="J212" s="4"/>
      <c r="K212" s="366"/>
      <c r="L212" s="55"/>
      <c r="M212" s="412"/>
      <c r="P212" s="95"/>
      <c r="Q212" s="96"/>
    </row>
    <row r="213" spans="1:19" x14ac:dyDescent="0.25">
      <c r="A213" s="7">
        <v>200</v>
      </c>
      <c r="B213" s="17" t="s">
        <v>432</v>
      </c>
      <c r="C213" s="11">
        <v>68.8</v>
      </c>
      <c r="D213" s="16" t="s">
        <v>328</v>
      </c>
      <c r="E213" s="30">
        <v>2.9</v>
      </c>
      <c r="F213" s="30">
        <v>3.1</v>
      </c>
      <c r="G213" s="21">
        <f t="shared" si="6"/>
        <v>0.20000000000000018</v>
      </c>
      <c r="H213" s="29">
        <f>G8/C243*C213</f>
        <v>5.71598600092025E-2</v>
      </c>
      <c r="I213" s="26">
        <f t="shared" si="7"/>
        <v>0.25715986000920266</v>
      </c>
      <c r="J213" s="4"/>
      <c r="K213" s="366"/>
      <c r="L213" s="55"/>
      <c r="M213" s="412"/>
      <c r="N213" s="10"/>
      <c r="P213" s="95"/>
      <c r="Q213" s="96"/>
    </row>
    <row r="214" spans="1:19" x14ac:dyDescent="0.25">
      <c r="A214" s="376">
        <v>201</v>
      </c>
      <c r="B214" s="377" t="s">
        <v>433</v>
      </c>
      <c r="C214" s="378">
        <v>99.3</v>
      </c>
      <c r="D214" s="379" t="s">
        <v>328</v>
      </c>
      <c r="E214" s="380">
        <v>9.6999999999999993</v>
      </c>
      <c r="F214" s="380">
        <v>9.9</v>
      </c>
      <c r="G214" s="381">
        <f t="shared" si="6"/>
        <v>0.20000000000000107</v>
      </c>
      <c r="H214" s="382">
        <f>G8/C243*C214</f>
        <v>8.2499623530723959E-2</v>
      </c>
      <c r="I214" s="383">
        <f t="shared" si="7"/>
        <v>0.282499623530725</v>
      </c>
      <c r="J214" s="4" t="s">
        <v>646</v>
      </c>
      <c r="K214" s="426" t="s">
        <v>643</v>
      </c>
      <c r="L214" s="427"/>
      <c r="M214" s="428"/>
      <c r="P214" s="95"/>
    </row>
    <row r="215" spans="1:19" x14ac:dyDescent="0.25">
      <c r="A215" s="7">
        <v>202</v>
      </c>
      <c r="B215" s="17" t="s">
        <v>558</v>
      </c>
      <c r="C215" s="11">
        <v>72.8</v>
      </c>
      <c r="D215" s="16" t="s">
        <v>328</v>
      </c>
      <c r="E215" s="30">
        <v>6.6</v>
      </c>
      <c r="F215" s="30">
        <v>7.5</v>
      </c>
      <c r="G215" s="21">
        <f t="shared" si="6"/>
        <v>0.90000000000000036</v>
      </c>
      <c r="H215" s="29">
        <f>G8/C243*C215</f>
        <v>6.0483107684156136E-2</v>
      </c>
      <c r="I215" s="26">
        <f t="shared" si="7"/>
        <v>0.96048310768415646</v>
      </c>
      <c r="J215" s="4"/>
      <c r="K215" s="366"/>
      <c r="L215" s="55"/>
      <c r="M215" s="412"/>
      <c r="P215" s="95"/>
    </row>
    <row r="216" spans="1:19" x14ac:dyDescent="0.25">
      <c r="A216" s="7">
        <v>203</v>
      </c>
      <c r="B216" s="17" t="s">
        <v>559</v>
      </c>
      <c r="C216" s="11">
        <v>72.2</v>
      </c>
      <c r="D216" s="16" t="s">
        <v>328</v>
      </c>
      <c r="E216" s="30">
        <v>3.3</v>
      </c>
      <c r="F216" s="30">
        <v>3.3</v>
      </c>
      <c r="G216" s="21">
        <f t="shared" si="6"/>
        <v>0</v>
      </c>
      <c r="H216" s="29">
        <f>G8/C243*C216</f>
        <v>5.9984620532913091E-2</v>
      </c>
      <c r="I216" s="26">
        <f t="shared" si="7"/>
        <v>5.9984620532913091E-2</v>
      </c>
      <c r="J216" s="4"/>
      <c r="K216" s="366"/>
      <c r="L216" s="55"/>
      <c r="M216" s="412"/>
      <c r="P216" s="95"/>
    </row>
    <row r="217" spans="1:19" x14ac:dyDescent="0.25">
      <c r="A217" s="7">
        <v>204</v>
      </c>
      <c r="B217" s="17" t="s">
        <v>560</v>
      </c>
      <c r="C217" s="11">
        <v>45.9</v>
      </c>
      <c r="D217" s="16" t="s">
        <v>328</v>
      </c>
      <c r="E217" s="30">
        <v>1</v>
      </c>
      <c r="F217" s="30">
        <v>1</v>
      </c>
      <c r="G217" s="21">
        <f t="shared" si="6"/>
        <v>0</v>
      </c>
      <c r="H217" s="29">
        <f>G8/C243*C217</f>
        <v>3.8134267070092945E-2</v>
      </c>
      <c r="I217" s="26">
        <f t="shared" si="7"/>
        <v>3.8134267070092945E-2</v>
      </c>
      <c r="J217" s="4"/>
      <c r="K217" s="366"/>
      <c r="L217" s="55"/>
      <c r="M217" s="412"/>
      <c r="P217" s="95"/>
    </row>
    <row r="218" spans="1:19" x14ac:dyDescent="0.25">
      <c r="A218" s="7">
        <v>205</v>
      </c>
      <c r="B218" s="17" t="s">
        <v>561</v>
      </c>
      <c r="C218" s="11">
        <v>45.2</v>
      </c>
      <c r="D218" s="16" t="s">
        <v>328</v>
      </c>
      <c r="E218" s="30">
        <v>3.4</v>
      </c>
      <c r="F218" s="30">
        <v>3.4</v>
      </c>
      <c r="G218" s="21">
        <f t="shared" si="6"/>
        <v>0</v>
      </c>
      <c r="H218" s="29">
        <f>G8/C243*C218</f>
        <v>3.7552698726976065E-2</v>
      </c>
      <c r="I218" s="26">
        <f t="shared" si="7"/>
        <v>3.7552698726976065E-2</v>
      </c>
      <c r="J218" s="4"/>
      <c r="K218" s="366"/>
      <c r="L218" s="55"/>
      <c r="M218" s="412"/>
    </row>
    <row r="219" spans="1:19" x14ac:dyDescent="0.25">
      <c r="A219" s="7">
        <v>206</v>
      </c>
      <c r="B219" s="17" t="s">
        <v>562</v>
      </c>
      <c r="C219" s="11">
        <v>72.400000000000006</v>
      </c>
      <c r="D219" s="16" t="s">
        <v>328</v>
      </c>
      <c r="E219" s="30">
        <v>2.1</v>
      </c>
      <c r="F219" s="30">
        <v>2.1</v>
      </c>
      <c r="G219" s="21">
        <f t="shared" si="6"/>
        <v>0</v>
      </c>
      <c r="H219" s="29">
        <f>G8/C243*C219</f>
        <v>6.0150782916660775E-2</v>
      </c>
      <c r="I219" s="26">
        <f t="shared" si="7"/>
        <v>6.0150782916660775E-2</v>
      </c>
      <c r="J219" s="4"/>
      <c r="K219" s="366"/>
      <c r="L219" s="55"/>
      <c r="M219" s="412"/>
    </row>
    <row r="220" spans="1:19" x14ac:dyDescent="0.25">
      <c r="A220" s="7">
        <v>207</v>
      </c>
      <c r="B220" s="17" t="s">
        <v>563</v>
      </c>
      <c r="C220" s="11">
        <v>72.3</v>
      </c>
      <c r="D220" s="16" t="s">
        <v>328</v>
      </c>
      <c r="E220" s="30">
        <v>6.4</v>
      </c>
      <c r="F220" s="30">
        <v>7</v>
      </c>
      <c r="G220" s="21">
        <f t="shared" si="6"/>
        <v>0.59999999999999964</v>
      </c>
      <c r="H220" s="29">
        <f>G8/C243*C220</f>
        <v>6.0067701724786933E-2</v>
      </c>
      <c r="I220" s="26">
        <f t="shared" si="7"/>
        <v>0.66006770172478657</v>
      </c>
      <c r="J220" s="4"/>
      <c r="K220" s="366"/>
      <c r="L220" s="55"/>
      <c r="M220" s="412"/>
    </row>
    <row r="221" spans="1:19" x14ac:dyDescent="0.25">
      <c r="A221" s="7">
        <v>208</v>
      </c>
      <c r="B221" s="17" t="s">
        <v>564</v>
      </c>
      <c r="C221" s="11">
        <v>45.5</v>
      </c>
      <c r="D221" s="16" t="s">
        <v>328</v>
      </c>
      <c r="E221" s="30">
        <v>2.9</v>
      </c>
      <c r="F221" s="30">
        <v>3.1</v>
      </c>
      <c r="G221" s="21">
        <f t="shared" si="6"/>
        <v>0.20000000000000018</v>
      </c>
      <c r="H221" s="29">
        <f>G8/C243*C221</f>
        <v>3.7801942302597584E-2</v>
      </c>
      <c r="I221" s="26">
        <f t="shared" si="7"/>
        <v>0.23780194230259777</v>
      </c>
      <c r="J221" s="4"/>
      <c r="K221" s="366"/>
      <c r="L221" s="55"/>
      <c r="M221" s="412"/>
    </row>
    <row r="222" spans="1:19" x14ac:dyDescent="0.25">
      <c r="A222" s="7">
        <v>209</v>
      </c>
      <c r="B222" s="17" t="s">
        <v>565</v>
      </c>
      <c r="C222" s="11">
        <v>45.2</v>
      </c>
      <c r="D222" s="16" t="s">
        <v>328</v>
      </c>
      <c r="E222" s="30">
        <v>2.6</v>
      </c>
      <c r="F222" s="30">
        <v>2.7</v>
      </c>
      <c r="G222" s="21">
        <f t="shared" si="6"/>
        <v>0.10000000000000009</v>
      </c>
      <c r="H222" s="29">
        <f>G8/C243*C222</f>
        <v>3.7552698726976065E-2</v>
      </c>
      <c r="I222" s="26">
        <f t="shared" si="7"/>
        <v>0.13755269872697615</v>
      </c>
      <c r="J222" s="4"/>
      <c r="K222" s="366"/>
      <c r="L222" s="55"/>
      <c r="M222" s="412"/>
    </row>
    <row r="223" spans="1:19" x14ac:dyDescent="0.25">
      <c r="A223" s="7">
        <v>210</v>
      </c>
      <c r="B223" s="17" t="s">
        <v>566</v>
      </c>
      <c r="C223" s="11">
        <v>72.5</v>
      </c>
      <c r="D223" s="16" t="s">
        <v>328</v>
      </c>
      <c r="E223" s="30">
        <v>5.3</v>
      </c>
      <c r="F223" s="30">
        <v>5.3</v>
      </c>
      <c r="G223" s="21">
        <f t="shared" si="6"/>
        <v>0</v>
      </c>
      <c r="H223" s="29">
        <f>G8/C243*C223</f>
        <v>6.0233864108534617E-2</v>
      </c>
      <c r="I223" s="26">
        <f t="shared" si="7"/>
        <v>6.0233864108534617E-2</v>
      </c>
      <c r="J223" s="388"/>
      <c r="K223" s="366"/>
      <c r="L223" s="55"/>
      <c r="M223" s="412"/>
    </row>
    <row r="224" spans="1:19" x14ac:dyDescent="0.25">
      <c r="A224" s="7">
        <v>211</v>
      </c>
      <c r="B224" s="17" t="s">
        <v>567</v>
      </c>
      <c r="C224" s="11">
        <v>72.2</v>
      </c>
      <c r="D224" s="16" t="s">
        <v>328</v>
      </c>
      <c r="E224" s="30">
        <v>4</v>
      </c>
      <c r="F224" s="30">
        <v>4.2</v>
      </c>
      <c r="G224" s="21">
        <f t="shared" si="6"/>
        <v>0.20000000000000018</v>
      </c>
      <c r="H224" s="29">
        <f>G8/C243*C224</f>
        <v>5.9984620532913091E-2</v>
      </c>
      <c r="I224" s="26">
        <f t="shared" si="7"/>
        <v>0.25998462053291327</v>
      </c>
      <c r="J224" s="4"/>
      <c r="K224" s="366"/>
      <c r="L224" s="55"/>
      <c r="M224" s="412"/>
    </row>
    <row r="225" spans="1:14" x14ac:dyDescent="0.25">
      <c r="A225" s="7">
        <v>212</v>
      </c>
      <c r="B225" s="17" t="s">
        <v>568</v>
      </c>
      <c r="C225" s="11">
        <v>46</v>
      </c>
      <c r="D225" s="16" t="s">
        <v>328</v>
      </c>
      <c r="E225" s="30">
        <v>1.9</v>
      </c>
      <c r="F225" s="30">
        <v>2</v>
      </c>
      <c r="G225" s="21">
        <f t="shared" si="6"/>
        <v>0.10000000000000009</v>
      </c>
      <c r="H225" s="29">
        <f>G8/C243*C225</f>
        <v>3.8217348261966787E-2</v>
      </c>
      <c r="I225" s="26">
        <f t="shared" si="7"/>
        <v>0.13821734826196688</v>
      </c>
      <c r="J225" s="4"/>
      <c r="K225" s="366"/>
      <c r="L225" s="55"/>
      <c r="M225" s="412"/>
    </row>
    <row r="226" spans="1:14" x14ac:dyDescent="0.25">
      <c r="A226" s="7">
        <v>213</v>
      </c>
      <c r="B226" s="17" t="s">
        <v>569</v>
      </c>
      <c r="C226" s="11">
        <v>44.8</v>
      </c>
      <c r="D226" s="16" t="s">
        <v>328</v>
      </c>
      <c r="E226" s="30">
        <v>2.2999999999999998</v>
      </c>
      <c r="F226" s="30">
        <v>2.2999999999999998</v>
      </c>
      <c r="G226" s="21">
        <f t="shared" si="6"/>
        <v>0</v>
      </c>
      <c r="H226" s="29">
        <f>G8/C243*C226</f>
        <v>3.7220373959480697E-2</v>
      </c>
      <c r="I226" s="26">
        <f t="shared" si="7"/>
        <v>3.7220373959480697E-2</v>
      </c>
      <c r="J226" s="4"/>
      <c r="K226" s="366"/>
      <c r="L226" s="55"/>
      <c r="M226" s="412"/>
    </row>
    <row r="227" spans="1:14" x14ac:dyDescent="0.25">
      <c r="A227" s="7">
        <v>214</v>
      </c>
      <c r="B227" s="17" t="s">
        <v>570</v>
      </c>
      <c r="C227" s="11">
        <v>73.099999999999994</v>
      </c>
      <c r="D227" s="16" t="s">
        <v>328</v>
      </c>
      <c r="E227" s="30">
        <v>5.0999999999999996</v>
      </c>
      <c r="F227" s="30">
        <v>5.0999999999999996</v>
      </c>
      <c r="G227" s="21">
        <f t="shared" si="6"/>
        <v>0</v>
      </c>
      <c r="H227" s="29">
        <f>G8/C243*C227</f>
        <v>6.0732351259777655E-2</v>
      </c>
      <c r="I227" s="26">
        <f t="shared" si="7"/>
        <v>6.0732351259777655E-2</v>
      </c>
      <c r="J227" s="4"/>
      <c r="K227" s="366"/>
      <c r="L227" s="55"/>
      <c r="M227" s="412"/>
    </row>
    <row r="228" spans="1:14" x14ac:dyDescent="0.25">
      <c r="A228" s="7">
        <v>215</v>
      </c>
      <c r="B228" s="17" t="s">
        <v>571</v>
      </c>
      <c r="C228" s="11">
        <v>72.400000000000006</v>
      </c>
      <c r="D228" s="16" t="s">
        <v>328</v>
      </c>
      <c r="E228" s="30">
        <v>1.5</v>
      </c>
      <c r="F228" s="30">
        <v>1.6</v>
      </c>
      <c r="G228" s="21">
        <f t="shared" si="6"/>
        <v>0.10000000000000009</v>
      </c>
      <c r="H228" s="29">
        <f>G8/C243*C228</f>
        <v>6.0150782916660775E-2</v>
      </c>
      <c r="I228" s="26">
        <f t="shared" si="7"/>
        <v>0.16015078291666085</v>
      </c>
      <c r="K228" s="366"/>
      <c r="L228" s="55"/>
      <c r="M228" s="412"/>
    </row>
    <row r="229" spans="1:14" x14ac:dyDescent="0.25">
      <c r="A229" s="7">
        <v>216</v>
      </c>
      <c r="B229" s="17" t="s">
        <v>572</v>
      </c>
      <c r="C229" s="11">
        <v>46</v>
      </c>
      <c r="D229" s="16" t="s">
        <v>328</v>
      </c>
      <c r="E229" s="30">
        <v>1.6</v>
      </c>
      <c r="F229" s="30">
        <v>1.6</v>
      </c>
      <c r="G229" s="21">
        <f t="shared" si="6"/>
        <v>0</v>
      </c>
      <c r="H229" s="29">
        <f>G8/C243*C229</f>
        <v>3.8217348261966787E-2</v>
      </c>
      <c r="I229" s="26">
        <f t="shared" si="7"/>
        <v>3.8217348261966787E-2</v>
      </c>
      <c r="J229" s="4"/>
      <c r="K229" s="366"/>
      <c r="L229" s="55"/>
      <c r="M229" s="412"/>
    </row>
    <row r="230" spans="1:14" x14ac:dyDescent="0.25">
      <c r="A230" s="7">
        <v>217</v>
      </c>
      <c r="B230" s="17" t="s">
        <v>573</v>
      </c>
      <c r="C230" s="11">
        <v>45.4</v>
      </c>
      <c r="D230" s="16" t="s">
        <v>328</v>
      </c>
      <c r="E230" s="30">
        <v>2.5</v>
      </c>
      <c r="F230" s="30">
        <v>2.6</v>
      </c>
      <c r="G230" s="21">
        <f t="shared" si="6"/>
        <v>0.10000000000000009</v>
      </c>
      <c r="H230" s="29">
        <f>G8/C243*C230</f>
        <v>3.7718861110723742E-2</v>
      </c>
      <c r="I230" s="26">
        <f t="shared" si="7"/>
        <v>0.13771886111072384</v>
      </c>
      <c r="J230" s="4"/>
      <c r="K230" s="366"/>
      <c r="L230" s="55"/>
      <c r="M230" s="412"/>
    </row>
    <row r="231" spans="1:14" x14ac:dyDescent="0.25">
      <c r="A231" s="7">
        <v>218</v>
      </c>
      <c r="B231" s="17" t="s">
        <v>574</v>
      </c>
      <c r="C231" s="11">
        <v>73</v>
      </c>
      <c r="D231" s="16" t="s">
        <v>328</v>
      </c>
      <c r="E231" s="30">
        <v>2.9</v>
      </c>
      <c r="F231" s="30">
        <v>3.2</v>
      </c>
      <c r="G231" s="21">
        <f t="shared" si="6"/>
        <v>0.30000000000000027</v>
      </c>
      <c r="H231" s="29">
        <f>G8/C243*C231</f>
        <v>6.064927006790382E-2</v>
      </c>
      <c r="I231" s="26">
        <f t="shared" si="7"/>
        <v>0.36064927006790409</v>
      </c>
      <c r="J231" s="4"/>
      <c r="K231" s="366"/>
      <c r="L231" s="55"/>
      <c r="M231" s="412"/>
    </row>
    <row r="232" spans="1:14" x14ac:dyDescent="0.25">
      <c r="A232" s="7">
        <v>219</v>
      </c>
      <c r="B232" s="17" t="s">
        <v>575</v>
      </c>
      <c r="C232" s="11">
        <v>72.2</v>
      </c>
      <c r="D232" s="16" t="s">
        <v>328</v>
      </c>
      <c r="E232" s="30">
        <v>4.8</v>
      </c>
      <c r="F232" s="30">
        <v>5.2</v>
      </c>
      <c r="G232" s="21">
        <f t="shared" si="6"/>
        <v>0.40000000000000036</v>
      </c>
      <c r="H232" s="29">
        <f>G8/C243*C232</f>
        <v>5.9984620532913091E-2</v>
      </c>
      <c r="I232" s="26">
        <f t="shared" si="7"/>
        <v>0.45998462053291345</v>
      </c>
      <c r="J232" s="4"/>
      <c r="K232" s="366"/>
      <c r="L232" s="55"/>
      <c r="M232" s="412"/>
    </row>
    <row r="233" spans="1:14" x14ac:dyDescent="0.25">
      <c r="A233" s="7">
        <v>220</v>
      </c>
      <c r="B233" s="17" t="s">
        <v>576</v>
      </c>
      <c r="C233" s="11">
        <v>46.2</v>
      </c>
      <c r="D233" s="16" t="s">
        <v>328</v>
      </c>
      <c r="E233" s="30">
        <v>1.9</v>
      </c>
      <c r="F233" s="30">
        <v>1.9</v>
      </c>
      <c r="G233" s="21">
        <f t="shared" si="6"/>
        <v>0</v>
      </c>
      <c r="H233" s="29">
        <f>G8/C243*C233</f>
        <v>3.8383510645714471E-2</v>
      </c>
      <c r="I233" s="26">
        <f t="shared" si="7"/>
        <v>3.8383510645714471E-2</v>
      </c>
      <c r="J233" s="4"/>
      <c r="K233" s="366"/>
      <c r="L233" s="55"/>
      <c r="M233" s="412"/>
    </row>
    <row r="234" spans="1:14" x14ac:dyDescent="0.25">
      <c r="A234" s="7">
        <v>221</v>
      </c>
      <c r="B234" s="17" t="s">
        <v>577</v>
      </c>
      <c r="C234" s="11">
        <v>45.4</v>
      </c>
      <c r="D234" s="16" t="s">
        <v>328</v>
      </c>
      <c r="E234" s="30">
        <v>3.8</v>
      </c>
      <c r="F234" s="30">
        <v>4.0999999999999996</v>
      </c>
      <c r="G234" s="21">
        <f t="shared" si="6"/>
        <v>0.29999999999999982</v>
      </c>
      <c r="H234" s="29">
        <f>G8/C243*C234</f>
        <v>3.7718861110723742E-2</v>
      </c>
      <c r="I234" s="26">
        <f t="shared" si="7"/>
        <v>0.33771886111072358</v>
      </c>
      <c r="J234" s="4"/>
      <c r="K234" s="366"/>
      <c r="L234" s="55"/>
      <c r="M234" s="412"/>
    </row>
    <row r="235" spans="1:14" x14ac:dyDescent="0.25">
      <c r="A235" s="7">
        <v>222</v>
      </c>
      <c r="B235" s="17" t="s">
        <v>578</v>
      </c>
      <c r="C235" s="11">
        <v>72.900000000000006</v>
      </c>
      <c r="D235" s="16" t="s">
        <v>328</v>
      </c>
      <c r="E235" s="30">
        <v>4</v>
      </c>
      <c r="F235" s="30">
        <v>4</v>
      </c>
      <c r="G235" s="21">
        <f t="shared" si="6"/>
        <v>0</v>
      </c>
      <c r="H235" s="29">
        <f>G8/C243*C235</f>
        <v>6.0566188876029985E-2</v>
      </c>
      <c r="I235" s="26">
        <f t="shared" si="7"/>
        <v>6.0566188876029985E-2</v>
      </c>
      <c r="J235" s="57"/>
      <c r="K235" s="366"/>
      <c r="L235" s="55"/>
      <c r="M235" s="412"/>
    </row>
    <row r="236" spans="1:14" x14ac:dyDescent="0.25">
      <c r="A236" s="7">
        <v>223</v>
      </c>
      <c r="B236" s="17" t="s">
        <v>579</v>
      </c>
      <c r="C236" s="11">
        <v>72.400000000000006</v>
      </c>
      <c r="D236" s="16" t="s">
        <v>328</v>
      </c>
      <c r="E236" s="30">
        <v>5.9</v>
      </c>
      <c r="F236" s="30">
        <v>6.6</v>
      </c>
      <c r="G236" s="21">
        <f t="shared" si="6"/>
        <v>0.69999999999999929</v>
      </c>
      <c r="H236" s="29">
        <f>G8/C243*C236</f>
        <v>6.0150782916660775E-2</v>
      </c>
      <c r="I236" s="26">
        <f t="shared" si="7"/>
        <v>0.76015078291666005</v>
      </c>
      <c r="J236" s="57"/>
      <c r="K236" s="58"/>
      <c r="L236" s="55"/>
      <c r="M236" s="412"/>
    </row>
    <row r="237" spans="1:14" x14ac:dyDescent="0.25">
      <c r="A237" s="7">
        <v>224</v>
      </c>
      <c r="B237" s="17" t="s">
        <v>580</v>
      </c>
      <c r="C237" s="11">
        <v>46.1</v>
      </c>
      <c r="D237" s="16" t="s">
        <v>328</v>
      </c>
      <c r="E237" s="30">
        <v>3.9</v>
      </c>
      <c r="F237" s="30">
        <v>4.3</v>
      </c>
      <c r="G237" s="21">
        <f t="shared" si="6"/>
        <v>0.39999999999999991</v>
      </c>
      <c r="H237" s="29">
        <f>G8/C243*C237</f>
        <v>3.8300429453840629E-2</v>
      </c>
      <c r="I237" s="26">
        <f t="shared" si="7"/>
        <v>0.43830042945384051</v>
      </c>
      <c r="J237" s="57"/>
      <c r="K237" s="58"/>
      <c r="L237" s="55"/>
      <c r="M237" s="57"/>
      <c r="N237" s="6"/>
    </row>
    <row r="238" spans="1:14" x14ac:dyDescent="0.25">
      <c r="A238" s="7">
        <v>225</v>
      </c>
      <c r="B238" s="17" t="s">
        <v>581</v>
      </c>
      <c r="C238" s="11">
        <v>45.6</v>
      </c>
      <c r="D238" s="16" t="s">
        <v>328</v>
      </c>
      <c r="E238" s="30">
        <v>3.5</v>
      </c>
      <c r="F238" s="30">
        <v>3.8</v>
      </c>
      <c r="G238" s="21">
        <f t="shared" si="6"/>
        <v>0.29999999999999982</v>
      </c>
      <c r="H238" s="29">
        <f>G8/C243*C238</f>
        <v>3.7885023494471426E-2</v>
      </c>
      <c r="I238" s="26">
        <f t="shared" si="7"/>
        <v>0.33788502349447125</v>
      </c>
      <c r="J238" s="57"/>
      <c r="K238" s="58"/>
      <c r="L238" s="55"/>
      <c r="M238" s="412"/>
    </row>
    <row r="239" spans="1:14" x14ac:dyDescent="0.25">
      <c r="A239" s="7">
        <v>226</v>
      </c>
      <c r="B239" s="17" t="s">
        <v>582</v>
      </c>
      <c r="C239" s="11">
        <v>73.2</v>
      </c>
      <c r="D239" s="16" t="s">
        <v>328</v>
      </c>
      <c r="E239" s="30">
        <v>7.6</v>
      </c>
      <c r="F239" s="30">
        <v>8.3000000000000007</v>
      </c>
      <c r="G239" s="21">
        <f t="shared" si="6"/>
        <v>0.70000000000000107</v>
      </c>
      <c r="H239" s="29">
        <f>G8/C243*C239</f>
        <v>6.0815432451651504E-2</v>
      </c>
      <c r="I239" s="26">
        <f t="shared" si="7"/>
        <v>0.76081543245165262</v>
      </c>
      <c r="J239" s="57"/>
      <c r="K239" s="366"/>
      <c r="L239" s="55"/>
      <c r="M239" s="412"/>
    </row>
    <row r="240" spans="1:14" x14ac:dyDescent="0.25">
      <c r="A240" s="7">
        <v>227</v>
      </c>
      <c r="B240" s="17" t="s">
        <v>583</v>
      </c>
      <c r="C240" s="11">
        <v>72.400000000000006</v>
      </c>
      <c r="D240" s="16" t="s">
        <v>328</v>
      </c>
      <c r="E240" s="30">
        <v>5.5</v>
      </c>
      <c r="F240" s="30">
        <v>5.5</v>
      </c>
      <c r="G240" s="21">
        <f t="shared" si="6"/>
        <v>0</v>
      </c>
      <c r="H240" s="29">
        <f>G8/C243*C240</f>
        <v>6.0150782916660775E-2</v>
      </c>
      <c r="I240" s="26">
        <f t="shared" si="7"/>
        <v>6.0150782916660775E-2</v>
      </c>
      <c r="J240" s="57"/>
      <c r="K240" s="366"/>
      <c r="L240" s="55"/>
      <c r="M240" s="412"/>
    </row>
    <row r="241" spans="1:16" x14ac:dyDescent="0.25">
      <c r="A241" s="7">
        <v>228</v>
      </c>
      <c r="B241" s="17" t="s">
        <v>584</v>
      </c>
      <c r="C241" s="11">
        <v>46.4</v>
      </c>
      <c r="D241" s="16" t="s">
        <v>328</v>
      </c>
      <c r="E241" s="30">
        <v>1.8</v>
      </c>
      <c r="F241" s="30">
        <v>1.8</v>
      </c>
      <c r="G241" s="21">
        <f t="shared" si="6"/>
        <v>0</v>
      </c>
      <c r="H241" s="29">
        <f>G8/C243*C241</f>
        <v>3.8549673029462155E-2</v>
      </c>
      <c r="I241" s="26">
        <f t="shared" si="7"/>
        <v>3.8549673029462155E-2</v>
      </c>
      <c r="J241" s="57"/>
      <c r="K241" s="366"/>
      <c r="L241" s="55"/>
      <c r="M241" s="412"/>
    </row>
    <row r="242" spans="1:16" x14ac:dyDescent="0.25">
      <c r="A242" s="7">
        <v>229</v>
      </c>
      <c r="B242" s="17" t="s">
        <v>585</v>
      </c>
      <c r="C242" s="11">
        <v>45.5</v>
      </c>
      <c r="D242" s="16" t="s">
        <v>328</v>
      </c>
      <c r="E242" s="30">
        <v>5.6</v>
      </c>
      <c r="F242" s="30">
        <v>5.6</v>
      </c>
      <c r="G242" s="21">
        <f t="shared" si="6"/>
        <v>0</v>
      </c>
      <c r="H242" s="29">
        <f>G8/C243*C242</f>
        <v>3.7801942302597584E-2</v>
      </c>
      <c r="I242" s="26">
        <f t="shared" si="7"/>
        <v>3.7801942302597584E-2</v>
      </c>
      <c r="J242" s="57"/>
      <c r="K242" s="366"/>
      <c r="L242" s="55"/>
      <c r="M242" s="412"/>
    </row>
    <row r="243" spans="1:16" x14ac:dyDescent="0.25">
      <c r="A243" s="707" t="s">
        <v>3</v>
      </c>
      <c r="B243" s="708"/>
      <c r="C243" s="272">
        <f>SUM(C14:C242)</f>
        <v>14343.799999999996</v>
      </c>
      <c r="D243" s="273"/>
      <c r="E243" s="274">
        <f>SUM(E14:E242)</f>
        <v>991.89999999999941</v>
      </c>
      <c r="F243" s="274">
        <f>SUM(F14:F242)</f>
        <v>1042.2</v>
      </c>
      <c r="G243" s="274">
        <f>SUM(G14:G242)</f>
        <v>50.300000000000018</v>
      </c>
      <c r="H243" s="274">
        <f>SUM(H14:H242)</f>
        <v>11.91699999999998</v>
      </c>
      <c r="I243" s="274">
        <f>SUM(I14:I242)</f>
        <v>62.216999999999985</v>
      </c>
      <c r="J243" s="4"/>
      <c r="K243" s="366"/>
      <c r="M243" s="6"/>
    </row>
    <row r="244" spans="1:16" x14ac:dyDescent="0.25">
      <c r="A244" s="115"/>
      <c r="B244" s="115"/>
      <c r="C244" s="115"/>
      <c r="D244" s="115"/>
      <c r="E244" s="116"/>
      <c r="F244" s="116"/>
      <c r="G244" s="117"/>
      <c r="H244" s="118"/>
      <c r="I244" s="118"/>
      <c r="J244" s="113"/>
      <c r="K244" s="369">
        <f>SUM(K14:K242)</f>
        <v>0</v>
      </c>
      <c r="M244" s="6"/>
      <c r="P244" s="106"/>
    </row>
    <row r="245" spans="1:16" ht="36.75" x14ac:dyDescent="0.25">
      <c r="A245" s="65" t="s">
        <v>15</v>
      </c>
      <c r="B245" s="108" t="s">
        <v>331</v>
      </c>
      <c r="C245" s="256" t="str">
        <f>C13</f>
        <v>Общая площадь, м2</v>
      </c>
      <c r="D245" s="257" t="s">
        <v>308</v>
      </c>
      <c r="E245" s="174" t="s">
        <v>628</v>
      </c>
      <c r="F245" s="3" t="str">
        <f>F13</f>
        <v>Показания  на 20.04.19</v>
      </c>
      <c r="G245" s="3" t="str">
        <f>G13</f>
        <v>Разница, Гкал</v>
      </c>
      <c r="H245" s="3" t="str">
        <f>H13</f>
        <v>Отопление МОП, Гкал</v>
      </c>
      <c r="I245" s="3" t="str">
        <f>I13</f>
        <v>Всего, Гкал</v>
      </c>
      <c r="J245" s="317" t="s">
        <v>621</v>
      </c>
      <c r="K245" s="369"/>
      <c r="M245" s="6"/>
      <c r="O245" s="45"/>
    </row>
    <row r="246" spans="1:16" x14ac:dyDescent="0.25">
      <c r="A246" s="430" t="s">
        <v>13</v>
      </c>
      <c r="B246" s="431" t="s">
        <v>434</v>
      </c>
      <c r="C246" s="432">
        <v>95.8</v>
      </c>
      <c r="D246" s="433" t="s">
        <v>328</v>
      </c>
      <c r="E246" s="434">
        <v>6.6</v>
      </c>
      <c r="F246" s="434">
        <v>6.6</v>
      </c>
      <c r="G246" s="434">
        <f t="shared" ref="G246:G266" si="8">F246-E246</f>
        <v>0</v>
      </c>
      <c r="H246" s="435">
        <f>G11/C267*C246</f>
        <v>0.28765626393223365</v>
      </c>
      <c r="I246" s="434">
        <f t="shared" ref="I246:I260" si="9">G246+H246</f>
        <v>0.28765626393223365</v>
      </c>
      <c r="J246" s="120">
        <f>((C246*0.015)*12)/7</f>
        <v>2.4634285714285715</v>
      </c>
      <c r="K246" s="369"/>
      <c r="M246" s="429">
        <f>G9-I247-I252-I257-I258</f>
        <v>2.9513292465448058</v>
      </c>
      <c r="O246" s="45"/>
    </row>
    <row r="247" spans="1:16" x14ac:dyDescent="0.25">
      <c r="A247" s="144" t="s">
        <v>14</v>
      </c>
      <c r="B247" s="406" t="s">
        <v>435</v>
      </c>
      <c r="C247" s="407">
        <v>81.400000000000006</v>
      </c>
      <c r="D247" s="408" t="s">
        <v>328</v>
      </c>
      <c r="E247" s="409">
        <v>5.0999999999999996</v>
      </c>
      <c r="F247" s="409">
        <v>5.0999999999999996</v>
      </c>
      <c r="G247" s="409">
        <f t="shared" si="8"/>
        <v>0</v>
      </c>
      <c r="H247" s="150">
        <f>G11/C267*C247</f>
        <v>0.24441774409273301</v>
      </c>
      <c r="I247" s="409">
        <f t="shared" si="9"/>
        <v>0.24441774409273301</v>
      </c>
      <c r="J247" s="120">
        <f t="shared" ref="J247:J260" si="10">((C247*0.015)*12)/7</f>
        <v>2.0931428571428574</v>
      </c>
      <c r="K247" s="369"/>
      <c r="M247" s="6"/>
      <c r="O247" s="45"/>
    </row>
    <row r="248" spans="1:16" x14ac:dyDescent="0.25">
      <c r="A248" s="59" t="s">
        <v>447</v>
      </c>
      <c r="B248" s="110" t="s">
        <v>450</v>
      </c>
      <c r="C248" s="258">
        <v>150.5</v>
      </c>
      <c r="D248" s="61" t="s">
        <v>328</v>
      </c>
      <c r="E248" s="63">
        <v>10.8</v>
      </c>
      <c r="F248" s="63">
        <v>10.8</v>
      </c>
      <c r="G248" s="63">
        <f t="shared" si="8"/>
        <v>0</v>
      </c>
      <c r="H248" s="48">
        <f>G11/C267*C248</f>
        <v>0.45190258582255916</v>
      </c>
      <c r="I248" s="63">
        <f t="shared" si="9"/>
        <v>0.45190258582255916</v>
      </c>
      <c r="J248" s="120">
        <f t="shared" si="10"/>
        <v>3.8699999999999997</v>
      </c>
      <c r="K248" s="369"/>
      <c r="M248" s="6"/>
      <c r="O248" s="45"/>
    </row>
    <row r="249" spans="1:16" x14ac:dyDescent="0.25">
      <c r="A249" s="430" t="s">
        <v>448</v>
      </c>
      <c r="B249" s="431" t="s">
        <v>451</v>
      </c>
      <c r="C249" s="432">
        <v>95.2</v>
      </c>
      <c r="D249" s="433" t="s">
        <v>328</v>
      </c>
      <c r="E249" s="434">
        <v>5</v>
      </c>
      <c r="F249" s="434">
        <v>5</v>
      </c>
      <c r="G249" s="434">
        <f t="shared" si="8"/>
        <v>0</v>
      </c>
      <c r="H249" s="435">
        <f>G11/C267*C249</f>
        <v>0.28585465893892115</v>
      </c>
      <c r="I249" s="434">
        <f t="shared" si="9"/>
        <v>0.28585465893892115</v>
      </c>
      <c r="J249" s="120">
        <f t="shared" si="10"/>
        <v>2.448</v>
      </c>
      <c r="K249" s="369"/>
      <c r="M249" s="6"/>
      <c r="O249" s="45"/>
    </row>
    <row r="250" spans="1:16" x14ac:dyDescent="0.25">
      <c r="A250" s="430" t="s">
        <v>449</v>
      </c>
      <c r="B250" s="431" t="s">
        <v>452</v>
      </c>
      <c r="C250" s="432">
        <v>70.7</v>
      </c>
      <c r="D250" s="433" t="s">
        <v>328</v>
      </c>
      <c r="E250" s="434">
        <v>4.5999999999999996</v>
      </c>
      <c r="F250" s="434">
        <v>4.5999999999999996</v>
      </c>
      <c r="G250" s="434">
        <f t="shared" si="8"/>
        <v>0</v>
      </c>
      <c r="H250" s="435">
        <f>G11/C267*C250</f>
        <v>0.21228912171199291</v>
      </c>
      <c r="I250" s="434">
        <f t="shared" si="9"/>
        <v>0.21228912171199291</v>
      </c>
      <c r="J250" s="120">
        <f t="shared" si="10"/>
        <v>1.8179999999999998</v>
      </c>
      <c r="K250" s="369"/>
      <c r="M250" s="6"/>
      <c r="O250" s="45"/>
    </row>
    <row r="251" spans="1:16" x14ac:dyDescent="0.25">
      <c r="A251" s="417" t="s">
        <v>598</v>
      </c>
      <c r="B251" s="418"/>
      <c r="C251" s="419">
        <v>20</v>
      </c>
      <c r="D251" s="420"/>
      <c r="E251" s="421"/>
      <c r="F251" s="421"/>
      <c r="G251" s="421">
        <f t="shared" si="8"/>
        <v>0</v>
      </c>
      <c r="H251" s="422">
        <f>G11/C267*C251</f>
        <v>6.0053499777084275E-2</v>
      </c>
      <c r="I251" s="421">
        <f t="shared" si="9"/>
        <v>6.0053499777084275E-2</v>
      </c>
      <c r="J251" s="120">
        <f t="shared" si="10"/>
        <v>0.51428571428571423</v>
      </c>
      <c r="K251" s="369"/>
      <c r="L251" s="424" t="s">
        <v>623</v>
      </c>
      <c r="M251" s="6"/>
      <c r="O251" s="45"/>
    </row>
    <row r="252" spans="1:16" x14ac:dyDescent="0.25">
      <c r="A252" s="144" t="s">
        <v>307</v>
      </c>
      <c r="B252" s="406" t="s">
        <v>436</v>
      </c>
      <c r="C252" s="407">
        <v>87.1</v>
      </c>
      <c r="D252" s="408" t="s">
        <v>328</v>
      </c>
      <c r="E252" s="409">
        <v>10.199999999999999</v>
      </c>
      <c r="F252" s="409">
        <v>10.199999999999999</v>
      </c>
      <c r="G252" s="409">
        <f t="shared" si="8"/>
        <v>0</v>
      </c>
      <c r="H252" s="150">
        <f>G11/C267*C252</f>
        <v>0.26153299152920201</v>
      </c>
      <c r="I252" s="409">
        <f t="shared" si="9"/>
        <v>0.26153299152920201</v>
      </c>
      <c r="J252" s="120">
        <f t="shared" si="10"/>
        <v>2.2397142857142853</v>
      </c>
      <c r="K252" s="369"/>
      <c r="M252" s="6"/>
      <c r="O252" s="45"/>
    </row>
    <row r="253" spans="1:16" x14ac:dyDescent="0.25">
      <c r="A253" s="59" t="s">
        <v>18</v>
      </c>
      <c r="B253" s="110" t="s">
        <v>437</v>
      </c>
      <c r="C253" s="258">
        <v>89.3</v>
      </c>
      <c r="D253" s="61" t="s">
        <v>328</v>
      </c>
      <c r="E253" s="63">
        <v>11.2</v>
      </c>
      <c r="F253" s="63">
        <v>11.2</v>
      </c>
      <c r="G253" s="63">
        <f t="shared" si="8"/>
        <v>0</v>
      </c>
      <c r="H253" s="48">
        <f>G11/C267*C253</f>
        <v>0.26813887650468127</v>
      </c>
      <c r="I253" s="63">
        <f t="shared" si="9"/>
        <v>0.26813887650468127</v>
      </c>
      <c r="J253" s="120">
        <f t="shared" si="10"/>
        <v>2.2962857142857138</v>
      </c>
      <c r="K253" s="113"/>
      <c r="O253" s="45"/>
    </row>
    <row r="254" spans="1:16" x14ac:dyDescent="0.25">
      <c r="A254" s="59" t="s">
        <v>19</v>
      </c>
      <c r="B254" s="110" t="s">
        <v>438</v>
      </c>
      <c r="C254" s="258">
        <v>88.5</v>
      </c>
      <c r="D254" s="61" t="s">
        <v>328</v>
      </c>
      <c r="E254" s="63">
        <v>10.3</v>
      </c>
      <c r="F254" s="63">
        <v>10.3</v>
      </c>
      <c r="G254" s="63">
        <f t="shared" si="8"/>
        <v>0</v>
      </c>
      <c r="H254" s="48">
        <f>G11/C267*C254</f>
        <v>0.26573673651359792</v>
      </c>
      <c r="I254" s="63">
        <f t="shared" si="9"/>
        <v>0.26573673651359792</v>
      </c>
      <c r="J254" s="120">
        <f t="shared" si="10"/>
        <v>2.2757142857142858</v>
      </c>
      <c r="K254" s="113"/>
      <c r="O254" s="45"/>
    </row>
    <row r="255" spans="1:16" x14ac:dyDescent="0.25">
      <c r="A255" s="59" t="s">
        <v>522</v>
      </c>
      <c r="B255" s="110" t="s">
        <v>523</v>
      </c>
      <c r="C255" s="258">
        <v>91.6</v>
      </c>
      <c r="D255" s="61" t="s">
        <v>328</v>
      </c>
      <c r="E255" s="63"/>
      <c r="F255" s="63"/>
      <c r="G255" s="63">
        <f t="shared" si="8"/>
        <v>0</v>
      </c>
      <c r="H255" s="48">
        <f>G11/C267*C255</f>
        <v>0.27504502897904598</v>
      </c>
      <c r="I255" s="63">
        <f t="shared" si="9"/>
        <v>0.27504502897904598</v>
      </c>
      <c r="J255" s="120">
        <f t="shared" si="10"/>
        <v>2.3554285714285714</v>
      </c>
      <c r="K255" s="113"/>
      <c r="O255" s="45"/>
    </row>
    <row r="256" spans="1:16" x14ac:dyDescent="0.25">
      <c r="A256" s="417" t="s">
        <v>597</v>
      </c>
      <c r="B256" s="418"/>
      <c r="C256" s="423">
        <v>16.8</v>
      </c>
      <c r="D256" s="420"/>
      <c r="E256" s="421"/>
      <c r="F256" s="421"/>
      <c r="G256" s="421">
        <f t="shared" si="8"/>
        <v>0</v>
      </c>
      <c r="H256" s="422">
        <f>G11/C267*C256</f>
        <v>5.0444939812750791E-2</v>
      </c>
      <c r="I256" s="421">
        <f t="shared" si="9"/>
        <v>5.0444939812750791E-2</v>
      </c>
      <c r="J256" s="120">
        <f t="shared" si="10"/>
        <v>0.432</v>
      </c>
      <c r="K256" s="113"/>
      <c r="O256" s="45"/>
    </row>
    <row r="257" spans="1:17" ht="15.75" customHeight="1" x14ac:dyDescent="0.25">
      <c r="A257" s="144" t="s">
        <v>20</v>
      </c>
      <c r="B257" s="406" t="s">
        <v>439</v>
      </c>
      <c r="C257" s="407">
        <v>102.2</v>
      </c>
      <c r="D257" s="408" t="s">
        <v>328</v>
      </c>
      <c r="E257" s="409"/>
      <c r="F257" s="409"/>
      <c r="G257" s="409">
        <f t="shared" si="8"/>
        <v>0</v>
      </c>
      <c r="H257" s="150">
        <f>G11/C267*C257</f>
        <v>0.30687338386090063</v>
      </c>
      <c r="I257" s="409">
        <f t="shared" si="9"/>
        <v>0.30687338386090063</v>
      </c>
      <c r="J257" s="120">
        <f t="shared" si="10"/>
        <v>2.6280000000000001</v>
      </c>
      <c r="K257" s="113"/>
    </row>
    <row r="258" spans="1:17" x14ac:dyDescent="0.25">
      <c r="A258" s="144" t="s">
        <v>21</v>
      </c>
      <c r="B258" s="406" t="s">
        <v>440</v>
      </c>
      <c r="C258" s="407">
        <v>92.2</v>
      </c>
      <c r="D258" s="408" t="s">
        <v>328</v>
      </c>
      <c r="E258" s="409">
        <v>8.1</v>
      </c>
      <c r="F258" s="409">
        <v>8.1</v>
      </c>
      <c r="G258" s="409">
        <f t="shared" si="8"/>
        <v>0</v>
      </c>
      <c r="H258" s="150">
        <f>G11/C267*C258</f>
        <v>0.27684663397235854</v>
      </c>
      <c r="I258" s="409">
        <f t="shared" si="9"/>
        <v>0.27684663397235854</v>
      </c>
      <c r="J258" s="120">
        <f t="shared" si="10"/>
        <v>2.370857142857143</v>
      </c>
      <c r="K258" s="113"/>
      <c r="L258" s="10" t="s">
        <v>649</v>
      </c>
    </row>
    <row r="259" spans="1:17" x14ac:dyDescent="0.25">
      <c r="A259" s="430" t="s">
        <v>554</v>
      </c>
      <c r="B259" s="431" t="s">
        <v>556</v>
      </c>
      <c r="C259" s="432">
        <v>135.30000000000001</v>
      </c>
      <c r="D259" s="433" t="s">
        <v>328</v>
      </c>
      <c r="E259" s="434">
        <v>7.4</v>
      </c>
      <c r="F259" s="434">
        <v>7.4</v>
      </c>
      <c r="G259" s="434">
        <f t="shared" si="8"/>
        <v>0</v>
      </c>
      <c r="H259" s="435">
        <f>G11/C267*C259</f>
        <v>0.40626192599197514</v>
      </c>
      <c r="I259" s="434">
        <f t="shared" si="9"/>
        <v>0.40626192599197514</v>
      </c>
      <c r="J259" s="120">
        <f t="shared" si="10"/>
        <v>3.4791428571428571</v>
      </c>
      <c r="K259" s="113"/>
    </row>
    <row r="260" spans="1:17" x14ac:dyDescent="0.25">
      <c r="A260" s="430" t="s">
        <v>555</v>
      </c>
      <c r="B260" s="431" t="s">
        <v>557</v>
      </c>
      <c r="C260" s="432">
        <v>129.19999999999999</v>
      </c>
      <c r="D260" s="433" t="s">
        <v>328</v>
      </c>
      <c r="E260" s="434">
        <v>7.1</v>
      </c>
      <c r="F260" s="434">
        <v>7.1</v>
      </c>
      <c r="G260" s="434">
        <f t="shared" si="8"/>
        <v>0</v>
      </c>
      <c r="H260" s="435">
        <f>G11/C267*C260</f>
        <v>0.38794560855996435</v>
      </c>
      <c r="I260" s="434">
        <f t="shared" si="9"/>
        <v>0.38794560855996435</v>
      </c>
      <c r="J260" s="120">
        <f t="shared" si="10"/>
        <v>3.3222857142857136</v>
      </c>
      <c r="K260" s="113"/>
      <c r="O260" s="279" t="s">
        <v>314</v>
      </c>
      <c r="P260" s="436" t="s">
        <v>625</v>
      </c>
      <c r="Q260" s="279" t="s">
        <v>315</v>
      </c>
    </row>
    <row r="261" spans="1:17" ht="45" x14ac:dyDescent="0.25">
      <c r="A261" s="114" t="s">
        <v>441</v>
      </c>
      <c r="B261" s="110" t="s">
        <v>443</v>
      </c>
      <c r="C261" s="258"/>
      <c r="D261" s="61" t="s">
        <v>328</v>
      </c>
      <c r="E261" s="63">
        <v>30.5</v>
      </c>
      <c r="F261" s="63">
        <v>33.1</v>
      </c>
      <c r="G261" s="63">
        <f t="shared" si="8"/>
        <v>2.6000000000000014</v>
      </c>
      <c r="H261" s="63"/>
      <c r="I261" s="63"/>
      <c r="J261" s="124"/>
      <c r="K261" s="125"/>
      <c r="M261" s="6"/>
      <c r="O261" s="438">
        <f>I247+I248+I252+I253+I254+I255+I257+I258</f>
        <v>2.3504939812750787</v>
      </c>
      <c r="P261" s="437">
        <f>I246+I249+I250+I251+I256+I259+I260</f>
        <v>1.6905060187249223</v>
      </c>
      <c r="Q261" s="438">
        <f>SUM(O261:P261)</f>
        <v>4.0410000000000013</v>
      </c>
    </row>
    <row r="262" spans="1:17" ht="45" x14ac:dyDescent="0.25">
      <c r="A262" s="114" t="s">
        <v>453</v>
      </c>
      <c r="B262" s="110" t="s">
        <v>454</v>
      </c>
      <c r="C262" s="258"/>
      <c r="D262" s="61" t="s">
        <v>328</v>
      </c>
      <c r="E262" s="63">
        <v>36.200000000000003</v>
      </c>
      <c r="F262" s="63">
        <v>39.200000000000003</v>
      </c>
      <c r="G262" s="63">
        <f t="shared" si="8"/>
        <v>3</v>
      </c>
      <c r="H262" s="63"/>
      <c r="I262" s="63"/>
      <c r="J262" s="124"/>
      <c r="K262" s="125"/>
      <c r="M262" s="6"/>
    </row>
    <row r="263" spans="1:17" ht="40.5" customHeight="1" x14ac:dyDescent="0.25">
      <c r="A263" s="114" t="s">
        <v>442</v>
      </c>
      <c r="B263" s="110" t="s">
        <v>444</v>
      </c>
      <c r="C263" s="258"/>
      <c r="D263" s="61" t="s">
        <v>328</v>
      </c>
      <c r="E263" s="63">
        <v>26</v>
      </c>
      <c r="F263" s="63">
        <v>28.6</v>
      </c>
      <c r="G263" s="63">
        <f t="shared" si="8"/>
        <v>2.6000000000000014</v>
      </c>
      <c r="H263" s="63"/>
      <c r="I263" s="63"/>
      <c r="J263" s="126"/>
      <c r="K263" s="126"/>
      <c r="L263" s="15"/>
      <c r="M263" s="28"/>
    </row>
    <row r="264" spans="1:17" ht="40.5" customHeight="1" x14ac:dyDescent="0.25">
      <c r="A264" s="114" t="s">
        <v>524</v>
      </c>
      <c r="B264" s="110" t="s">
        <v>525</v>
      </c>
      <c r="C264" s="258"/>
      <c r="D264" s="61" t="s">
        <v>328</v>
      </c>
      <c r="E264" s="63">
        <v>17.5</v>
      </c>
      <c r="F264" s="63">
        <v>19.600000000000001</v>
      </c>
      <c r="G264" s="63">
        <f t="shared" si="8"/>
        <v>2.1000000000000014</v>
      </c>
      <c r="H264" s="63"/>
      <c r="I264" s="63"/>
      <c r="J264" s="126"/>
      <c r="K264" s="126"/>
      <c r="L264" s="15"/>
      <c r="M264" s="28"/>
    </row>
    <row r="265" spans="1:17" ht="46.5" customHeight="1" x14ac:dyDescent="0.25">
      <c r="A265" s="114" t="s">
        <v>446</v>
      </c>
      <c r="B265" s="110" t="s">
        <v>445</v>
      </c>
      <c r="C265" s="258"/>
      <c r="D265" s="61" t="s">
        <v>328</v>
      </c>
      <c r="E265" s="63">
        <v>5.2</v>
      </c>
      <c r="F265" s="63">
        <v>5.2</v>
      </c>
      <c r="G265" s="63">
        <f t="shared" si="8"/>
        <v>0</v>
      </c>
      <c r="H265" s="63"/>
      <c r="I265" s="63"/>
      <c r="J265" s="126"/>
      <c r="K265" s="126"/>
      <c r="L265" s="15"/>
      <c r="M265" s="28"/>
      <c r="P265" s="44"/>
    </row>
    <row r="266" spans="1:17" ht="45" x14ac:dyDescent="0.25">
      <c r="A266" s="114" t="s">
        <v>552</v>
      </c>
      <c r="B266" s="263" t="s">
        <v>553</v>
      </c>
      <c r="C266" s="260"/>
      <c r="D266" s="61" t="s">
        <v>328</v>
      </c>
      <c r="E266" s="285">
        <v>21</v>
      </c>
      <c r="F266" s="261">
        <v>23.6</v>
      </c>
      <c r="G266" s="63">
        <f t="shared" si="8"/>
        <v>2.6000000000000014</v>
      </c>
      <c r="H266" s="262"/>
      <c r="I266" s="262"/>
      <c r="J266" s="126"/>
      <c r="K266" s="126"/>
      <c r="L266" s="15"/>
      <c r="M266" s="28"/>
      <c r="P266" s="15"/>
    </row>
    <row r="267" spans="1:17" x14ac:dyDescent="0.25">
      <c r="A267" s="266"/>
      <c r="B267" s="267" t="s">
        <v>602</v>
      </c>
      <c r="C267" s="268">
        <f>SUM(C246:C266)</f>
        <v>1345.8</v>
      </c>
      <c r="D267" s="269"/>
      <c r="E267" s="269"/>
      <c r="F267" s="270"/>
      <c r="G267" s="271">
        <f>SUM(G246:G260)</f>
        <v>0</v>
      </c>
      <c r="H267" s="271">
        <f t="shared" ref="H267:I267" si="11">SUM(H246:H266)</f>
        <v>4.0410000000000013</v>
      </c>
      <c r="I267" s="271">
        <f t="shared" si="11"/>
        <v>4.0410000000000013</v>
      </c>
      <c r="J267" s="126"/>
      <c r="K267" s="126"/>
      <c r="L267" s="15"/>
      <c r="M267" s="28"/>
      <c r="N267" s="15"/>
      <c r="O267" s="15"/>
      <c r="P267" s="15"/>
    </row>
    <row r="268" spans="1:17" x14ac:dyDescent="0.25">
      <c r="A268" s="121"/>
      <c r="B268" s="122"/>
      <c r="C268" s="122"/>
      <c r="D268" s="122"/>
      <c r="E268" s="122"/>
      <c r="F268" s="113"/>
      <c r="G268" s="23"/>
      <c r="H268" s="123"/>
      <c r="I268" s="113"/>
      <c r="J268" s="119"/>
      <c r="K268" s="113"/>
      <c r="N268" s="15"/>
      <c r="O268" s="15"/>
      <c r="P268" s="15"/>
    </row>
    <row r="269" spans="1:17" x14ac:dyDescent="0.25">
      <c r="A269" s="275"/>
      <c r="B269" s="276" t="s">
        <v>603</v>
      </c>
      <c r="C269" s="276">
        <f>C267+C243</f>
        <v>15689.599999999995</v>
      </c>
      <c r="D269" s="276"/>
      <c r="E269" s="276"/>
      <c r="F269" s="277"/>
      <c r="G269" s="278">
        <f>G267+G243</f>
        <v>50.300000000000018</v>
      </c>
      <c r="H269" s="278">
        <f>H267+H243</f>
        <v>15.957999999999981</v>
      </c>
      <c r="I269" s="278">
        <f>I267+I243</f>
        <v>66.257999999999981</v>
      </c>
      <c r="J269" s="119"/>
      <c r="K269" s="113"/>
      <c r="N269" s="15"/>
      <c r="O269" s="15"/>
      <c r="P269" s="15"/>
    </row>
    <row r="270" spans="1:17" x14ac:dyDescent="0.25">
      <c r="A270" s="121"/>
      <c r="B270" s="122"/>
      <c r="C270" s="122"/>
      <c r="D270" s="122"/>
      <c r="E270" s="122"/>
      <c r="F270" s="113"/>
      <c r="G270" s="23"/>
      <c r="H270" s="123"/>
      <c r="I270" s="113"/>
      <c r="J270" s="119"/>
      <c r="K270" s="113"/>
      <c r="N270" s="15"/>
      <c r="O270" s="15"/>
    </row>
    <row r="271" spans="1:17" x14ac:dyDescent="0.25">
      <c r="B271" s="10" t="s">
        <v>604</v>
      </c>
      <c r="G271" s="24" t="s">
        <v>605</v>
      </c>
    </row>
    <row r="274" spans="2:7" x14ac:dyDescent="0.25">
      <c r="B274" s="10" t="s">
        <v>606</v>
      </c>
      <c r="G274" s="24" t="s">
        <v>607</v>
      </c>
    </row>
  </sheetData>
  <mergeCells count="24">
    <mergeCell ref="M189:P189"/>
    <mergeCell ref="L193:O193"/>
    <mergeCell ref="A243:B243"/>
    <mergeCell ref="A11:D11"/>
    <mergeCell ref="E11:F11"/>
    <mergeCell ref="O14:P14"/>
    <mergeCell ref="O18:P18"/>
    <mergeCell ref="M58:U58"/>
    <mergeCell ref="A7:D8"/>
    <mergeCell ref="E7:F7"/>
    <mergeCell ref="E8:F8"/>
    <mergeCell ref="E9:F9"/>
    <mergeCell ref="A10:D10"/>
    <mergeCell ref="E10:F10"/>
    <mergeCell ref="A1:J1"/>
    <mergeCell ref="A2:J2"/>
    <mergeCell ref="A3:G3"/>
    <mergeCell ref="I3:J6"/>
    <mergeCell ref="A4:D4"/>
    <mergeCell ref="E4:F4"/>
    <mergeCell ref="A5:D5"/>
    <mergeCell ref="E5:F5"/>
    <mergeCell ref="A6:D6"/>
    <mergeCell ref="E6:F6"/>
  </mergeCells>
  <pageMargins left="0.23622047244094491" right="0.23622047244094491" top="0" bottom="0" header="0.31496062992125984" footer="0.31496062992125984"/>
  <pageSetup paperSize="9" scale="42" fitToHeight="0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274"/>
  <sheetViews>
    <sheetView workbookViewId="0">
      <pane ySplit="13" topLeftCell="A232" activePane="bottomLeft" state="frozen"/>
      <selection pane="bottomLeft" activeCell="F13" sqref="F13:F242"/>
    </sheetView>
  </sheetViews>
  <sheetFormatPr defaultRowHeight="15" x14ac:dyDescent="0.25"/>
  <cols>
    <col min="1" max="1" width="7.7109375" style="79" customWidth="1"/>
    <col min="2" max="2" width="16.28515625" style="10" customWidth="1"/>
    <col min="3" max="3" width="8.5703125" style="10" customWidth="1"/>
    <col min="4" max="4" width="9.5703125" style="10" customWidth="1"/>
    <col min="5" max="5" width="12.140625" style="10" customWidth="1"/>
    <col min="6" max="6" width="12.28515625" style="4" customWidth="1"/>
    <col min="7" max="7" width="11.42578125" style="24" customWidth="1"/>
    <col min="8" max="8" width="10.7109375" style="5" customWidth="1"/>
    <col min="9" max="9" width="11.28515625" style="4" customWidth="1"/>
    <col min="10" max="10" width="20.28515625" style="6" customWidth="1"/>
    <col min="11" max="11" width="9.42578125" style="4" customWidth="1"/>
    <col min="12" max="12" width="12" style="10" bestFit="1" customWidth="1"/>
    <col min="13" max="13" width="12" style="45" bestFit="1" customWidth="1"/>
    <col min="14" max="14" width="9.140625" style="44"/>
    <col min="15" max="15" width="11.42578125" style="44" bestFit="1" customWidth="1"/>
    <col min="16" max="16" width="14.140625" style="46" customWidth="1"/>
    <col min="17" max="16384" width="9.140625" style="44"/>
  </cols>
  <sheetData>
    <row r="1" spans="1:17" ht="20.25" x14ac:dyDescent="0.3">
      <c r="A1" s="684" t="s">
        <v>9</v>
      </c>
      <c r="B1" s="684"/>
      <c r="C1" s="684"/>
      <c r="D1" s="684"/>
      <c r="E1" s="684"/>
      <c r="F1" s="684"/>
      <c r="G1" s="684"/>
      <c r="H1" s="684"/>
      <c r="I1" s="684"/>
      <c r="J1" s="684"/>
      <c r="K1" s="364"/>
      <c r="L1" s="66"/>
    </row>
    <row r="2" spans="1:17" ht="45" customHeight="1" x14ac:dyDescent="0.25">
      <c r="A2" s="685" t="s">
        <v>650</v>
      </c>
      <c r="B2" s="685"/>
      <c r="C2" s="685"/>
      <c r="D2" s="685"/>
      <c r="E2" s="685"/>
      <c r="F2" s="685"/>
      <c r="G2" s="685"/>
      <c r="H2" s="685"/>
      <c r="I2" s="685"/>
      <c r="J2" s="685"/>
      <c r="K2" s="67"/>
      <c r="L2" s="68"/>
    </row>
    <row r="3" spans="1:17" ht="18.75" x14ac:dyDescent="0.25">
      <c r="A3" s="686" t="s">
        <v>10</v>
      </c>
      <c r="B3" s="687"/>
      <c r="C3" s="687"/>
      <c r="D3" s="687"/>
      <c r="E3" s="687"/>
      <c r="F3" s="687"/>
      <c r="G3" s="688"/>
      <c r="H3" s="448"/>
      <c r="I3" s="689" t="s">
        <v>12</v>
      </c>
      <c r="J3" s="690"/>
      <c r="K3" s="69"/>
      <c r="L3" s="44"/>
    </row>
    <row r="4" spans="1:17" ht="36" x14ac:dyDescent="0.25">
      <c r="A4" s="695" t="s">
        <v>4</v>
      </c>
      <c r="B4" s="695"/>
      <c r="C4" s="695"/>
      <c r="D4" s="695"/>
      <c r="E4" s="695" t="s">
        <v>5</v>
      </c>
      <c r="F4" s="695"/>
      <c r="G4" s="71" t="s">
        <v>651</v>
      </c>
      <c r="H4" s="72"/>
      <c r="I4" s="691"/>
      <c r="J4" s="692"/>
      <c r="K4" s="69"/>
      <c r="L4" s="44"/>
    </row>
    <row r="5" spans="1:17" ht="30.75" customHeight="1" x14ac:dyDescent="0.25">
      <c r="A5" s="696"/>
      <c r="B5" s="696"/>
      <c r="C5" s="696"/>
      <c r="D5" s="696"/>
      <c r="E5" s="695" t="s">
        <v>6</v>
      </c>
      <c r="F5" s="695"/>
      <c r="G5" s="8">
        <f>G6+G9</f>
        <v>43.63</v>
      </c>
      <c r="H5" s="73"/>
      <c r="I5" s="691"/>
      <c r="J5" s="692"/>
      <c r="K5" s="69"/>
      <c r="L5" s="44"/>
    </row>
    <row r="6" spans="1:17" ht="14.25" customHeight="1" x14ac:dyDescent="0.25">
      <c r="A6" s="728" t="s">
        <v>631</v>
      </c>
      <c r="B6" s="729"/>
      <c r="C6" s="729"/>
      <c r="D6" s="730"/>
      <c r="E6" s="700" t="s">
        <v>611</v>
      </c>
      <c r="F6" s="700"/>
      <c r="G6" s="298">
        <f>18.1+25.53</f>
        <v>43.63</v>
      </c>
      <c r="H6" s="73"/>
      <c r="I6" s="693"/>
      <c r="J6" s="694"/>
      <c r="K6" s="69"/>
      <c r="L6" s="44"/>
    </row>
    <row r="7" spans="1:17" ht="18.75" x14ac:dyDescent="0.25">
      <c r="A7" s="722" t="s">
        <v>632</v>
      </c>
      <c r="B7" s="723"/>
      <c r="C7" s="723"/>
      <c r="D7" s="724"/>
      <c r="E7" s="695" t="s">
        <v>11</v>
      </c>
      <c r="F7" s="695"/>
      <c r="G7" s="27">
        <f>G243</f>
        <v>38.000000000000021</v>
      </c>
      <c r="H7" s="73"/>
      <c r="I7" s="74"/>
      <c r="J7" s="75"/>
      <c r="K7" s="69"/>
      <c r="L7" s="44"/>
    </row>
    <row r="8" spans="1:17" ht="18.75" x14ac:dyDescent="0.25">
      <c r="A8" s="725"/>
      <c r="B8" s="726"/>
      <c r="C8" s="726"/>
      <c r="D8" s="727"/>
      <c r="E8" s="686" t="s">
        <v>612</v>
      </c>
      <c r="F8" s="688"/>
      <c r="G8" s="77">
        <f>G6-G7</f>
        <v>5.6299999999999812</v>
      </c>
      <c r="H8" s="73"/>
      <c r="I8" s="76" t="s">
        <v>599</v>
      </c>
      <c r="J8" s="75"/>
      <c r="K8" s="69"/>
      <c r="L8" s="44"/>
    </row>
    <row r="9" spans="1:17" ht="18.75" x14ac:dyDescent="0.25">
      <c r="A9" s="445"/>
      <c r="B9" s="446"/>
      <c r="C9" s="446"/>
      <c r="D9" s="447"/>
      <c r="E9" s="718" t="s">
        <v>614</v>
      </c>
      <c r="F9" s="719"/>
      <c r="G9" s="299"/>
      <c r="H9" s="73"/>
      <c r="I9" s="76"/>
      <c r="J9" s="75"/>
      <c r="K9" s="69"/>
      <c r="L9" s="44"/>
    </row>
    <row r="10" spans="1:17" ht="18.75" x14ac:dyDescent="0.25">
      <c r="A10" s="696" t="s">
        <v>633</v>
      </c>
      <c r="B10" s="696"/>
      <c r="C10" s="696"/>
      <c r="D10" s="696"/>
      <c r="E10" s="686" t="s">
        <v>601</v>
      </c>
      <c r="F10" s="688"/>
      <c r="G10" s="27">
        <f>G267</f>
        <v>66</v>
      </c>
      <c r="H10" s="73"/>
      <c r="I10" s="76" t="s">
        <v>600</v>
      </c>
      <c r="J10" s="75"/>
      <c r="K10" s="69"/>
      <c r="L10" s="44"/>
    </row>
    <row r="11" spans="1:17" x14ac:dyDescent="0.25">
      <c r="A11" s="715"/>
      <c r="B11" s="715"/>
      <c r="C11" s="715"/>
      <c r="D11" s="715"/>
      <c r="E11" s="716" t="s">
        <v>613</v>
      </c>
      <c r="F11" s="717"/>
      <c r="G11" s="297">
        <f>G9-G10</f>
        <v>-66</v>
      </c>
      <c r="H11" s="73"/>
      <c r="I11" s="76" t="s">
        <v>653</v>
      </c>
      <c r="J11" s="76"/>
      <c r="K11" s="365"/>
      <c r="L11" s="78"/>
      <c r="P11" s="44"/>
    </row>
    <row r="12" spans="1:17" x14ac:dyDescent="0.25">
      <c r="G12" s="80"/>
      <c r="H12" s="4"/>
      <c r="O12" s="81" t="s">
        <v>314</v>
      </c>
      <c r="P12" s="404" t="s">
        <v>313</v>
      </c>
      <c r="Q12" s="336" t="s">
        <v>625</v>
      </c>
    </row>
    <row r="13" spans="1:17" ht="36" x14ac:dyDescent="0.25">
      <c r="A13" s="1" t="s">
        <v>0</v>
      </c>
      <c r="B13" s="83" t="s">
        <v>1</v>
      </c>
      <c r="C13" s="1" t="s">
        <v>2</v>
      </c>
      <c r="D13" s="1" t="s">
        <v>308</v>
      </c>
      <c r="E13" s="3" t="s">
        <v>642</v>
      </c>
      <c r="F13" s="3" t="s">
        <v>652</v>
      </c>
      <c r="G13" s="20" t="s">
        <v>16</v>
      </c>
      <c r="H13" s="84" t="s">
        <v>8</v>
      </c>
      <c r="I13" s="85" t="s">
        <v>17</v>
      </c>
      <c r="J13" s="4"/>
      <c r="K13" s="366"/>
      <c r="L13" s="86"/>
      <c r="N13" s="87"/>
      <c r="O13" s="88">
        <f>I15+I14+I17+I19+I20+I22+I23+I24+I25+I28+I29+I30+I31+I32+I33+I34+I36+I37+I38+I39+I40+I41+I43+I45+I49+I51+I52+I53+I55+I56+I57+I58+I59+I60+I61+I62+I63+I64+I65+I69+I70+I71+I72+I73+I74+I75+I76+I77+I78+I79+I80+I81+I84+I85+I86+I87+I88+I90+I92+I93+I95+I96+I97+I99+I100+I101+I103+I104+I105+I107+I109+I111+I113+I115+I116+I117+I123+I124+I125+I126+I127+I129+I130+I132+I134+I136+I138+I139+I140+I141+I146+I147+I148+I154+I155+I157+I158+I161+I163+I164+I166+I167+I168+I169+I171+I173+I176+I178+I181+I182+I183+I184+I186+I187+I189+I192+I193+I194+I199+I201+I202+I203+I212+I215+I216+I217+I218+I219+I220+I221+I222+I225+I228+I231+I234+I236+I237+I238+I239+I240+I42+I46+I48+I66+I67+I68+I83+I91+I94+I102+I106+I108+I112+I121+I128+I131+I143+I145+I149+I150+I152+I153+I159+I160+I162+I165+I172+I174+I177+I179+I180+I188+I190+I195+I196+I197+I204+I209+I211+I213+I226+I230+I233+I235+I241+I227+I232+I18+I21+I47+I50+I98+I133+I135+I137+I142+I151+I185+I198+I205+I210+I224+I242+I16+I118+I27+I44+I89+I110+I114+I170+I175+I223+I229+I35+I54+I82+I120+I191+I200+I207+I119+I144+I26+I214+I208+I206</f>
        <v>42.991809353170005</v>
      </c>
      <c r="P13" s="405">
        <f>I156</f>
        <v>0.62150922349725968</v>
      </c>
      <c r="Q13" s="337">
        <f>I122</f>
        <v>1.6681423332729074E-2</v>
      </c>
    </row>
    <row r="14" spans="1:17" x14ac:dyDescent="0.25">
      <c r="A14" s="7">
        <v>1</v>
      </c>
      <c r="B14" s="17" t="s">
        <v>332</v>
      </c>
      <c r="C14" s="11">
        <v>94</v>
      </c>
      <c r="D14" s="16" t="s">
        <v>328</v>
      </c>
      <c r="E14" s="30">
        <v>10.4</v>
      </c>
      <c r="F14" s="30">
        <v>10.6</v>
      </c>
      <c r="G14" s="21">
        <f>F14-E14</f>
        <v>0.19999999999999929</v>
      </c>
      <c r="H14" s="29">
        <f>G8/C243*C14</f>
        <v>3.6895383371212537E-2</v>
      </c>
      <c r="I14" s="26">
        <f>G14+H14</f>
        <v>0.23689538337121183</v>
      </c>
      <c r="J14" s="4"/>
      <c r="K14" s="366"/>
      <c r="L14" s="55"/>
      <c r="M14" s="444"/>
      <c r="N14" s="90" t="s">
        <v>315</v>
      </c>
      <c r="O14" s="701">
        <f>SUM(O13:Q13)</f>
        <v>43.629999999999995</v>
      </c>
      <c r="P14" s="702"/>
    </row>
    <row r="15" spans="1:17" x14ac:dyDescent="0.25">
      <c r="A15" s="7">
        <v>2</v>
      </c>
      <c r="B15" s="17" t="s">
        <v>333</v>
      </c>
      <c r="C15" s="13">
        <v>52.6</v>
      </c>
      <c r="D15" s="16" t="s">
        <v>328</v>
      </c>
      <c r="E15" s="30">
        <v>4.4000000000000004</v>
      </c>
      <c r="F15" s="30">
        <v>4.4000000000000004</v>
      </c>
      <c r="G15" s="21">
        <f>F15-E15</f>
        <v>0</v>
      </c>
      <c r="H15" s="29">
        <f>G8/C243*C15</f>
        <v>2.0645714524742335E-2</v>
      </c>
      <c r="I15" s="26">
        <f>G15+H15</f>
        <v>2.0645714524742335E-2</v>
      </c>
      <c r="J15" s="4"/>
      <c r="K15" s="366"/>
      <c r="L15" s="91"/>
      <c r="M15" s="444"/>
      <c r="N15" s="90"/>
      <c r="O15" s="91"/>
    </row>
    <row r="16" spans="1:17" x14ac:dyDescent="0.25">
      <c r="A16" s="7">
        <v>3</v>
      </c>
      <c r="B16" s="17" t="s">
        <v>334</v>
      </c>
      <c r="C16" s="13">
        <v>64.8</v>
      </c>
      <c r="D16" s="16" t="s">
        <v>328</v>
      </c>
      <c r="E16" s="30">
        <v>8.3000000000000007</v>
      </c>
      <c r="F16" s="30">
        <v>8.6999999999999993</v>
      </c>
      <c r="G16" s="21">
        <f t="shared" ref="G16:G79" si="0">F16-E16</f>
        <v>0.39999999999999858</v>
      </c>
      <c r="H16" s="29">
        <f>G8/C243*C16</f>
        <v>2.5434264281431623E-2</v>
      </c>
      <c r="I16" s="26">
        <f t="shared" ref="I16:I79" si="1">G16+H16</f>
        <v>0.42543426428143022</v>
      </c>
      <c r="J16" s="4"/>
      <c r="K16" s="366"/>
      <c r="L16" s="91"/>
      <c r="M16" s="265"/>
      <c r="N16" s="92"/>
      <c r="O16" s="327" t="s">
        <v>624</v>
      </c>
    </row>
    <row r="17" spans="1:16" x14ac:dyDescent="0.25">
      <c r="A17" s="7">
        <v>4</v>
      </c>
      <c r="B17" s="17" t="s">
        <v>335</v>
      </c>
      <c r="C17" s="13">
        <v>94.3</v>
      </c>
      <c r="D17" s="16" t="s">
        <v>328</v>
      </c>
      <c r="E17" s="30">
        <v>5</v>
      </c>
      <c r="F17" s="30">
        <v>5.5</v>
      </c>
      <c r="G17" s="21">
        <f t="shared" si="0"/>
        <v>0.5</v>
      </c>
      <c r="H17" s="29">
        <f>G8/C243*C17</f>
        <v>3.7013134594737686E-2</v>
      </c>
      <c r="I17" s="26">
        <f t="shared" si="1"/>
        <v>0.53701313459473765</v>
      </c>
      <c r="J17" s="4"/>
      <c r="K17" s="366"/>
      <c r="L17" s="91"/>
      <c r="M17" s="444"/>
      <c r="N17" s="92"/>
      <c r="O17" s="93"/>
    </row>
    <row r="18" spans="1:16" ht="15" customHeight="1" x14ac:dyDescent="0.25">
      <c r="A18" s="7">
        <v>5</v>
      </c>
      <c r="B18" s="17" t="s">
        <v>336</v>
      </c>
      <c r="C18" s="11">
        <v>52.8</v>
      </c>
      <c r="D18" s="16" t="s">
        <v>328</v>
      </c>
      <c r="E18" s="30">
        <v>0</v>
      </c>
      <c r="F18" s="30">
        <v>0</v>
      </c>
      <c r="G18" s="21">
        <f t="shared" si="0"/>
        <v>0</v>
      </c>
      <c r="H18" s="29">
        <f>G8/C243*C18</f>
        <v>2.0724215340425765E-2</v>
      </c>
      <c r="I18" s="26">
        <f t="shared" si="1"/>
        <v>2.0724215340425765E-2</v>
      </c>
      <c r="J18" s="4"/>
      <c r="K18" s="366"/>
      <c r="L18" s="91"/>
      <c r="M18" s="264"/>
      <c r="N18" s="92"/>
      <c r="O18" s="731"/>
      <c r="P18" s="731"/>
    </row>
    <row r="19" spans="1:16" ht="13.5" customHeight="1" x14ac:dyDescent="0.25">
      <c r="A19" s="7">
        <v>6</v>
      </c>
      <c r="B19" s="17" t="s">
        <v>337</v>
      </c>
      <c r="C19" s="11">
        <v>64.8</v>
      </c>
      <c r="D19" s="16" t="s">
        <v>328</v>
      </c>
      <c r="E19" s="30">
        <v>4.7</v>
      </c>
      <c r="F19" s="30">
        <v>4.8</v>
      </c>
      <c r="G19" s="21">
        <f t="shared" si="0"/>
        <v>9.9999999999999645E-2</v>
      </c>
      <c r="H19" s="29">
        <f>G8/C243*C19</f>
        <v>2.5434264281431623E-2</v>
      </c>
      <c r="I19" s="26">
        <f t="shared" si="1"/>
        <v>0.12543426428143126</v>
      </c>
      <c r="J19" s="4"/>
      <c r="K19" s="366"/>
      <c r="L19" s="91"/>
      <c r="M19" s="444"/>
      <c r="N19" s="92"/>
      <c r="O19" s="92"/>
    </row>
    <row r="20" spans="1:16" x14ac:dyDescent="0.25">
      <c r="A20" s="7">
        <v>7</v>
      </c>
      <c r="B20" s="17" t="s">
        <v>338</v>
      </c>
      <c r="C20" s="11">
        <v>94.1</v>
      </c>
      <c r="D20" s="16" t="s">
        <v>328</v>
      </c>
      <c r="E20" s="30">
        <v>6.5</v>
      </c>
      <c r="F20" s="30">
        <v>7.1</v>
      </c>
      <c r="G20" s="21">
        <f t="shared" si="0"/>
        <v>0.59999999999999964</v>
      </c>
      <c r="H20" s="29">
        <f>G8/C243*C20</f>
        <v>3.6934633779054253E-2</v>
      </c>
      <c r="I20" s="26">
        <f t="shared" si="1"/>
        <v>0.6369346337790539</v>
      </c>
      <c r="J20" s="4"/>
      <c r="K20" s="366"/>
      <c r="L20" s="91"/>
      <c r="M20" s="444"/>
      <c r="N20" s="92"/>
      <c r="O20" s="92"/>
    </row>
    <row r="21" spans="1:16" x14ac:dyDescent="0.25">
      <c r="A21" s="7">
        <v>8</v>
      </c>
      <c r="B21" s="17" t="s">
        <v>339</v>
      </c>
      <c r="C21" s="11">
        <v>52.9</v>
      </c>
      <c r="D21" s="16" t="s">
        <v>328</v>
      </c>
      <c r="E21" s="30">
        <v>6.5</v>
      </c>
      <c r="F21" s="30">
        <v>6.6</v>
      </c>
      <c r="G21" s="21">
        <f t="shared" si="0"/>
        <v>9.9999999999999645E-2</v>
      </c>
      <c r="H21" s="29">
        <f>G8/C243*C21</f>
        <v>2.0763465748267481E-2</v>
      </c>
      <c r="I21" s="26">
        <f t="shared" si="1"/>
        <v>0.12076346574826713</v>
      </c>
      <c r="J21" s="4"/>
      <c r="K21" s="366"/>
      <c r="L21" s="91"/>
      <c r="M21" s="444"/>
      <c r="N21" s="92"/>
      <c r="O21" s="92"/>
    </row>
    <row r="22" spans="1:16" x14ac:dyDescent="0.25">
      <c r="A22" s="7">
        <v>9</v>
      </c>
      <c r="B22" s="17" t="s">
        <v>340</v>
      </c>
      <c r="C22" s="11">
        <v>65.2</v>
      </c>
      <c r="D22" s="16" t="s">
        <v>328</v>
      </c>
      <c r="E22" s="30">
        <v>6.1</v>
      </c>
      <c r="F22" s="30">
        <v>6.5</v>
      </c>
      <c r="G22" s="21">
        <f t="shared" si="0"/>
        <v>0.40000000000000036</v>
      </c>
      <c r="H22" s="29">
        <f>G8/C243*C22</f>
        <v>2.5591265912798485E-2</v>
      </c>
      <c r="I22" s="26">
        <f t="shared" si="1"/>
        <v>0.42559126591279883</v>
      </c>
      <c r="J22" s="4"/>
      <c r="K22" s="366"/>
      <c r="L22" s="91"/>
      <c r="M22" s="444"/>
      <c r="N22" s="92"/>
      <c r="O22" s="92"/>
    </row>
    <row r="23" spans="1:16" x14ac:dyDescent="0.25">
      <c r="A23" s="7">
        <v>10</v>
      </c>
      <c r="B23" s="17" t="s">
        <v>341</v>
      </c>
      <c r="C23" s="11">
        <v>94</v>
      </c>
      <c r="D23" s="16" t="s">
        <v>328</v>
      </c>
      <c r="E23" s="30">
        <v>9.1</v>
      </c>
      <c r="F23" s="30">
        <v>9.3000000000000007</v>
      </c>
      <c r="G23" s="21">
        <f t="shared" si="0"/>
        <v>0.20000000000000107</v>
      </c>
      <c r="H23" s="29">
        <f>G8/C243*C23</f>
        <v>3.6895383371212537E-2</v>
      </c>
      <c r="I23" s="26">
        <f t="shared" si="1"/>
        <v>0.2368953833712136</v>
      </c>
      <c r="J23" s="4"/>
      <c r="K23" s="366"/>
      <c r="L23" s="91"/>
      <c r="M23" s="444"/>
      <c r="N23" s="92"/>
      <c r="O23" s="92"/>
    </row>
    <row r="24" spans="1:16" x14ac:dyDescent="0.25">
      <c r="A24" s="7">
        <v>11</v>
      </c>
      <c r="B24" s="17" t="s">
        <v>342</v>
      </c>
      <c r="C24" s="11">
        <v>52.8</v>
      </c>
      <c r="D24" s="16" t="s">
        <v>328</v>
      </c>
      <c r="E24" s="30">
        <v>2</v>
      </c>
      <c r="F24" s="30">
        <v>2</v>
      </c>
      <c r="G24" s="21">
        <f t="shared" si="0"/>
        <v>0</v>
      </c>
      <c r="H24" s="29">
        <f>G8/C243*C24</f>
        <v>2.0724215340425765E-2</v>
      </c>
      <c r="I24" s="26">
        <f t="shared" si="1"/>
        <v>2.0724215340425765E-2</v>
      </c>
      <c r="J24" s="4"/>
      <c r="K24" s="366"/>
      <c r="L24" s="91"/>
      <c r="M24" s="444"/>
      <c r="N24" s="92"/>
      <c r="O24" s="92"/>
    </row>
    <row r="25" spans="1:16" x14ac:dyDescent="0.25">
      <c r="A25" s="7">
        <v>12</v>
      </c>
      <c r="B25" s="17" t="s">
        <v>343</v>
      </c>
      <c r="C25" s="11">
        <v>65.3</v>
      </c>
      <c r="D25" s="16" t="s">
        <v>328</v>
      </c>
      <c r="E25" s="30">
        <v>3.3</v>
      </c>
      <c r="F25" s="30">
        <v>3.3</v>
      </c>
      <c r="G25" s="21">
        <f t="shared" si="0"/>
        <v>0</v>
      </c>
      <c r="H25" s="29">
        <f>G8/C243*C25</f>
        <v>2.5630516320640197E-2</v>
      </c>
      <c r="I25" s="26">
        <f t="shared" si="1"/>
        <v>2.5630516320640197E-2</v>
      </c>
      <c r="J25" s="4"/>
      <c r="K25" s="366"/>
      <c r="L25" s="91"/>
      <c r="M25" s="444"/>
      <c r="N25" s="92"/>
      <c r="O25" s="92"/>
    </row>
    <row r="26" spans="1:16" x14ac:dyDescent="0.25">
      <c r="A26" s="7">
        <v>13</v>
      </c>
      <c r="B26" s="17" t="s">
        <v>344</v>
      </c>
      <c r="C26" s="11">
        <v>94.2</v>
      </c>
      <c r="D26" s="16" t="s">
        <v>328</v>
      </c>
      <c r="E26" s="30">
        <v>9.4</v>
      </c>
      <c r="F26" s="30">
        <v>9.6999999999999993</v>
      </c>
      <c r="G26" s="21">
        <f t="shared" si="0"/>
        <v>0.29999999999999893</v>
      </c>
      <c r="H26" s="29">
        <f>G8/C243*C26</f>
        <v>3.6973884186895969E-2</v>
      </c>
      <c r="I26" s="26">
        <f t="shared" si="1"/>
        <v>0.33697388418689489</v>
      </c>
      <c r="J26" s="4"/>
      <c r="K26" s="366"/>
      <c r="L26" s="91"/>
      <c r="M26" s="444"/>
    </row>
    <row r="27" spans="1:16" x14ac:dyDescent="0.25">
      <c r="A27" s="7">
        <v>14</v>
      </c>
      <c r="B27" s="17" t="s">
        <v>345</v>
      </c>
      <c r="C27" s="11">
        <v>52.9</v>
      </c>
      <c r="D27" s="16" t="s">
        <v>328</v>
      </c>
      <c r="E27" s="30">
        <v>4.2</v>
      </c>
      <c r="F27" s="30">
        <v>4.2</v>
      </c>
      <c r="G27" s="21">
        <f t="shared" si="0"/>
        <v>0</v>
      </c>
      <c r="H27" s="29">
        <f>G8/C243*C27</f>
        <v>2.0763465748267481E-2</v>
      </c>
      <c r="I27" s="26">
        <f t="shared" si="1"/>
        <v>2.0763465748267481E-2</v>
      </c>
      <c r="J27" s="4"/>
      <c r="K27" s="366"/>
      <c r="L27" s="91"/>
      <c r="M27" s="444"/>
    </row>
    <row r="28" spans="1:16" x14ac:dyDescent="0.25">
      <c r="A28" s="7">
        <v>15</v>
      </c>
      <c r="B28" s="17" t="s">
        <v>346</v>
      </c>
      <c r="C28" s="11">
        <v>64.900000000000006</v>
      </c>
      <c r="D28" s="16" t="s">
        <v>328</v>
      </c>
      <c r="E28" s="30">
        <v>7.9</v>
      </c>
      <c r="F28" s="30">
        <v>8.3000000000000007</v>
      </c>
      <c r="G28" s="21">
        <f t="shared" si="0"/>
        <v>0.40000000000000036</v>
      </c>
      <c r="H28" s="29">
        <f>G8/C243*C28</f>
        <v>2.5473514689273339E-2</v>
      </c>
      <c r="I28" s="26">
        <f t="shared" si="1"/>
        <v>0.42547351468927369</v>
      </c>
      <c r="J28" s="4"/>
      <c r="K28" s="366"/>
      <c r="L28" s="91"/>
      <c r="M28" s="444"/>
    </row>
    <row r="29" spans="1:16" x14ac:dyDescent="0.25">
      <c r="A29" s="7">
        <v>16</v>
      </c>
      <c r="B29" s="17" t="s">
        <v>347</v>
      </c>
      <c r="C29" s="11">
        <v>93.9</v>
      </c>
      <c r="D29" s="16" t="s">
        <v>328</v>
      </c>
      <c r="E29" s="30">
        <v>5.3</v>
      </c>
      <c r="F29" s="30">
        <v>5.3</v>
      </c>
      <c r="G29" s="21">
        <f t="shared" si="0"/>
        <v>0</v>
      </c>
      <c r="H29" s="29">
        <f>G8/C243*C29</f>
        <v>3.6856132963370827E-2</v>
      </c>
      <c r="I29" s="26">
        <f t="shared" si="1"/>
        <v>3.6856132963370827E-2</v>
      </c>
      <c r="J29" s="4"/>
      <c r="K29" s="366"/>
      <c r="L29" s="91"/>
      <c r="M29" s="444"/>
    </row>
    <row r="30" spans="1:16" x14ac:dyDescent="0.25">
      <c r="A30" s="7">
        <v>17</v>
      </c>
      <c r="B30" s="17" t="s">
        <v>348</v>
      </c>
      <c r="C30" s="11">
        <v>53</v>
      </c>
      <c r="D30" s="16" t="s">
        <v>328</v>
      </c>
      <c r="E30" s="30">
        <v>3.5</v>
      </c>
      <c r="F30" s="30">
        <v>3.5</v>
      </c>
      <c r="G30" s="21">
        <f t="shared" si="0"/>
        <v>0</v>
      </c>
      <c r="H30" s="29">
        <f>G8/C243*C30</f>
        <v>2.0802716156109197E-2</v>
      </c>
      <c r="I30" s="26">
        <f t="shared" si="1"/>
        <v>2.0802716156109197E-2</v>
      </c>
      <c r="J30" s="4"/>
      <c r="K30" s="366"/>
      <c r="L30" s="91"/>
      <c r="M30" s="444"/>
    </row>
    <row r="31" spans="1:16" x14ac:dyDescent="0.25">
      <c r="A31" s="7">
        <v>18</v>
      </c>
      <c r="B31" s="17" t="s">
        <v>595</v>
      </c>
      <c r="C31" s="11">
        <v>64.8</v>
      </c>
      <c r="D31" s="16" t="s">
        <v>328</v>
      </c>
      <c r="E31" s="30">
        <v>5.3</v>
      </c>
      <c r="F31" s="30">
        <v>5.7</v>
      </c>
      <c r="G31" s="21">
        <f t="shared" si="0"/>
        <v>0.40000000000000036</v>
      </c>
      <c r="H31" s="29">
        <f>G8/C243*C31</f>
        <v>2.5434264281431623E-2</v>
      </c>
      <c r="I31" s="26">
        <f t="shared" si="1"/>
        <v>0.425434264281432</v>
      </c>
      <c r="J31" s="4"/>
      <c r="K31" s="366"/>
      <c r="L31" s="91"/>
      <c r="M31" s="444"/>
    </row>
    <row r="32" spans="1:16" x14ac:dyDescent="0.25">
      <c r="A32" s="7">
        <v>19</v>
      </c>
      <c r="B32" s="17" t="s">
        <v>349</v>
      </c>
      <c r="C32" s="11">
        <v>93.9</v>
      </c>
      <c r="D32" s="16" t="s">
        <v>328</v>
      </c>
      <c r="E32" s="30">
        <v>5.8</v>
      </c>
      <c r="F32" s="30">
        <v>5.8</v>
      </c>
      <c r="G32" s="21">
        <f t="shared" si="0"/>
        <v>0</v>
      </c>
      <c r="H32" s="29">
        <f>G8/C243*C32</f>
        <v>3.6856132963370827E-2</v>
      </c>
      <c r="I32" s="26">
        <f t="shared" si="1"/>
        <v>3.6856132963370827E-2</v>
      </c>
      <c r="J32" s="4"/>
      <c r="K32" s="366"/>
      <c r="L32" s="91"/>
      <c r="M32" s="444"/>
    </row>
    <row r="33" spans="1:13" x14ac:dyDescent="0.25">
      <c r="A33" s="7">
        <v>20</v>
      </c>
      <c r="B33" s="17" t="s">
        <v>350</v>
      </c>
      <c r="C33" s="11">
        <v>52.8</v>
      </c>
      <c r="D33" s="16" t="s">
        <v>328</v>
      </c>
      <c r="E33" s="30">
        <v>3.7</v>
      </c>
      <c r="F33" s="30">
        <v>3.8</v>
      </c>
      <c r="G33" s="21">
        <f t="shared" si="0"/>
        <v>9.9999999999999645E-2</v>
      </c>
      <c r="H33" s="29">
        <f>G8/C243*C33</f>
        <v>2.0724215340425765E-2</v>
      </c>
      <c r="I33" s="26">
        <f t="shared" si="1"/>
        <v>0.12072421534042541</v>
      </c>
      <c r="J33" s="4"/>
      <c r="K33" s="366"/>
      <c r="L33" s="91"/>
      <c r="M33" s="444"/>
    </row>
    <row r="34" spans="1:13" x14ac:dyDescent="0.25">
      <c r="A34" s="7">
        <v>21</v>
      </c>
      <c r="B34" s="17" t="s">
        <v>351</v>
      </c>
      <c r="C34" s="11">
        <v>65</v>
      </c>
      <c r="D34" s="16" t="s">
        <v>328</v>
      </c>
      <c r="E34" s="30">
        <v>7.7</v>
      </c>
      <c r="F34" s="30">
        <v>7.8</v>
      </c>
      <c r="G34" s="21">
        <f t="shared" si="0"/>
        <v>9.9999999999999645E-2</v>
      </c>
      <c r="H34" s="29">
        <f>G8/C243*C34</f>
        <v>2.5512765097115052E-2</v>
      </c>
      <c r="I34" s="26">
        <f t="shared" si="1"/>
        <v>0.1255127650971147</v>
      </c>
      <c r="J34" s="4"/>
      <c r="K34" s="366"/>
      <c r="L34" s="91"/>
      <c r="M34" s="444"/>
    </row>
    <row r="35" spans="1:13" x14ac:dyDescent="0.25">
      <c r="A35" s="7">
        <v>22</v>
      </c>
      <c r="B35" s="17" t="s">
        <v>352</v>
      </c>
      <c r="C35" s="11">
        <v>94.3</v>
      </c>
      <c r="D35" s="16" t="s">
        <v>328</v>
      </c>
      <c r="E35" s="30">
        <v>11.1</v>
      </c>
      <c r="F35" s="30">
        <v>11.7</v>
      </c>
      <c r="G35" s="21">
        <f t="shared" si="0"/>
        <v>0.59999999999999964</v>
      </c>
      <c r="H35" s="29">
        <f>G8/C243*C35</f>
        <v>3.7013134594737686E-2</v>
      </c>
      <c r="I35" s="26">
        <f t="shared" si="1"/>
        <v>0.6370131345947373</v>
      </c>
      <c r="J35" s="4"/>
      <c r="K35" s="366"/>
      <c r="L35" s="91"/>
      <c r="M35" s="444"/>
    </row>
    <row r="36" spans="1:13" x14ac:dyDescent="0.25">
      <c r="A36" s="7">
        <v>23</v>
      </c>
      <c r="B36" s="17" t="s">
        <v>353</v>
      </c>
      <c r="C36" s="11">
        <v>52.9</v>
      </c>
      <c r="D36" s="16" t="s">
        <v>328</v>
      </c>
      <c r="E36" s="30">
        <v>3.8</v>
      </c>
      <c r="F36" s="30">
        <v>3.8</v>
      </c>
      <c r="G36" s="21">
        <f t="shared" si="0"/>
        <v>0</v>
      </c>
      <c r="H36" s="29">
        <f>G8/C243*C36</f>
        <v>2.0763465748267481E-2</v>
      </c>
      <c r="I36" s="26">
        <f t="shared" si="1"/>
        <v>2.0763465748267481E-2</v>
      </c>
      <c r="K36" s="366"/>
      <c r="L36" s="91"/>
      <c r="M36" s="444"/>
    </row>
    <row r="37" spans="1:13" x14ac:dyDescent="0.25">
      <c r="A37" s="7">
        <v>24</v>
      </c>
      <c r="B37" s="17" t="s">
        <v>354</v>
      </c>
      <c r="C37" s="11">
        <v>65.3</v>
      </c>
      <c r="D37" s="16" t="s">
        <v>328</v>
      </c>
      <c r="E37" s="30">
        <v>2.2999999999999998</v>
      </c>
      <c r="F37" s="30">
        <v>2.2999999999999998</v>
      </c>
      <c r="G37" s="21">
        <f t="shared" si="0"/>
        <v>0</v>
      </c>
      <c r="H37" s="29">
        <f>G8/C243*C37</f>
        <v>2.5630516320640197E-2</v>
      </c>
      <c r="I37" s="26">
        <f t="shared" si="1"/>
        <v>2.5630516320640197E-2</v>
      </c>
      <c r="J37" s="4"/>
      <c r="K37" s="366"/>
      <c r="L37" s="91"/>
      <c r="M37" s="444"/>
    </row>
    <row r="38" spans="1:13" x14ac:dyDescent="0.25">
      <c r="A38" s="7">
        <v>25</v>
      </c>
      <c r="B38" s="17" t="s">
        <v>355</v>
      </c>
      <c r="C38" s="11">
        <v>94.1</v>
      </c>
      <c r="D38" s="16" t="s">
        <v>328</v>
      </c>
      <c r="E38" s="30">
        <v>6.8</v>
      </c>
      <c r="F38" s="30">
        <v>6.8</v>
      </c>
      <c r="G38" s="21">
        <f t="shared" si="0"/>
        <v>0</v>
      </c>
      <c r="H38" s="29">
        <f>G8/C243*C38</f>
        <v>3.6934633779054253E-2</v>
      </c>
      <c r="I38" s="26">
        <f t="shared" si="1"/>
        <v>3.6934633779054253E-2</v>
      </c>
      <c r="J38" s="4"/>
      <c r="K38" s="366"/>
      <c r="L38" s="91"/>
      <c r="M38" s="444"/>
    </row>
    <row r="39" spans="1:13" x14ac:dyDescent="0.25">
      <c r="A39" s="7">
        <v>26</v>
      </c>
      <c r="B39" s="17" t="s">
        <v>356</v>
      </c>
      <c r="C39" s="11">
        <v>53</v>
      </c>
      <c r="D39" s="16" t="s">
        <v>328</v>
      </c>
      <c r="E39" s="30">
        <v>0.9</v>
      </c>
      <c r="F39" s="30">
        <v>1.1000000000000001</v>
      </c>
      <c r="G39" s="21">
        <f t="shared" si="0"/>
        <v>0.20000000000000007</v>
      </c>
      <c r="H39" s="29">
        <f>G8/C243*C39</f>
        <v>2.0802716156109197E-2</v>
      </c>
      <c r="I39" s="26">
        <f t="shared" si="1"/>
        <v>0.22080271615610927</v>
      </c>
      <c r="J39" s="4"/>
      <c r="K39" s="366"/>
      <c r="L39" s="91"/>
      <c r="M39" s="444"/>
    </row>
    <row r="40" spans="1:13" x14ac:dyDescent="0.25">
      <c r="A40" s="7">
        <v>27</v>
      </c>
      <c r="B40" s="17" t="s">
        <v>357</v>
      </c>
      <c r="C40" s="11">
        <v>65.3</v>
      </c>
      <c r="D40" s="16" t="s">
        <v>328</v>
      </c>
      <c r="E40" s="30">
        <v>4.7</v>
      </c>
      <c r="F40" s="30">
        <v>4.9000000000000004</v>
      </c>
      <c r="G40" s="21">
        <f t="shared" si="0"/>
        <v>0.20000000000000018</v>
      </c>
      <c r="H40" s="29">
        <f>G8/C243*C40</f>
        <v>2.5630516320640197E-2</v>
      </c>
      <c r="I40" s="26">
        <f t="shared" si="1"/>
        <v>0.22563051632064038</v>
      </c>
      <c r="J40" s="4"/>
      <c r="K40" s="366"/>
      <c r="L40" s="91"/>
      <c r="M40" s="444"/>
    </row>
    <row r="41" spans="1:13" x14ac:dyDescent="0.25">
      <c r="A41" s="7">
        <v>28</v>
      </c>
      <c r="B41" s="17" t="s">
        <v>358</v>
      </c>
      <c r="C41" s="11">
        <v>93.5</v>
      </c>
      <c r="D41" s="16" t="s">
        <v>328</v>
      </c>
      <c r="E41" s="30">
        <v>3.4</v>
      </c>
      <c r="F41" s="30">
        <v>3.5</v>
      </c>
      <c r="G41" s="21">
        <f t="shared" si="0"/>
        <v>0.10000000000000009</v>
      </c>
      <c r="H41" s="29">
        <f>G8/C243*C41</f>
        <v>3.6699131332003962E-2</v>
      </c>
      <c r="I41" s="26">
        <f t="shared" si="1"/>
        <v>0.13669913133200406</v>
      </c>
      <c r="J41" s="4"/>
      <c r="K41" s="366"/>
      <c r="L41" s="91"/>
      <c r="M41" s="444"/>
    </row>
    <row r="42" spans="1:13" x14ac:dyDescent="0.25">
      <c r="A42" s="7">
        <v>29</v>
      </c>
      <c r="B42" s="17" t="s">
        <v>359</v>
      </c>
      <c r="C42" s="11">
        <v>52.8</v>
      </c>
      <c r="D42" s="16" t="s">
        <v>328</v>
      </c>
      <c r="E42" s="30">
        <v>5.5</v>
      </c>
      <c r="F42" s="30">
        <v>5.9</v>
      </c>
      <c r="G42" s="21">
        <f t="shared" si="0"/>
        <v>0.40000000000000036</v>
      </c>
      <c r="H42" s="29">
        <f>G8/C243*C42</f>
        <v>2.0724215340425765E-2</v>
      </c>
      <c r="I42" s="26">
        <f t="shared" si="1"/>
        <v>0.42072421534042614</v>
      </c>
      <c r="J42" s="4"/>
      <c r="K42" s="366"/>
      <c r="L42" s="91"/>
      <c r="M42" s="444"/>
    </row>
    <row r="43" spans="1:13" x14ac:dyDescent="0.25">
      <c r="A43" s="7">
        <v>30</v>
      </c>
      <c r="B43" s="17" t="s">
        <v>360</v>
      </c>
      <c r="C43" s="11">
        <v>65.400000000000006</v>
      </c>
      <c r="D43" s="16" t="s">
        <v>328</v>
      </c>
      <c r="E43" s="30">
        <v>5.2</v>
      </c>
      <c r="F43" s="30">
        <v>5.2</v>
      </c>
      <c r="G43" s="21">
        <f t="shared" si="0"/>
        <v>0</v>
      </c>
      <c r="H43" s="29">
        <f>G8/C243*C43</f>
        <v>2.5669766728481917E-2</v>
      </c>
      <c r="I43" s="26">
        <f t="shared" si="1"/>
        <v>2.5669766728481917E-2</v>
      </c>
      <c r="J43" s="4"/>
      <c r="K43" s="366"/>
      <c r="L43" s="91"/>
      <c r="M43" s="444"/>
    </row>
    <row r="44" spans="1:13" x14ac:dyDescent="0.25">
      <c r="A44" s="7">
        <v>31</v>
      </c>
      <c r="B44" s="17" t="s">
        <v>361</v>
      </c>
      <c r="C44" s="11">
        <v>93.9</v>
      </c>
      <c r="D44" s="16" t="s">
        <v>328</v>
      </c>
      <c r="E44" s="30">
        <v>7.2</v>
      </c>
      <c r="F44" s="30">
        <v>7.2</v>
      </c>
      <c r="G44" s="21">
        <f t="shared" si="0"/>
        <v>0</v>
      </c>
      <c r="H44" s="29">
        <f>G8/C243*C44</f>
        <v>3.6856132963370827E-2</v>
      </c>
      <c r="I44" s="26">
        <f t="shared" si="1"/>
        <v>3.6856132963370827E-2</v>
      </c>
      <c r="J44" s="4"/>
      <c r="K44" s="366"/>
      <c r="L44" s="91"/>
      <c r="M44" s="444"/>
    </row>
    <row r="45" spans="1:13" x14ac:dyDescent="0.25">
      <c r="A45" s="7">
        <v>32</v>
      </c>
      <c r="B45" s="17" t="s">
        <v>363</v>
      </c>
      <c r="C45" s="11">
        <v>53</v>
      </c>
      <c r="D45" s="16" t="s">
        <v>328</v>
      </c>
      <c r="E45" s="30">
        <v>4.3</v>
      </c>
      <c r="F45" s="30">
        <v>4.5999999999999996</v>
      </c>
      <c r="G45" s="21">
        <f t="shared" si="0"/>
        <v>0.29999999999999982</v>
      </c>
      <c r="H45" s="29">
        <f>G8/C243*C45</f>
        <v>2.0802716156109197E-2</v>
      </c>
      <c r="I45" s="26">
        <f t="shared" si="1"/>
        <v>0.320802716156109</v>
      </c>
      <c r="J45" s="4"/>
      <c r="K45" s="366"/>
      <c r="L45" s="91"/>
      <c r="M45" s="444"/>
    </row>
    <row r="46" spans="1:13" x14ac:dyDescent="0.25">
      <c r="A46" s="7">
        <v>33</v>
      </c>
      <c r="B46" s="17" t="s">
        <v>364</v>
      </c>
      <c r="C46" s="11">
        <v>65.3</v>
      </c>
      <c r="D46" s="16" t="s">
        <v>328</v>
      </c>
      <c r="E46" s="30">
        <v>1.7</v>
      </c>
      <c r="F46" s="30">
        <v>1.9</v>
      </c>
      <c r="G46" s="21">
        <f t="shared" si="0"/>
        <v>0.19999999999999996</v>
      </c>
      <c r="H46" s="29">
        <f>G8/C243*C46</f>
        <v>2.5630516320640197E-2</v>
      </c>
      <c r="I46" s="26">
        <f t="shared" si="1"/>
        <v>0.22563051632064016</v>
      </c>
      <c r="J46" s="4"/>
      <c r="K46" s="366"/>
      <c r="L46" s="91"/>
      <c r="M46" s="444"/>
    </row>
    <row r="47" spans="1:13" x14ac:dyDescent="0.25">
      <c r="A47" s="7">
        <v>34</v>
      </c>
      <c r="B47" s="17" t="s">
        <v>362</v>
      </c>
      <c r="C47" s="11">
        <v>94</v>
      </c>
      <c r="D47" s="16" t="s">
        <v>328</v>
      </c>
      <c r="E47" s="30">
        <v>7.3</v>
      </c>
      <c r="F47" s="30">
        <v>7.7</v>
      </c>
      <c r="G47" s="21">
        <f t="shared" si="0"/>
        <v>0.40000000000000036</v>
      </c>
      <c r="H47" s="29">
        <f>G8/C243*C47</f>
        <v>3.6895383371212537E-2</v>
      </c>
      <c r="I47" s="26">
        <f t="shared" si="1"/>
        <v>0.43689538337121292</v>
      </c>
      <c r="J47" s="4"/>
      <c r="K47" s="366"/>
      <c r="L47" s="91"/>
      <c r="M47" s="444"/>
    </row>
    <row r="48" spans="1:13" x14ac:dyDescent="0.25">
      <c r="A48" s="7">
        <v>35</v>
      </c>
      <c r="B48" s="17" t="s">
        <v>365</v>
      </c>
      <c r="C48" s="11">
        <v>52.8</v>
      </c>
      <c r="D48" s="16" t="s">
        <v>328</v>
      </c>
      <c r="E48" s="30">
        <v>4.0999999999999996</v>
      </c>
      <c r="F48" s="30">
        <v>4.4000000000000004</v>
      </c>
      <c r="G48" s="21">
        <f t="shared" si="0"/>
        <v>0.30000000000000071</v>
      </c>
      <c r="H48" s="29">
        <f>G8/C243*C48</f>
        <v>2.0724215340425765E-2</v>
      </c>
      <c r="I48" s="26">
        <f t="shared" si="1"/>
        <v>0.3207242153404265</v>
      </c>
      <c r="K48" s="366"/>
      <c r="L48" s="91"/>
      <c r="M48" s="444"/>
    </row>
    <row r="49" spans="1:21" x14ac:dyDescent="0.25">
      <c r="A49" s="7">
        <v>36</v>
      </c>
      <c r="B49" s="17" t="s">
        <v>366</v>
      </c>
      <c r="C49" s="11">
        <v>64.900000000000006</v>
      </c>
      <c r="D49" s="16" t="s">
        <v>328</v>
      </c>
      <c r="E49" s="30">
        <v>1.9</v>
      </c>
      <c r="F49" s="30">
        <v>1.9</v>
      </c>
      <c r="G49" s="21">
        <f t="shared" si="0"/>
        <v>0</v>
      </c>
      <c r="H49" s="29">
        <f>G8/C243*C49</f>
        <v>2.5473514689273339E-2</v>
      </c>
      <c r="I49" s="26">
        <f t="shared" si="1"/>
        <v>2.5473514689273339E-2</v>
      </c>
      <c r="J49" s="4"/>
      <c r="K49" s="366"/>
      <c r="L49" s="91"/>
      <c r="M49" s="444"/>
    </row>
    <row r="50" spans="1:21" x14ac:dyDescent="0.25">
      <c r="A50" s="7">
        <v>37</v>
      </c>
      <c r="B50" s="17" t="s">
        <v>367</v>
      </c>
      <c r="C50" s="11">
        <v>94.1</v>
      </c>
      <c r="D50" s="16" t="s">
        <v>328</v>
      </c>
      <c r="E50" s="30">
        <v>4.0999999999999996</v>
      </c>
      <c r="F50" s="30">
        <v>4.0999999999999996</v>
      </c>
      <c r="G50" s="21">
        <f t="shared" si="0"/>
        <v>0</v>
      </c>
      <c r="H50" s="29">
        <f>G8/C243*C50</f>
        <v>3.6934633779054253E-2</v>
      </c>
      <c r="I50" s="26">
        <f t="shared" si="1"/>
        <v>3.6934633779054253E-2</v>
      </c>
      <c r="J50" s="4"/>
      <c r="K50" s="366"/>
      <c r="L50" s="91"/>
      <c r="M50" s="444"/>
    </row>
    <row r="51" spans="1:21" x14ac:dyDescent="0.25">
      <c r="A51" s="7">
        <v>38</v>
      </c>
      <c r="B51" s="17" t="s">
        <v>368</v>
      </c>
      <c r="C51" s="11">
        <v>52.7</v>
      </c>
      <c r="D51" s="16" t="s">
        <v>328</v>
      </c>
      <c r="E51" s="30">
        <v>2.4</v>
      </c>
      <c r="F51" s="30">
        <v>2.6</v>
      </c>
      <c r="G51" s="21">
        <f t="shared" si="0"/>
        <v>0.20000000000000018</v>
      </c>
      <c r="H51" s="29">
        <f>G8/C243*C51</f>
        <v>2.0684964932584052E-2</v>
      </c>
      <c r="I51" s="26">
        <f t="shared" si="1"/>
        <v>0.22068496493258422</v>
      </c>
      <c r="J51" s="4"/>
      <c r="K51" s="366"/>
      <c r="L51" s="91"/>
      <c r="M51" s="444"/>
    </row>
    <row r="52" spans="1:21" x14ac:dyDescent="0.25">
      <c r="A52" s="7">
        <v>39</v>
      </c>
      <c r="B52" s="17" t="s">
        <v>369</v>
      </c>
      <c r="C52" s="11">
        <v>65.2</v>
      </c>
      <c r="D52" s="16" t="s">
        <v>328</v>
      </c>
      <c r="E52" s="30">
        <v>4.8</v>
      </c>
      <c r="F52" s="30">
        <v>4.8</v>
      </c>
      <c r="G52" s="21">
        <f t="shared" si="0"/>
        <v>0</v>
      </c>
      <c r="H52" s="29">
        <f>G8/C243*C52</f>
        <v>2.5591265912798485E-2</v>
      </c>
      <c r="I52" s="26">
        <f t="shared" si="1"/>
        <v>2.5591265912798485E-2</v>
      </c>
      <c r="J52" s="4"/>
      <c r="K52" s="366"/>
      <c r="L52" s="91"/>
      <c r="M52" s="444"/>
    </row>
    <row r="53" spans="1:21" x14ac:dyDescent="0.25">
      <c r="A53" s="7">
        <v>40</v>
      </c>
      <c r="B53" s="17" t="s">
        <v>370</v>
      </c>
      <c r="C53" s="11">
        <v>94</v>
      </c>
      <c r="D53" s="16" t="s">
        <v>328</v>
      </c>
      <c r="E53" s="30">
        <v>9.4</v>
      </c>
      <c r="F53" s="30">
        <v>9.4</v>
      </c>
      <c r="G53" s="21">
        <f t="shared" si="0"/>
        <v>0</v>
      </c>
      <c r="H53" s="29">
        <f>G8/C243*C53</f>
        <v>3.6895383371212537E-2</v>
      </c>
      <c r="I53" s="26">
        <f t="shared" si="1"/>
        <v>3.6895383371212537E-2</v>
      </c>
      <c r="J53" s="4"/>
      <c r="K53" s="366"/>
      <c r="L53" s="91"/>
      <c r="M53" s="444"/>
    </row>
    <row r="54" spans="1:21" x14ac:dyDescent="0.25">
      <c r="A54" s="7">
        <v>41</v>
      </c>
      <c r="B54" s="17" t="s">
        <v>371</v>
      </c>
      <c r="C54" s="11">
        <v>52.8</v>
      </c>
      <c r="D54" s="16" t="s">
        <v>328</v>
      </c>
      <c r="E54" s="30">
        <v>1.8</v>
      </c>
      <c r="F54" s="30">
        <v>1.8</v>
      </c>
      <c r="G54" s="21">
        <f t="shared" si="0"/>
        <v>0</v>
      </c>
      <c r="H54" s="29">
        <f>G8/C243*C54</f>
        <v>2.0724215340425765E-2</v>
      </c>
      <c r="I54" s="26">
        <f t="shared" si="1"/>
        <v>2.0724215340425765E-2</v>
      </c>
      <c r="J54" s="4"/>
      <c r="K54" s="366"/>
      <c r="L54" s="91"/>
      <c r="M54" s="444"/>
    </row>
    <row r="55" spans="1:21" x14ac:dyDescent="0.25">
      <c r="A55" s="7">
        <v>42</v>
      </c>
      <c r="B55" s="17" t="s">
        <v>372</v>
      </c>
      <c r="C55" s="11">
        <v>65.3</v>
      </c>
      <c r="D55" s="16" t="s">
        <v>328</v>
      </c>
      <c r="E55" s="30">
        <v>6.8</v>
      </c>
      <c r="F55" s="30">
        <v>7</v>
      </c>
      <c r="G55" s="21">
        <f t="shared" si="0"/>
        <v>0.20000000000000018</v>
      </c>
      <c r="H55" s="29">
        <f>G8/C243*C55</f>
        <v>2.5630516320640197E-2</v>
      </c>
      <c r="I55" s="26">
        <f t="shared" si="1"/>
        <v>0.22563051632064038</v>
      </c>
      <c r="J55" s="4"/>
      <c r="K55" s="366"/>
      <c r="L55" s="91"/>
      <c r="M55" s="444"/>
    </row>
    <row r="56" spans="1:21" x14ac:dyDescent="0.25">
      <c r="A56" s="7">
        <v>43</v>
      </c>
      <c r="B56" s="17" t="s">
        <v>455</v>
      </c>
      <c r="C56" s="11">
        <v>69.099999999999994</v>
      </c>
      <c r="D56" s="16" t="s">
        <v>328</v>
      </c>
      <c r="E56" s="30">
        <v>6.9</v>
      </c>
      <c r="F56" s="30">
        <v>7.2</v>
      </c>
      <c r="G56" s="21">
        <f t="shared" si="0"/>
        <v>0.29999999999999982</v>
      </c>
      <c r="H56" s="29">
        <f>G8/C243*C56</f>
        <v>2.7122031818625384E-2</v>
      </c>
      <c r="I56" s="26">
        <f t="shared" si="1"/>
        <v>0.3271220318186252</v>
      </c>
      <c r="J56" s="4"/>
      <c r="K56" s="366"/>
      <c r="L56" s="91"/>
      <c r="M56" s="444"/>
    </row>
    <row r="57" spans="1:21" x14ac:dyDescent="0.25">
      <c r="A57" s="7">
        <v>44</v>
      </c>
      <c r="B57" s="17" t="s">
        <v>456</v>
      </c>
      <c r="C57" s="11">
        <v>42.6</v>
      </c>
      <c r="D57" s="16" t="s">
        <v>328</v>
      </c>
      <c r="E57" s="30">
        <v>5</v>
      </c>
      <c r="F57" s="30">
        <v>5.0999999999999996</v>
      </c>
      <c r="G57" s="21">
        <f t="shared" si="0"/>
        <v>9.9999999999999645E-2</v>
      </c>
      <c r="H57" s="29">
        <f>G8/C243*C57</f>
        <v>1.6720673740570791E-2</v>
      </c>
      <c r="I57" s="26">
        <f t="shared" si="1"/>
        <v>0.11672067374057044</v>
      </c>
      <c r="J57" s="4"/>
      <c r="K57" s="366"/>
      <c r="L57" s="91"/>
      <c r="M57" s="444"/>
    </row>
    <row r="58" spans="1:21" x14ac:dyDescent="0.25">
      <c r="A58" s="7">
        <v>45</v>
      </c>
      <c r="B58" s="17" t="s">
        <v>457</v>
      </c>
      <c r="C58" s="11">
        <v>55.5</v>
      </c>
      <c r="D58" s="16" t="s">
        <v>328</v>
      </c>
      <c r="E58" s="30">
        <v>7</v>
      </c>
      <c r="F58" s="30">
        <v>7.1</v>
      </c>
      <c r="G58" s="21">
        <f t="shared" si="0"/>
        <v>9.9999999999999645E-2</v>
      </c>
      <c r="H58" s="29">
        <f>G8/C243*C58</f>
        <v>2.1783976352152085E-2</v>
      </c>
      <c r="I58" s="26">
        <f t="shared" si="1"/>
        <v>0.12178397635215173</v>
      </c>
      <c r="K58" s="366"/>
      <c r="L58" s="91"/>
      <c r="M58" s="703"/>
      <c r="N58" s="704"/>
      <c r="O58" s="704"/>
      <c r="P58" s="704"/>
      <c r="Q58" s="704"/>
      <c r="R58" s="704"/>
      <c r="S58" s="704"/>
      <c r="T58" s="704"/>
      <c r="U58" s="704"/>
    </row>
    <row r="59" spans="1:21" x14ac:dyDescent="0.25">
      <c r="A59" s="7">
        <v>46</v>
      </c>
      <c r="B59" s="17" t="s">
        <v>458</v>
      </c>
      <c r="C59" s="11">
        <v>58.9</v>
      </c>
      <c r="D59" s="16" t="s">
        <v>328</v>
      </c>
      <c r="E59" s="30">
        <v>7.2</v>
      </c>
      <c r="F59" s="30">
        <v>7.6</v>
      </c>
      <c r="G59" s="21">
        <f t="shared" si="0"/>
        <v>0.39999999999999947</v>
      </c>
      <c r="H59" s="29">
        <f>G8/C243*C59</f>
        <v>2.311849021877041E-2</v>
      </c>
      <c r="I59" s="26">
        <f t="shared" si="1"/>
        <v>0.4231184902187699</v>
      </c>
      <c r="K59" s="366"/>
      <c r="L59" s="91"/>
      <c r="M59" s="444"/>
    </row>
    <row r="60" spans="1:21" x14ac:dyDescent="0.25">
      <c r="A60" s="7">
        <v>47</v>
      </c>
      <c r="B60" s="17" t="s">
        <v>459</v>
      </c>
      <c r="C60" s="11">
        <v>62.3</v>
      </c>
      <c r="D60" s="16" t="s">
        <v>328</v>
      </c>
      <c r="E60" s="30">
        <v>4.8</v>
      </c>
      <c r="F60" s="30">
        <v>5.0999999999999996</v>
      </c>
      <c r="G60" s="21">
        <f t="shared" si="0"/>
        <v>0.29999999999999982</v>
      </c>
      <c r="H60" s="29">
        <f>G8/C243*C60</f>
        <v>2.4453004085388735E-2</v>
      </c>
      <c r="I60" s="26">
        <f t="shared" si="1"/>
        <v>0.32445300408538857</v>
      </c>
      <c r="K60" s="366"/>
      <c r="L60" s="91"/>
      <c r="M60" s="444"/>
    </row>
    <row r="61" spans="1:21" x14ac:dyDescent="0.25">
      <c r="A61" s="7">
        <v>48</v>
      </c>
      <c r="B61" s="17" t="s">
        <v>460</v>
      </c>
      <c r="C61" s="11">
        <v>68.7</v>
      </c>
      <c r="D61" s="16" t="s">
        <v>328</v>
      </c>
      <c r="E61" s="30">
        <v>5.4</v>
      </c>
      <c r="F61" s="30">
        <v>5.4</v>
      </c>
      <c r="G61" s="21">
        <f t="shared" si="0"/>
        <v>0</v>
      </c>
      <c r="H61" s="29">
        <f>G8/C243*C61</f>
        <v>2.6965030187258526E-2</v>
      </c>
      <c r="I61" s="26">
        <f t="shared" si="1"/>
        <v>2.6965030187258526E-2</v>
      </c>
      <c r="K61" s="366"/>
      <c r="L61" s="91"/>
      <c r="M61" s="444"/>
    </row>
    <row r="62" spans="1:21" x14ac:dyDescent="0.25">
      <c r="A62" s="7">
        <v>49</v>
      </c>
      <c r="B62" s="17" t="s">
        <v>461</v>
      </c>
      <c r="C62" s="11">
        <v>42.7</v>
      </c>
      <c r="D62" s="16" t="s">
        <v>328</v>
      </c>
      <c r="E62" s="30">
        <v>1.6</v>
      </c>
      <c r="F62" s="30">
        <v>1.6</v>
      </c>
      <c r="G62" s="21">
        <f t="shared" si="0"/>
        <v>0</v>
      </c>
      <c r="H62" s="29">
        <f>G8/C243*C62</f>
        <v>1.6759924148412507E-2</v>
      </c>
      <c r="I62" s="26">
        <f t="shared" si="1"/>
        <v>1.6759924148412507E-2</v>
      </c>
      <c r="J62" s="4"/>
      <c r="K62" s="366"/>
      <c r="L62" s="91"/>
      <c r="M62" s="444"/>
    </row>
    <row r="63" spans="1:21" x14ac:dyDescent="0.25">
      <c r="A63" s="7">
        <v>50</v>
      </c>
      <c r="B63" s="17" t="s">
        <v>462</v>
      </c>
      <c r="C63" s="11">
        <v>55</v>
      </c>
      <c r="D63" s="16" t="s">
        <v>328</v>
      </c>
      <c r="E63" s="30">
        <v>3.7</v>
      </c>
      <c r="F63" s="30">
        <v>4.2</v>
      </c>
      <c r="G63" s="21">
        <f t="shared" si="0"/>
        <v>0.5</v>
      </c>
      <c r="H63" s="29">
        <f>G8/C243*C63</f>
        <v>2.1587724312943507E-2</v>
      </c>
      <c r="I63" s="26">
        <f t="shared" si="1"/>
        <v>0.52158772431294353</v>
      </c>
      <c r="J63" s="4"/>
      <c r="K63" s="366"/>
      <c r="L63" s="55"/>
      <c r="M63" s="444"/>
    </row>
    <row r="64" spans="1:21" x14ac:dyDescent="0.25">
      <c r="A64" s="7">
        <v>51</v>
      </c>
      <c r="B64" s="17" t="s">
        <v>463</v>
      </c>
      <c r="C64" s="11">
        <v>59</v>
      </c>
      <c r="D64" s="16" t="s">
        <v>328</v>
      </c>
      <c r="E64" s="30">
        <v>3.5</v>
      </c>
      <c r="F64" s="30">
        <v>3.7</v>
      </c>
      <c r="G64" s="21">
        <f t="shared" si="0"/>
        <v>0.20000000000000018</v>
      </c>
      <c r="H64" s="29">
        <f>G8/C243*C64</f>
        <v>2.3157740626612126E-2</v>
      </c>
      <c r="I64" s="26">
        <f t="shared" si="1"/>
        <v>0.22315774062661231</v>
      </c>
      <c r="J64" s="4"/>
      <c r="K64" s="366"/>
      <c r="L64" s="386"/>
      <c r="M64" s="444"/>
    </row>
    <row r="65" spans="1:13" x14ac:dyDescent="0.25">
      <c r="A65" s="7">
        <v>52</v>
      </c>
      <c r="B65" s="17" t="s">
        <v>464</v>
      </c>
      <c r="C65" s="11">
        <v>62</v>
      </c>
      <c r="D65" s="16" t="s">
        <v>328</v>
      </c>
      <c r="E65" s="30">
        <v>5.9</v>
      </c>
      <c r="F65" s="30">
        <v>6</v>
      </c>
      <c r="G65" s="21">
        <f t="shared" si="0"/>
        <v>9.9999999999999645E-2</v>
      </c>
      <c r="H65" s="29">
        <f>G8/C243*C65</f>
        <v>2.4335252861863589E-2</v>
      </c>
      <c r="I65" s="26">
        <f t="shared" si="1"/>
        <v>0.12433525286186323</v>
      </c>
      <c r="J65" s="4"/>
      <c r="K65" s="366"/>
      <c r="L65" s="55"/>
      <c r="M65" s="444"/>
    </row>
    <row r="66" spans="1:13" x14ac:dyDescent="0.25">
      <c r="A66" s="7">
        <v>53</v>
      </c>
      <c r="B66" s="17" t="s">
        <v>465</v>
      </c>
      <c r="C66" s="11">
        <v>68.900000000000006</v>
      </c>
      <c r="D66" s="16" t="s">
        <v>328</v>
      </c>
      <c r="E66" s="30">
        <v>2.4</v>
      </c>
      <c r="F66" s="30">
        <v>2.4</v>
      </c>
      <c r="G66" s="21">
        <f t="shared" si="0"/>
        <v>0</v>
      </c>
      <c r="H66" s="29">
        <f>G8/C243*C66</f>
        <v>2.7043531002941958E-2</v>
      </c>
      <c r="I66" s="26">
        <f t="shared" si="1"/>
        <v>2.7043531002941958E-2</v>
      </c>
      <c r="J66" s="4"/>
      <c r="K66" s="366"/>
      <c r="L66" s="55"/>
      <c r="M66" s="444"/>
    </row>
    <row r="67" spans="1:13" x14ac:dyDescent="0.25">
      <c r="A67" s="7">
        <v>54</v>
      </c>
      <c r="B67" s="17" t="s">
        <v>466</v>
      </c>
      <c r="C67" s="11">
        <v>42.8</v>
      </c>
      <c r="D67" s="16" t="s">
        <v>328</v>
      </c>
      <c r="E67" s="30">
        <v>3.7</v>
      </c>
      <c r="F67" s="30">
        <v>3.7</v>
      </c>
      <c r="G67" s="21">
        <f t="shared" si="0"/>
        <v>0</v>
      </c>
      <c r="H67" s="29">
        <f>G8/C243*C67</f>
        <v>1.679917455625422E-2</v>
      </c>
      <c r="I67" s="26">
        <f t="shared" si="1"/>
        <v>1.679917455625422E-2</v>
      </c>
      <c r="J67" s="4"/>
      <c r="K67" s="366"/>
      <c r="L67" s="55"/>
      <c r="M67" s="444"/>
    </row>
    <row r="68" spans="1:13" x14ac:dyDescent="0.25">
      <c r="A68" s="7">
        <v>55</v>
      </c>
      <c r="B68" s="17" t="s">
        <v>467</v>
      </c>
      <c r="C68" s="11">
        <v>55.2</v>
      </c>
      <c r="D68" s="16" t="s">
        <v>328</v>
      </c>
      <c r="E68" s="30">
        <v>3</v>
      </c>
      <c r="F68" s="30">
        <v>3</v>
      </c>
      <c r="G68" s="21">
        <f t="shared" si="0"/>
        <v>0</v>
      </c>
      <c r="H68" s="29">
        <f>G8/C243*C68</f>
        <v>2.166622512862694E-2</v>
      </c>
      <c r="I68" s="26">
        <f t="shared" si="1"/>
        <v>2.166622512862694E-2</v>
      </c>
      <c r="J68" s="4"/>
      <c r="K68" s="366"/>
      <c r="L68" s="55"/>
      <c r="M68" s="444"/>
    </row>
    <row r="69" spans="1:13" x14ac:dyDescent="0.25">
      <c r="A69" s="7">
        <v>56</v>
      </c>
      <c r="B69" s="17" t="s">
        <v>468</v>
      </c>
      <c r="C69" s="11">
        <v>59.3</v>
      </c>
      <c r="D69" s="16" t="s">
        <v>328</v>
      </c>
      <c r="E69" s="30">
        <v>5.2</v>
      </c>
      <c r="F69" s="30">
        <v>5.4</v>
      </c>
      <c r="G69" s="21">
        <f t="shared" si="0"/>
        <v>0.20000000000000018</v>
      </c>
      <c r="H69" s="29">
        <f>G8/C243*C69</f>
        <v>2.3275491850137272E-2</v>
      </c>
      <c r="I69" s="26">
        <f t="shared" si="1"/>
        <v>0.22327549185013745</v>
      </c>
      <c r="J69" s="4"/>
      <c r="K69" s="366"/>
      <c r="L69" s="55"/>
      <c r="M69" s="444"/>
    </row>
    <row r="70" spans="1:13" x14ac:dyDescent="0.25">
      <c r="A70" s="7">
        <v>57</v>
      </c>
      <c r="B70" s="17" t="s">
        <v>469</v>
      </c>
      <c r="C70" s="11">
        <v>62.2</v>
      </c>
      <c r="D70" s="16" t="s">
        <v>328</v>
      </c>
      <c r="E70" s="30">
        <v>8.1</v>
      </c>
      <c r="F70" s="30">
        <v>8.4</v>
      </c>
      <c r="G70" s="21">
        <f t="shared" si="0"/>
        <v>0.30000000000000071</v>
      </c>
      <c r="H70" s="29">
        <f>G8/C243*C70</f>
        <v>2.4413753677547022E-2</v>
      </c>
      <c r="I70" s="26">
        <f t="shared" si="1"/>
        <v>0.32441375367754771</v>
      </c>
      <c r="J70" s="4"/>
      <c r="K70" s="366"/>
      <c r="L70" s="55"/>
      <c r="M70" s="444"/>
    </row>
    <row r="71" spans="1:13" x14ac:dyDescent="0.25">
      <c r="A71" s="7">
        <v>58</v>
      </c>
      <c r="B71" s="17" t="s">
        <v>470</v>
      </c>
      <c r="C71" s="11">
        <v>69.099999999999994</v>
      </c>
      <c r="D71" s="16" t="s">
        <v>328</v>
      </c>
      <c r="E71" s="30">
        <v>2.4</v>
      </c>
      <c r="F71" s="30">
        <v>2.4</v>
      </c>
      <c r="G71" s="21">
        <f t="shared" si="0"/>
        <v>0</v>
      </c>
      <c r="H71" s="29">
        <f>G8/C243*C71</f>
        <v>2.7122031818625384E-2</v>
      </c>
      <c r="I71" s="26">
        <f t="shared" si="1"/>
        <v>2.7122031818625384E-2</v>
      </c>
      <c r="J71" s="4"/>
      <c r="K71" s="366"/>
      <c r="L71" s="55"/>
      <c r="M71" s="444"/>
    </row>
    <row r="72" spans="1:13" x14ac:dyDescent="0.25">
      <c r="A72" s="7">
        <v>59</v>
      </c>
      <c r="B72" s="17" t="s">
        <v>471</v>
      </c>
      <c r="C72" s="11">
        <v>42.5</v>
      </c>
      <c r="D72" s="16" t="s">
        <v>328</v>
      </c>
      <c r="E72" s="30">
        <v>4.9000000000000004</v>
      </c>
      <c r="F72" s="30">
        <v>5.2</v>
      </c>
      <c r="G72" s="21">
        <f t="shared" si="0"/>
        <v>0.29999999999999982</v>
      </c>
      <c r="H72" s="29">
        <f>G8/C243*C72</f>
        <v>1.6681423332729074E-2</v>
      </c>
      <c r="I72" s="26">
        <f t="shared" si="1"/>
        <v>0.31668142333272892</v>
      </c>
      <c r="J72" s="4"/>
      <c r="K72" s="366"/>
      <c r="L72" s="55"/>
      <c r="M72" s="444"/>
    </row>
    <row r="73" spans="1:13" x14ac:dyDescent="0.25">
      <c r="A73" s="7">
        <v>60</v>
      </c>
      <c r="B73" s="17" t="s">
        <v>472</v>
      </c>
      <c r="C73" s="11">
        <v>55.4</v>
      </c>
      <c r="D73" s="16" t="s">
        <v>328</v>
      </c>
      <c r="E73" s="30">
        <v>2.1</v>
      </c>
      <c r="F73" s="30">
        <v>2.2999999999999998</v>
      </c>
      <c r="G73" s="21">
        <f t="shared" si="0"/>
        <v>0.19999999999999973</v>
      </c>
      <c r="H73" s="29">
        <f>G8/C243*C73</f>
        <v>2.1744725944310369E-2</v>
      </c>
      <c r="I73" s="26">
        <f t="shared" si="1"/>
        <v>0.22174472594431011</v>
      </c>
      <c r="J73" s="4"/>
      <c r="K73" s="366"/>
      <c r="L73" s="55"/>
      <c r="M73" s="444"/>
    </row>
    <row r="74" spans="1:13" x14ac:dyDescent="0.25">
      <c r="A74" s="7">
        <v>61</v>
      </c>
      <c r="B74" s="17" t="s">
        <v>473</v>
      </c>
      <c r="C74" s="11">
        <v>58.8</v>
      </c>
      <c r="D74" s="16" t="s">
        <v>328</v>
      </c>
      <c r="E74" s="30">
        <v>3.7</v>
      </c>
      <c r="F74" s="30">
        <v>3.7</v>
      </c>
      <c r="G74" s="21">
        <f t="shared" si="0"/>
        <v>0</v>
      </c>
      <c r="H74" s="29">
        <f>G8/C243*C74</f>
        <v>2.3079239810928694E-2</v>
      </c>
      <c r="I74" s="26">
        <f t="shared" si="1"/>
        <v>2.3079239810928694E-2</v>
      </c>
      <c r="J74" s="4"/>
      <c r="K74" s="366"/>
      <c r="L74" s="55"/>
      <c r="M74" s="444"/>
    </row>
    <row r="75" spans="1:13" x14ac:dyDescent="0.25">
      <c r="A75" s="7">
        <v>62</v>
      </c>
      <c r="B75" s="17" t="s">
        <v>474</v>
      </c>
      <c r="C75" s="11">
        <v>62.1</v>
      </c>
      <c r="D75" s="16" t="s">
        <v>328</v>
      </c>
      <c r="E75" s="30">
        <v>6.9</v>
      </c>
      <c r="F75" s="30">
        <v>6.9</v>
      </c>
      <c r="G75" s="21">
        <f t="shared" si="0"/>
        <v>0</v>
      </c>
      <c r="H75" s="29">
        <f>G8/C243*C75</f>
        <v>2.4374503269705305E-2</v>
      </c>
      <c r="I75" s="26">
        <f t="shared" si="1"/>
        <v>2.4374503269705305E-2</v>
      </c>
      <c r="J75" s="4"/>
      <c r="K75" s="366"/>
      <c r="L75" s="55"/>
      <c r="M75" s="444"/>
    </row>
    <row r="76" spans="1:13" x14ac:dyDescent="0.25">
      <c r="A76" s="7">
        <v>63</v>
      </c>
      <c r="B76" s="17" t="s">
        <v>475</v>
      </c>
      <c r="C76" s="11">
        <v>69</v>
      </c>
      <c r="D76" s="16" t="s">
        <v>328</v>
      </c>
      <c r="E76" s="30">
        <v>7.7</v>
      </c>
      <c r="F76" s="30">
        <v>8.1</v>
      </c>
      <c r="G76" s="21">
        <f t="shared" si="0"/>
        <v>0.39999999999999947</v>
      </c>
      <c r="H76" s="29">
        <f>G8/C243*C76</f>
        <v>2.7082781410783671E-2</v>
      </c>
      <c r="I76" s="26">
        <f t="shared" si="1"/>
        <v>0.42708278141078315</v>
      </c>
      <c r="J76" s="4"/>
      <c r="K76" s="366"/>
      <c r="L76" s="55"/>
      <c r="M76" s="444"/>
    </row>
    <row r="77" spans="1:13" x14ac:dyDescent="0.25">
      <c r="A77" s="7">
        <v>64</v>
      </c>
      <c r="B77" s="17" t="s">
        <v>476</v>
      </c>
      <c r="C77" s="11">
        <v>42.2</v>
      </c>
      <c r="D77" s="16" t="s">
        <v>328</v>
      </c>
      <c r="E77" s="30">
        <v>3.1</v>
      </c>
      <c r="F77" s="30">
        <v>3.1</v>
      </c>
      <c r="G77" s="21">
        <f t="shared" si="0"/>
        <v>0</v>
      </c>
      <c r="H77" s="29">
        <f>G8/C243*C77</f>
        <v>1.6563672109203929E-2</v>
      </c>
      <c r="I77" s="26">
        <f t="shared" si="1"/>
        <v>1.6563672109203929E-2</v>
      </c>
      <c r="J77" s="4"/>
      <c r="K77" s="366"/>
      <c r="L77" s="55"/>
      <c r="M77" s="444"/>
    </row>
    <row r="78" spans="1:13" x14ac:dyDescent="0.25">
      <c r="A78" s="7">
        <v>65</v>
      </c>
      <c r="B78" s="17" t="s">
        <v>477</v>
      </c>
      <c r="C78" s="11">
        <v>55.5</v>
      </c>
      <c r="D78" s="16" t="s">
        <v>328</v>
      </c>
      <c r="E78" s="30">
        <v>2.9</v>
      </c>
      <c r="F78" s="30">
        <v>3.1</v>
      </c>
      <c r="G78" s="21">
        <f t="shared" si="0"/>
        <v>0.20000000000000018</v>
      </c>
      <c r="H78" s="29">
        <f>G8/C243*C78</f>
        <v>2.1783976352152085E-2</v>
      </c>
      <c r="I78" s="26">
        <f t="shared" si="1"/>
        <v>0.22178397635215227</v>
      </c>
      <c r="J78" s="4"/>
      <c r="K78" s="366"/>
      <c r="L78" s="55"/>
      <c r="M78" s="444"/>
    </row>
    <row r="79" spans="1:13" x14ac:dyDescent="0.25">
      <c r="A79" s="7">
        <v>66</v>
      </c>
      <c r="B79" s="17" t="s">
        <v>478</v>
      </c>
      <c r="C79" s="11">
        <v>59.3</v>
      </c>
      <c r="D79" s="16" t="s">
        <v>328</v>
      </c>
      <c r="E79" s="30">
        <v>5.5</v>
      </c>
      <c r="F79" s="30">
        <v>5.8</v>
      </c>
      <c r="G79" s="21">
        <f t="shared" si="0"/>
        <v>0.29999999999999982</v>
      </c>
      <c r="H79" s="29">
        <f>G8/C243*C79</f>
        <v>2.3275491850137272E-2</v>
      </c>
      <c r="I79" s="26">
        <f t="shared" si="1"/>
        <v>0.3232754918501371</v>
      </c>
      <c r="J79" s="4"/>
      <c r="K79" s="366"/>
      <c r="L79" s="55"/>
      <c r="M79" s="444"/>
    </row>
    <row r="80" spans="1:13" x14ac:dyDescent="0.25">
      <c r="A80" s="7">
        <v>67</v>
      </c>
      <c r="B80" s="17" t="s">
        <v>479</v>
      </c>
      <c r="C80" s="11">
        <v>62.6</v>
      </c>
      <c r="D80" s="16" t="s">
        <v>328</v>
      </c>
      <c r="E80" s="30">
        <v>8.1999999999999993</v>
      </c>
      <c r="F80" s="30">
        <v>8.8000000000000007</v>
      </c>
      <c r="G80" s="21">
        <f t="shared" ref="G80:G143" si="2">F80-E80</f>
        <v>0.60000000000000142</v>
      </c>
      <c r="H80" s="29">
        <f>G8/C243*C80</f>
        <v>2.4570755308913884E-2</v>
      </c>
      <c r="I80" s="26">
        <f t="shared" ref="I80:I143" si="3">G80+H80</f>
        <v>0.62457075530891526</v>
      </c>
      <c r="J80" s="4"/>
      <c r="K80" s="366"/>
      <c r="L80" s="55"/>
      <c r="M80" s="444"/>
    </row>
    <row r="81" spans="1:21" x14ac:dyDescent="0.25">
      <c r="A81" s="7">
        <v>68</v>
      </c>
      <c r="B81" s="17" t="s">
        <v>480</v>
      </c>
      <c r="C81" s="11">
        <v>69.2</v>
      </c>
      <c r="D81" s="16" t="s">
        <v>328</v>
      </c>
      <c r="E81" s="30">
        <v>4.9000000000000004</v>
      </c>
      <c r="F81" s="30">
        <v>5</v>
      </c>
      <c r="G81" s="21">
        <f t="shared" si="2"/>
        <v>9.9999999999999645E-2</v>
      </c>
      <c r="H81" s="29">
        <f>G8/C243*C81</f>
        <v>2.7161282226467104E-2</v>
      </c>
      <c r="I81" s="26">
        <f t="shared" si="3"/>
        <v>0.12716128222646675</v>
      </c>
      <c r="J81" s="4"/>
      <c r="K81" s="366"/>
      <c r="L81" s="55"/>
      <c r="M81" s="444"/>
    </row>
    <row r="82" spans="1:21" x14ac:dyDescent="0.25">
      <c r="A82" s="7">
        <v>69</v>
      </c>
      <c r="B82" s="17" t="s">
        <v>481</v>
      </c>
      <c r="C82" s="11">
        <v>42.3</v>
      </c>
      <c r="D82" s="16" t="s">
        <v>328</v>
      </c>
      <c r="E82" s="30">
        <v>4</v>
      </c>
      <c r="F82" s="30">
        <v>4.2</v>
      </c>
      <c r="G82" s="21">
        <f t="shared" si="2"/>
        <v>0.20000000000000018</v>
      </c>
      <c r="H82" s="29">
        <f>G8/C243*C82</f>
        <v>1.6602922517045642E-2</v>
      </c>
      <c r="I82" s="26">
        <f t="shared" si="3"/>
        <v>0.21660292251704583</v>
      </c>
      <c r="J82" s="4"/>
      <c r="K82" s="366"/>
      <c r="L82" s="55"/>
      <c r="M82" s="444"/>
    </row>
    <row r="83" spans="1:21" x14ac:dyDescent="0.25">
      <c r="A83" s="7">
        <v>70</v>
      </c>
      <c r="B83" s="17" t="s">
        <v>482</v>
      </c>
      <c r="C83" s="11">
        <v>54.9</v>
      </c>
      <c r="D83" s="16" t="s">
        <v>328</v>
      </c>
      <c r="E83" s="30">
        <v>5.9</v>
      </c>
      <c r="F83" s="30">
        <v>6.1</v>
      </c>
      <c r="G83" s="21">
        <f t="shared" si="2"/>
        <v>0.19999999999999929</v>
      </c>
      <c r="H83" s="29">
        <f>G8/C243*C83</f>
        <v>2.1548473905101791E-2</v>
      </c>
      <c r="I83" s="26">
        <f t="shared" si="3"/>
        <v>0.22154847390510107</v>
      </c>
      <c r="J83" s="4"/>
      <c r="K83" s="366"/>
      <c r="L83" s="55"/>
      <c r="M83" s="444"/>
    </row>
    <row r="84" spans="1:21" x14ac:dyDescent="0.25">
      <c r="A84" s="7">
        <v>71</v>
      </c>
      <c r="B84" s="17" t="s">
        <v>483</v>
      </c>
      <c r="C84" s="11">
        <v>58.9</v>
      </c>
      <c r="D84" s="16" t="s">
        <v>328</v>
      </c>
      <c r="E84" s="30">
        <v>4.5</v>
      </c>
      <c r="F84" s="30">
        <v>4.5999999999999996</v>
      </c>
      <c r="G84" s="21">
        <f t="shared" si="2"/>
        <v>9.9999999999999645E-2</v>
      </c>
      <c r="H84" s="29">
        <f>G8/C243*C84</f>
        <v>2.311849021877041E-2</v>
      </c>
      <c r="I84" s="26">
        <f t="shared" si="3"/>
        <v>0.12311849021877005</v>
      </c>
      <c r="J84" s="4"/>
      <c r="K84" s="366"/>
      <c r="L84" s="55"/>
      <c r="M84" s="444"/>
    </row>
    <row r="85" spans="1:21" x14ac:dyDescent="0.25">
      <c r="A85" s="7">
        <v>72</v>
      </c>
      <c r="B85" s="17" t="s">
        <v>484</v>
      </c>
      <c r="C85" s="11">
        <v>62.2</v>
      </c>
      <c r="D85" s="16" t="s">
        <v>328</v>
      </c>
      <c r="E85" s="30">
        <v>5.6</v>
      </c>
      <c r="F85" s="30">
        <v>5.7</v>
      </c>
      <c r="G85" s="21">
        <f t="shared" si="2"/>
        <v>0.10000000000000053</v>
      </c>
      <c r="H85" s="29">
        <f>G8/C243*C85</f>
        <v>2.4413753677547022E-2</v>
      </c>
      <c r="I85" s="26">
        <f t="shared" si="3"/>
        <v>0.12441375367754756</v>
      </c>
      <c r="J85" s="4"/>
      <c r="K85" s="366"/>
      <c r="L85" s="55"/>
      <c r="M85" s="444"/>
    </row>
    <row r="86" spans="1:21" x14ac:dyDescent="0.25">
      <c r="A86" s="7">
        <v>73</v>
      </c>
      <c r="B86" s="17" t="s">
        <v>485</v>
      </c>
      <c r="C86" s="11">
        <v>68.8</v>
      </c>
      <c r="D86" s="16" t="s">
        <v>328</v>
      </c>
      <c r="E86" s="30">
        <v>5.7</v>
      </c>
      <c r="F86" s="30">
        <v>5.7</v>
      </c>
      <c r="G86" s="21">
        <f t="shared" si="2"/>
        <v>0</v>
      </c>
      <c r="H86" s="29">
        <f>G8/C243*C86</f>
        <v>2.7004280595100238E-2</v>
      </c>
      <c r="I86" s="26">
        <f t="shared" si="3"/>
        <v>2.7004280595100238E-2</v>
      </c>
      <c r="J86" s="4"/>
      <c r="K86" s="366"/>
      <c r="L86" s="55"/>
      <c r="M86" s="444"/>
    </row>
    <row r="87" spans="1:21" x14ac:dyDescent="0.25">
      <c r="A87" s="7">
        <v>74</v>
      </c>
      <c r="B87" s="17" t="s">
        <v>486</v>
      </c>
      <c r="C87" s="11">
        <v>42.7</v>
      </c>
      <c r="D87" s="16" t="s">
        <v>328</v>
      </c>
      <c r="E87" s="30">
        <v>3.7</v>
      </c>
      <c r="F87" s="30">
        <v>3.9</v>
      </c>
      <c r="G87" s="21">
        <f t="shared" si="2"/>
        <v>0.19999999999999973</v>
      </c>
      <c r="H87" s="29">
        <f>G8/C243*C87</f>
        <v>1.6759924148412507E-2</v>
      </c>
      <c r="I87" s="26">
        <f t="shared" si="3"/>
        <v>0.21675992414841225</v>
      </c>
      <c r="J87" s="4"/>
      <c r="K87" s="366"/>
      <c r="L87" s="55"/>
      <c r="M87" s="444"/>
    </row>
    <row r="88" spans="1:21" x14ac:dyDescent="0.25">
      <c r="A88" s="7">
        <v>75</v>
      </c>
      <c r="B88" s="17" t="s">
        <v>487</v>
      </c>
      <c r="C88" s="11">
        <v>54.7</v>
      </c>
      <c r="D88" s="16" t="s">
        <v>328</v>
      </c>
      <c r="E88" s="30">
        <v>3.4</v>
      </c>
      <c r="F88" s="30">
        <v>3.4</v>
      </c>
      <c r="G88" s="21">
        <f t="shared" si="2"/>
        <v>0</v>
      </c>
      <c r="H88" s="29">
        <f>G8/C243*C88</f>
        <v>2.1469973089418361E-2</v>
      </c>
      <c r="I88" s="26">
        <f t="shared" si="3"/>
        <v>2.1469973089418361E-2</v>
      </c>
      <c r="J88" s="4"/>
      <c r="K88" s="366"/>
      <c r="L88" s="55"/>
      <c r="M88" s="444"/>
    </row>
    <row r="89" spans="1:21" x14ac:dyDescent="0.25">
      <c r="A89" s="7">
        <v>76</v>
      </c>
      <c r="B89" s="17" t="s">
        <v>488</v>
      </c>
      <c r="C89" s="11">
        <v>59.4</v>
      </c>
      <c r="D89" s="16" t="s">
        <v>328</v>
      </c>
      <c r="E89" s="30">
        <v>1</v>
      </c>
      <c r="F89" s="30">
        <v>1</v>
      </c>
      <c r="G89" s="21">
        <f t="shared" si="2"/>
        <v>0</v>
      </c>
      <c r="H89" s="29">
        <f>G8/C243*C89</f>
        <v>2.3314742257978988E-2</v>
      </c>
      <c r="I89" s="26">
        <f t="shared" si="3"/>
        <v>2.3314742257978988E-2</v>
      </c>
      <c r="J89" s="4"/>
      <c r="K89" s="366"/>
      <c r="L89" s="55"/>
      <c r="M89" s="444"/>
    </row>
    <row r="90" spans="1:21" x14ac:dyDescent="0.25">
      <c r="A90" s="7">
        <v>77</v>
      </c>
      <c r="B90" s="17" t="s">
        <v>489</v>
      </c>
      <c r="C90" s="11">
        <v>62.1</v>
      </c>
      <c r="D90" s="16" t="s">
        <v>328</v>
      </c>
      <c r="E90" s="30">
        <v>7.6</v>
      </c>
      <c r="F90" s="30">
        <v>7.9</v>
      </c>
      <c r="G90" s="21">
        <f t="shared" si="2"/>
        <v>0.30000000000000071</v>
      </c>
      <c r="H90" s="29">
        <f>G8/C243*C90</f>
        <v>2.4374503269705305E-2</v>
      </c>
      <c r="I90" s="26">
        <f t="shared" si="3"/>
        <v>0.32437450326970602</v>
      </c>
      <c r="J90" s="4"/>
      <c r="K90" s="366"/>
      <c r="L90" s="55"/>
      <c r="M90" s="444"/>
    </row>
    <row r="91" spans="1:21" x14ac:dyDescent="0.25">
      <c r="A91" s="7">
        <v>78</v>
      </c>
      <c r="B91" s="17" t="s">
        <v>490</v>
      </c>
      <c r="C91" s="11">
        <v>69.099999999999994</v>
      </c>
      <c r="D91" s="16" t="s">
        <v>328</v>
      </c>
      <c r="E91" s="30">
        <v>6.6</v>
      </c>
      <c r="F91" s="30">
        <v>6.6</v>
      </c>
      <c r="G91" s="21">
        <f t="shared" si="2"/>
        <v>0</v>
      </c>
      <c r="H91" s="29">
        <f>G8/C243*C91</f>
        <v>2.7122031818625384E-2</v>
      </c>
      <c r="I91" s="26">
        <f t="shared" si="3"/>
        <v>2.7122031818625384E-2</v>
      </c>
      <c r="J91" s="4"/>
      <c r="K91" s="366"/>
      <c r="L91" s="55"/>
      <c r="M91" s="444"/>
    </row>
    <row r="92" spans="1:21" x14ac:dyDescent="0.25">
      <c r="A92" s="7">
        <v>79</v>
      </c>
      <c r="B92" s="17" t="s">
        <v>491</v>
      </c>
      <c r="C92" s="11">
        <v>42.1</v>
      </c>
      <c r="D92" s="16" t="s">
        <v>328</v>
      </c>
      <c r="E92" s="30">
        <v>2.5</v>
      </c>
      <c r="F92" s="30">
        <v>2.6</v>
      </c>
      <c r="G92" s="21">
        <f t="shared" si="2"/>
        <v>0.10000000000000009</v>
      </c>
      <c r="H92" s="29">
        <f>G8/C243*C92</f>
        <v>1.6524421701362212E-2</v>
      </c>
      <c r="I92" s="26">
        <f t="shared" si="3"/>
        <v>0.1165244217013623</v>
      </c>
      <c r="J92" s="4"/>
      <c r="K92" s="366"/>
      <c r="L92" s="55"/>
      <c r="M92" s="444"/>
    </row>
    <row r="93" spans="1:21" x14ac:dyDescent="0.25">
      <c r="A93" s="7">
        <v>80</v>
      </c>
      <c r="B93" s="17" t="s">
        <v>492</v>
      </c>
      <c r="C93" s="11">
        <v>55</v>
      </c>
      <c r="D93" s="16" t="s">
        <v>328</v>
      </c>
      <c r="E93" s="30">
        <v>3.4</v>
      </c>
      <c r="F93" s="30">
        <v>3.4</v>
      </c>
      <c r="G93" s="21">
        <f t="shared" si="2"/>
        <v>0</v>
      </c>
      <c r="H93" s="29">
        <f>G8/C243*C93</f>
        <v>2.1587724312943507E-2</v>
      </c>
      <c r="I93" s="26">
        <f t="shared" si="3"/>
        <v>2.1587724312943507E-2</v>
      </c>
      <c r="J93" s="4"/>
      <c r="K93" s="366"/>
      <c r="L93" s="55"/>
      <c r="M93" s="444"/>
    </row>
    <row r="94" spans="1:21" x14ac:dyDescent="0.25">
      <c r="A94" s="7">
        <v>81</v>
      </c>
      <c r="B94" s="17" t="s">
        <v>493</v>
      </c>
      <c r="C94" s="11">
        <v>59.3</v>
      </c>
      <c r="D94" s="16" t="s">
        <v>328</v>
      </c>
      <c r="E94" s="30">
        <v>3.2</v>
      </c>
      <c r="F94" s="30">
        <v>3.2</v>
      </c>
      <c r="G94" s="21">
        <f t="shared" si="2"/>
        <v>0</v>
      </c>
      <c r="H94" s="29">
        <f>G8/C243*C94</f>
        <v>2.3275491850137272E-2</v>
      </c>
      <c r="I94" s="26">
        <f t="shared" si="3"/>
        <v>2.3275491850137272E-2</v>
      </c>
      <c r="J94" s="4"/>
      <c r="K94" s="366"/>
      <c r="L94" s="55"/>
      <c r="M94" s="444"/>
    </row>
    <row r="95" spans="1:21" x14ac:dyDescent="0.25">
      <c r="A95" s="7">
        <v>82</v>
      </c>
      <c r="B95" s="17" t="s">
        <v>494</v>
      </c>
      <c r="C95" s="11">
        <v>62.6</v>
      </c>
      <c r="D95" s="16" t="s">
        <v>328</v>
      </c>
      <c r="E95" s="30">
        <v>5.3</v>
      </c>
      <c r="F95" s="30">
        <v>5.5</v>
      </c>
      <c r="G95" s="21">
        <f t="shared" si="2"/>
        <v>0.20000000000000018</v>
      </c>
      <c r="H95" s="29">
        <f>G8/C243*C95</f>
        <v>2.4570755308913884E-2</v>
      </c>
      <c r="I95" s="26">
        <f t="shared" si="3"/>
        <v>0.22457075530891407</v>
      </c>
      <c r="J95" s="4"/>
      <c r="K95" s="366"/>
      <c r="L95" s="55"/>
      <c r="M95" s="444"/>
      <c r="U95" s="46"/>
    </row>
    <row r="96" spans="1:21" x14ac:dyDescent="0.25">
      <c r="A96" s="7">
        <v>83</v>
      </c>
      <c r="B96" s="17" t="s">
        <v>495</v>
      </c>
      <c r="C96" s="11">
        <v>68.5</v>
      </c>
      <c r="D96" s="16" t="s">
        <v>328</v>
      </c>
      <c r="E96" s="30">
        <v>2.7</v>
      </c>
      <c r="F96" s="30">
        <v>2.7</v>
      </c>
      <c r="G96" s="21">
        <f t="shared" si="2"/>
        <v>0</v>
      </c>
      <c r="H96" s="29">
        <f>G8/C243*C96</f>
        <v>2.6886529371575096E-2</v>
      </c>
      <c r="I96" s="26">
        <f t="shared" si="3"/>
        <v>2.6886529371575096E-2</v>
      </c>
      <c r="J96" s="4"/>
      <c r="L96" s="55"/>
      <c r="M96" s="94"/>
      <c r="N96" s="6"/>
      <c r="T96" s="95"/>
    </row>
    <row r="97" spans="1:21" x14ac:dyDescent="0.25">
      <c r="A97" s="7">
        <v>84</v>
      </c>
      <c r="B97" s="17" t="s">
        <v>496</v>
      </c>
      <c r="C97" s="11">
        <v>42.2</v>
      </c>
      <c r="D97" s="16" t="s">
        <v>328</v>
      </c>
      <c r="E97" s="30">
        <v>2.6</v>
      </c>
      <c r="F97" s="30">
        <v>2.6</v>
      </c>
      <c r="G97" s="21">
        <f t="shared" si="2"/>
        <v>0</v>
      </c>
      <c r="H97" s="29">
        <f>G8/C243*C97</f>
        <v>1.6563672109203929E-2</v>
      </c>
      <c r="I97" s="26">
        <f t="shared" si="3"/>
        <v>1.6563672109203929E-2</v>
      </c>
      <c r="J97" s="4"/>
      <c r="K97" s="366"/>
      <c r="L97" s="55"/>
      <c r="M97" s="444"/>
      <c r="T97" s="95"/>
      <c r="U97" s="56"/>
    </row>
    <row r="98" spans="1:21" x14ac:dyDescent="0.25">
      <c r="A98" s="7">
        <v>85</v>
      </c>
      <c r="B98" s="109" t="s">
        <v>497</v>
      </c>
      <c r="C98" s="11">
        <v>54.9</v>
      </c>
      <c r="D98" s="16" t="s">
        <v>328</v>
      </c>
      <c r="E98" s="30">
        <v>4.9000000000000004</v>
      </c>
      <c r="F98" s="30">
        <v>4.9000000000000004</v>
      </c>
      <c r="G98" s="21">
        <f t="shared" si="2"/>
        <v>0</v>
      </c>
      <c r="H98" s="29">
        <f>G8/C243*C98</f>
        <v>2.1548473905101791E-2</v>
      </c>
      <c r="I98" s="26">
        <f t="shared" si="3"/>
        <v>2.1548473905101791E-2</v>
      </c>
      <c r="J98" s="4"/>
      <c r="K98" s="366"/>
      <c r="L98" s="55"/>
      <c r="M98" s="444"/>
      <c r="T98" s="95"/>
      <c r="U98" s="56"/>
    </row>
    <row r="99" spans="1:21" x14ac:dyDescent="0.25">
      <c r="A99" s="7">
        <v>86</v>
      </c>
      <c r="B99" s="17" t="s">
        <v>498</v>
      </c>
      <c r="C99" s="11">
        <v>59.2</v>
      </c>
      <c r="D99" s="16" t="s">
        <v>328</v>
      </c>
      <c r="E99" s="30">
        <v>0.4</v>
      </c>
      <c r="F99" s="30">
        <v>0.4</v>
      </c>
      <c r="G99" s="21">
        <f t="shared" si="2"/>
        <v>0</v>
      </c>
      <c r="H99" s="29">
        <f>G8/C243*C99</f>
        <v>2.3236241442295559E-2</v>
      </c>
      <c r="I99" s="26">
        <f t="shared" si="3"/>
        <v>2.3236241442295559E-2</v>
      </c>
      <c r="J99" s="4"/>
      <c r="K99" s="366"/>
      <c r="L99" s="55"/>
      <c r="M99" s="444"/>
      <c r="T99" s="95"/>
      <c r="U99" s="56"/>
    </row>
    <row r="100" spans="1:21" x14ac:dyDescent="0.25">
      <c r="A100" s="7">
        <v>87</v>
      </c>
      <c r="B100" s="17" t="s">
        <v>499</v>
      </c>
      <c r="C100" s="11">
        <v>62.9</v>
      </c>
      <c r="D100" s="16" t="s">
        <v>328</v>
      </c>
      <c r="E100" s="30">
        <v>6.5</v>
      </c>
      <c r="F100" s="30">
        <v>6.9</v>
      </c>
      <c r="G100" s="21">
        <f t="shared" si="2"/>
        <v>0.40000000000000036</v>
      </c>
      <c r="H100" s="29">
        <f>G8/C243*C100</f>
        <v>2.4688506532439029E-2</v>
      </c>
      <c r="I100" s="26">
        <f t="shared" si="3"/>
        <v>0.42468850653243939</v>
      </c>
      <c r="J100" s="4"/>
      <c r="K100" s="366"/>
      <c r="L100" s="55"/>
      <c r="M100" s="444"/>
      <c r="T100" s="95"/>
      <c r="U100" s="96"/>
    </row>
    <row r="101" spans="1:21" x14ac:dyDescent="0.25">
      <c r="A101" s="7">
        <v>88</v>
      </c>
      <c r="B101" s="17" t="s">
        <v>500</v>
      </c>
      <c r="C101" s="11">
        <v>68.900000000000006</v>
      </c>
      <c r="D101" s="16" t="s">
        <v>328</v>
      </c>
      <c r="E101" s="30">
        <v>6.3</v>
      </c>
      <c r="F101" s="30">
        <v>6.7</v>
      </c>
      <c r="G101" s="21">
        <f t="shared" si="2"/>
        <v>0.40000000000000036</v>
      </c>
      <c r="H101" s="29">
        <f>G8/C243*C101</f>
        <v>2.7043531002941958E-2</v>
      </c>
      <c r="I101" s="26">
        <f t="shared" si="3"/>
        <v>0.42704353100294229</v>
      </c>
      <c r="J101" s="4"/>
      <c r="K101" s="366"/>
      <c r="L101" s="55"/>
      <c r="M101" s="449"/>
      <c r="T101" s="95"/>
      <c r="U101" s="96"/>
    </row>
    <row r="102" spans="1:21" x14ac:dyDescent="0.25">
      <c r="A102" s="7">
        <v>89</v>
      </c>
      <c r="B102" s="17" t="s">
        <v>501</v>
      </c>
      <c r="C102" s="11">
        <v>42.3</v>
      </c>
      <c r="D102" s="16" t="s">
        <v>328</v>
      </c>
      <c r="E102" s="30">
        <v>2.7</v>
      </c>
      <c r="F102" s="30">
        <v>3</v>
      </c>
      <c r="G102" s="21">
        <f t="shared" si="2"/>
        <v>0.29999999999999982</v>
      </c>
      <c r="H102" s="29">
        <f>G8/C243*C102</f>
        <v>1.6602922517045642E-2</v>
      </c>
      <c r="I102" s="26">
        <f t="shared" si="3"/>
        <v>0.31660292251704547</v>
      </c>
      <c r="J102" s="4"/>
      <c r="K102" s="366"/>
      <c r="L102" s="55"/>
      <c r="M102" s="444"/>
      <c r="T102" s="95"/>
      <c r="U102" s="96"/>
    </row>
    <row r="103" spans="1:21" x14ac:dyDescent="0.25">
      <c r="A103" s="7">
        <v>90</v>
      </c>
      <c r="B103" s="17" t="s">
        <v>502</v>
      </c>
      <c r="C103" s="11">
        <v>55.4</v>
      </c>
      <c r="D103" s="16" t="s">
        <v>328</v>
      </c>
      <c r="E103" s="30">
        <v>5</v>
      </c>
      <c r="F103" s="30">
        <v>5.2</v>
      </c>
      <c r="G103" s="21">
        <f t="shared" si="2"/>
        <v>0.20000000000000018</v>
      </c>
      <c r="H103" s="29">
        <f>G8/C243*C103</f>
        <v>2.1744725944310369E-2</v>
      </c>
      <c r="I103" s="26">
        <f t="shared" si="3"/>
        <v>0.22174472594431055</v>
      </c>
      <c r="J103" s="4"/>
      <c r="K103" s="366"/>
      <c r="L103" s="55"/>
      <c r="M103" s="444"/>
      <c r="T103" s="95"/>
      <c r="U103" s="96"/>
    </row>
    <row r="104" spans="1:21" x14ac:dyDescent="0.25">
      <c r="A104" s="7">
        <v>91</v>
      </c>
      <c r="B104" s="17" t="s">
        <v>503</v>
      </c>
      <c r="C104" s="11">
        <v>59.2</v>
      </c>
      <c r="D104" s="16" t="s">
        <v>328</v>
      </c>
      <c r="E104" s="30">
        <v>4.9000000000000004</v>
      </c>
      <c r="F104" s="30">
        <v>5.0999999999999996</v>
      </c>
      <c r="G104" s="21">
        <f t="shared" si="2"/>
        <v>0.19999999999999929</v>
      </c>
      <c r="H104" s="29">
        <f>G8/C243*C104</f>
        <v>2.3236241442295559E-2</v>
      </c>
      <c r="I104" s="26">
        <f t="shared" si="3"/>
        <v>0.22323624144229484</v>
      </c>
      <c r="J104" s="4"/>
      <c r="K104" s="366"/>
      <c r="L104" s="55"/>
      <c r="M104" s="444"/>
    </row>
    <row r="105" spans="1:21" x14ac:dyDescent="0.25">
      <c r="A105" s="7">
        <v>92</v>
      </c>
      <c r="B105" s="17" t="s">
        <v>504</v>
      </c>
      <c r="C105" s="11">
        <v>62.6</v>
      </c>
      <c r="D105" s="16" t="s">
        <v>328</v>
      </c>
      <c r="E105" s="30">
        <v>5</v>
      </c>
      <c r="F105" s="30">
        <v>5.0999999999999996</v>
      </c>
      <c r="G105" s="21">
        <f t="shared" si="2"/>
        <v>9.9999999999999645E-2</v>
      </c>
      <c r="H105" s="29">
        <f>G8/C243*C105</f>
        <v>2.4570755308913884E-2</v>
      </c>
      <c r="I105" s="26">
        <f t="shared" si="3"/>
        <v>0.12457075530891352</v>
      </c>
      <c r="J105" s="4"/>
      <c r="K105" s="366"/>
      <c r="L105" s="55"/>
      <c r="M105" s="444"/>
    </row>
    <row r="106" spans="1:21" x14ac:dyDescent="0.25">
      <c r="A106" s="7">
        <v>93</v>
      </c>
      <c r="B106" s="17" t="s">
        <v>505</v>
      </c>
      <c r="C106" s="11">
        <v>69.099999999999994</v>
      </c>
      <c r="D106" s="16" t="s">
        <v>328</v>
      </c>
      <c r="E106" s="30">
        <v>6.3</v>
      </c>
      <c r="F106" s="30">
        <v>6.6</v>
      </c>
      <c r="G106" s="21">
        <f t="shared" si="2"/>
        <v>0.29999999999999982</v>
      </c>
      <c r="H106" s="29">
        <f>G8/C243*C106</f>
        <v>2.7122031818625384E-2</v>
      </c>
      <c r="I106" s="26">
        <f t="shared" si="3"/>
        <v>0.3271220318186252</v>
      </c>
      <c r="J106" s="4"/>
      <c r="K106" s="366"/>
      <c r="L106" s="55"/>
      <c r="M106" s="444"/>
    </row>
    <row r="107" spans="1:21" x14ac:dyDescent="0.25">
      <c r="A107" s="7">
        <v>94</v>
      </c>
      <c r="B107" s="17" t="s">
        <v>506</v>
      </c>
      <c r="C107" s="11">
        <v>42.4</v>
      </c>
      <c r="D107" s="16" t="s">
        <v>328</v>
      </c>
      <c r="E107" s="30">
        <v>2.1</v>
      </c>
      <c r="F107" s="30">
        <v>2.1</v>
      </c>
      <c r="G107" s="21">
        <f t="shared" si="2"/>
        <v>0</v>
      </c>
      <c r="H107" s="29">
        <f>G8/C243*C107</f>
        <v>1.6642172924887358E-2</v>
      </c>
      <c r="I107" s="26">
        <f t="shared" si="3"/>
        <v>1.6642172924887358E-2</v>
      </c>
      <c r="J107" s="4"/>
      <c r="K107" s="366"/>
      <c r="L107" s="55"/>
      <c r="M107" s="444"/>
    </row>
    <row r="108" spans="1:21" x14ac:dyDescent="0.25">
      <c r="A108" s="7">
        <v>95</v>
      </c>
      <c r="B108" s="17" t="s">
        <v>507</v>
      </c>
      <c r="C108" s="11">
        <v>55.1</v>
      </c>
      <c r="D108" s="16" t="s">
        <v>328</v>
      </c>
      <c r="E108" s="30">
        <v>2.5</v>
      </c>
      <c r="F108" s="30">
        <v>2.6</v>
      </c>
      <c r="G108" s="21">
        <f t="shared" si="2"/>
        <v>0.10000000000000009</v>
      </c>
      <c r="H108" s="29">
        <f>G8/C243*C108</f>
        <v>2.1626974720785223E-2</v>
      </c>
      <c r="I108" s="26">
        <f t="shared" si="3"/>
        <v>0.12162697472078532</v>
      </c>
      <c r="J108" s="4"/>
      <c r="K108" s="366"/>
      <c r="L108" s="55"/>
      <c r="M108" s="444"/>
      <c r="R108" s="46"/>
    </row>
    <row r="109" spans="1:21" x14ac:dyDescent="0.25">
      <c r="A109" s="7">
        <v>96</v>
      </c>
      <c r="B109" s="17" t="s">
        <v>508</v>
      </c>
      <c r="C109" s="11">
        <v>59.5</v>
      </c>
      <c r="D109" s="16" t="s">
        <v>328</v>
      </c>
      <c r="E109" s="30">
        <v>2.1</v>
      </c>
      <c r="F109" s="30">
        <v>2.1</v>
      </c>
      <c r="G109" s="21">
        <f t="shared" si="2"/>
        <v>0</v>
      </c>
      <c r="H109" s="29">
        <f>G8/C243*C109</f>
        <v>2.3353992665820701E-2</v>
      </c>
      <c r="I109" s="26">
        <f t="shared" si="3"/>
        <v>2.3353992665820701E-2</v>
      </c>
      <c r="J109" s="4"/>
      <c r="K109" s="366"/>
      <c r="L109" s="55"/>
      <c r="M109" s="444"/>
      <c r="Q109" s="95"/>
      <c r="R109" s="127"/>
    </row>
    <row r="110" spans="1:21" x14ac:dyDescent="0.25">
      <c r="A110" s="7">
        <v>97</v>
      </c>
      <c r="B110" s="17" t="s">
        <v>509</v>
      </c>
      <c r="C110" s="11">
        <v>62.8</v>
      </c>
      <c r="D110" s="16" t="s">
        <v>328</v>
      </c>
      <c r="E110" s="30">
        <v>5.6</v>
      </c>
      <c r="F110" s="30">
        <v>5.8</v>
      </c>
      <c r="G110" s="21">
        <f t="shared" si="2"/>
        <v>0.20000000000000018</v>
      </c>
      <c r="H110" s="29">
        <f>G8/C243*C110</f>
        <v>2.4649256124597313E-2</v>
      </c>
      <c r="I110" s="26">
        <f t="shared" si="3"/>
        <v>0.22464925612459749</v>
      </c>
      <c r="J110" s="4"/>
      <c r="K110" s="366"/>
      <c r="L110" s="55"/>
      <c r="M110" s="444"/>
      <c r="Q110" s="95"/>
      <c r="R110" s="56"/>
    </row>
    <row r="111" spans="1:21" x14ac:dyDescent="0.25">
      <c r="A111" s="7">
        <v>98</v>
      </c>
      <c r="B111" s="17" t="s">
        <v>510</v>
      </c>
      <c r="C111" s="11">
        <v>68.8</v>
      </c>
      <c r="D111" s="16" t="s">
        <v>328</v>
      </c>
      <c r="E111" s="30">
        <v>4.2</v>
      </c>
      <c r="F111" s="30">
        <v>4.2</v>
      </c>
      <c r="G111" s="21">
        <f t="shared" si="2"/>
        <v>0</v>
      </c>
      <c r="H111" s="29">
        <f>G8/C243*C111</f>
        <v>2.7004280595100238E-2</v>
      </c>
      <c r="I111" s="26">
        <f t="shared" si="3"/>
        <v>2.7004280595100238E-2</v>
      </c>
      <c r="J111" s="4"/>
      <c r="K111" s="366"/>
      <c r="L111" s="55"/>
      <c r="M111" s="444"/>
      <c r="Q111" s="95"/>
      <c r="R111" s="56"/>
    </row>
    <row r="112" spans="1:21" x14ac:dyDescent="0.25">
      <c r="A112" s="7">
        <v>99</v>
      </c>
      <c r="B112" s="17" t="s">
        <v>511</v>
      </c>
      <c r="C112" s="11">
        <v>42.2</v>
      </c>
      <c r="D112" s="16" t="s">
        <v>328</v>
      </c>
      <c r="E112" s="30">
        <v>3.4</v>
      </c>
      <c r="F112" s="30">
        <v>3.4</v>
      </c>
      <c r="G112" s="21">
        <f t="shared" si="2"/>
        <v>0</v>
      </c>
      <c r="H112" s="29">
        <f>G8/C243*C112</f>
        <v>1.6563672109203929E-2</v>
      </c>
      <c r="I112" s="26">
        <f t="shared" si="3"/>
        <v>1.6563672109203929E-2</v>
      </c>
      <c r="J112" s="4"/>
      <c r="K112" s="366"/>
      <c r="L112" s="55"/>
      <c r="M112" s="444"/>
      <c r="Q112" s="95"/>
      <c r="R112" s="56"/>
    </row>
    <row r="113" spans="1:18" x14ac:dyDescent="0.25">
      <c r="A113" s="7">
        <v>100</v>
      </c>
      <c r="B113" s="17" t="s">
        <v>512</v>
      </c>
      <c r="C113" s="11">
        <v>55.2</v>
      </c>
      <c r="D113" s="16" t="s">
        <v>328</v>
      </c>
      <c r="E113" s="30">
        <v>3.9</v>
      </c>
      <c r="F113" s="30">
        <v>3.9</v>
      </c>
      <c r="G113" s="21">
        <f t="shared" si="2"/>
        <v>0</v>
      </c>
      <c r="H113" s="29">
        <f>G8/C243*C113</f>
        <v>2.166622512862694E-2</v>
      </c>
      <c r="I113" s="26">
        <f t="shared" si="3"/>
        <v>2.166622512862694E-2</v>
      </c>
      <c r="J113" s="4"/>
      <c r="K113" s="366"/>
      <c r="L113" s="55"/>
      <c r="M113" s="444"/>
      <c r="Q113" s="95"/>
      <c r="R113" s="128"/>
    </row>
    <row r="114" spans="1:18" x14ac:dyDescent="0.25">
      <c r="A114" s="7">
        <v>101</v>
      </c>
      <c r="B114" s="17" t="s">
        <v>513</v>
      </c>
      <c r="C114" s="11">
        <v>58.1</v>
      </c>
      <c r="D114" s="16" t="s">
        <v>328</v>
      </c>
      <c r="E114" s="30">
        <v>4.3</v>
      </c>
      <c r="F114" s="30">
        <v>4.4000000000000004</v>
      </c>
      <c r="G114" s="21">
        <f t="shared" si="2"/>
        <v>0.10000000000000053</v>
      </c>
      <c r="H114" s="29">
        <f>G8/C243*C114</f>
        <v>2.2804486956036686E-2</v>
      </c>
      <c r="I114" s="26">
        <f t="shared" si="3"/>
        <v>0.12280448695603721</v>
      </c>
      <c r="L114" s="55"/>
      <c r="M114" s="444"/>
      <c r="Q114" s="95"/>
      <c r="R114" s="128"/>
    </row>
    <row r="115" spans="1:18" x14ac:dyDescent="0.25">
      <c r="A115" s="7">
        <v>102</v>
      </c>
      <c r="B115" s="17" t="s">
        <v>514</v>
      </c>
      <c r="C115" s="11">
        <v>61.9</v>
      </c>
      <c r="D115" s="16" t="s">
        <v>328</v>
      </c>
      <c r="E115" s="30">
        <v>6.6</v>
      </c>
      <c r="F115" s="30">
        <v>6.8</v>
      </c>
      <c r="G115" s="21">
        <f t="shared" si="2"/>
        <v>0.20000000000000018</v>
      </c>
      <c r="H115" s="29">
        <f>G8/C243*C115</f>
        <v>2.4296002454021873E-2</v>
      </c>
      <c r="I115" s="26">
        <f t="shared" si="3"/>
        <v>0.22429600245402204</v>
      </c>
      <c r="J115" s="4"/>
      <c r="K115" s="366"/>
      <c r="L115" s="55"/>
      <c r="M115" s="444"/>
      <c r="Q115" s="95"/>
      <c r="R115" s="128"/>
    </row>
    <row r="116" spans="1:18" x14ac:dyDescent="0.25">
      <c r="A116" s="7">
        <v>103</v>
      </c>
      <c r="B116" s="17" t="s">
        <v>515</v>
      </c>
      <c r="C116" s="11">
        <v>69.3</v>
      </c>
      <c r="D116" s="16" t="s">
        <v>328</v>
      </c>
      <c r="E116" s="30">
        <v>0.8</v>
      </c>
      <c r="F116" s="30">
        <v>0.8</v>
      </c>
      <c r="G116" s="21">
        <f t="shared" si="2"/>
        <v>0</v>
      </c>
      <c r="H116" s="29">
        <f>G8/C243*C116</f>
        <v>2.7200532634308817E-2</v>
      </c>
      <c r="I116" s="26">
        <f t="shared" si="3"/>
        <v>2.7200532634308817E-2</v>
      </c>
      <c r="J116" s="4"/>
      <c r="K116" s="366"/>
      <c r="L116" s="55"/>
      <c r="M116" s="444"/>
      <c r="Q116" s="95"/>
      <c r="R116" s="96"/>
    </row>
    <row r="117" spans="1:18" x14ac:dyDescent="0.25">
      <c r="A117" s="7">
        <v>104</v>
      </c>
      <c r="B117" s="17" t="s">
        <v>516</v>
      </c>
      <c r="C117" s="11">
        <v>42.4</v>
      </c>
      <c r="D117" s="16" t="s">
        <v>328</v>
      </c>
      <c r="E117" s="30">
        <v>0</v>
      </c>
      <c r="F117" s="30">
        <v>0</v>
      </c>
      <c r="G117" s="21">
        <f t="shared" si="2"/>
        <v>0</v>
      </c>
      <c r="H117" s="29">
        <f>G8/C243*C117</f>
        <v>1.6642172924887358E-2</v>
      </c>
      <c r="I117" s="26">
        <f t="shared" si="3"/>
        <v>1.6642172924887358E-2</v>
      </c>
      <c r="J117" s="4"/>
      <c r="K117" s="366"/>
      <c r="L117" s="55"/>
      <c r="M117" s="444"/>
      <c r="Q117" s="95"/>
      <c r="R117" s="96"/>
    </row>
    <row r="118" spans="1:18" x14ac:dyDescent="0.25">
      <c r="A118" s="7">
        <v>105</v>
      </c>
      <c r="B118" s="17" t="s">
        <v>517</v>
      </c>
      <c r="C118" s="11">
        <v>55</v>
      </c>
      <c r="D118" s="16" t="s">
        <v>328</v>
      </c>
      <c r="E118" s="30">
        <v>4.4000000000000004</v>
      </c>
      <c r="F118" s="30">
        <v>4.5999999999999996</v>
      </c>
      <c r="G118" s="21">
        <f t="shared" si="2"/>
        <v>0.19999999999999929</v>
      </c>
      <c r="H118" s="29">
        <f>G8/C243*C118</f>
        <v>2.1587724312943507E-2</v>
      </c>
      <c r="I118" s="26">
        <f t="shared" si="3"/>
        <v>0.2215877243129428</v>
      </c>
      <c r="J118" s="4"/>
      <c r="K118" s="366"/>
      <c r="L118" s="55"/>
      <c r="M118" s="444"/>
    </row>
    <row r="119" spans="1:18" x14ac:dyDescent="0.25">
      <c r="A119" s="7">
        <v>106</v>
      </c>
      <c r="B119" s="17" t="s">
        <v>518</v>
      </c>
      <c r="C119" s="11">
        <v>59.2</v>
      </c>
      <c r="D119" s="16" t="s">
        <v>328</v>
      </c>
      <c r="E119" s="30">
        <v>5.4</v>
      </c>
      <c r="F119" s="30">
        <v>6</v>
      </c>
      <c r="G119" s="21">
        <f t="shared" si="2"/>
        <v>0.59999999999999964</v>
      </c>
      <c r="H119" s="29">
        <f>G8/C243*C119</f>
        <v>2.3236241442295559E-2</v>
      </c>
      <c r="I119" s="26">
        <f t="shared" si="3"/>
        <v>0.62323624144229517</v>
      </c>
      <c r="J119" s="4"/>
      <c r="K119" s="366"/>
      <c r="L119" s="55"/>
      <c r="M119" s="444"/>
    </row>
    <row r="120" spans="1:18" x14ac:dyDescent="0.25">
      <c r="A120" s="7">
        <v>107</v>
      </c>
      <c r="B120" s="17" t="s">
        <v>519</v>
      </c>
      <c r="C120" s="11">
        <v>62.8</v>
      </c>
      <c r="D120" s="16" t="s">
        <v>328</v>
      </c>
      <c r="E120" s="30">
        <v>5.2</v>
      </c>
      <c r="F120" s="30">
        <v>5.3</v>
      </c>
      <c r="G120" s="21">
        <f t="shared" si="2"/>
        <v>9.9999999999999645E-2</v>
      </c>
      <c r="H120" s="29">
        <f>G8/C243*C120</f>
        <v>2.4649256124597313E-2</v>
      </c>
      <c r="I120" s="26">
        <f t="shared" si="3"/>
        <v>0.12464925612459696</v>
      </c>
      <c r="J120" s="4"/>
      <c r="K120" s="366"/>
      <c r="L120" s="55"/>
      <c r="M120" s="444"/>
    </row>
    <row r="121" spans="1:18" x14ac:dyDescent="0.25">
      <c r="A121" s="7">
        <v>108</v>
      </c>
      <c r="B121" s="17" t="s">
        <v>514</v>
      </c>
      <c r="C121" s="11">
        <v>68.599999999999994</v>
      </c>
      <c r="D121" s="16" t="s">
        <v>328</v>
      </c>
      <c r="E121" s="30">
        <v>4.7</v>
      </c>
      <c r="F121" s="30">
        <v>4.8</v>
      </c>
      <c r="G121" s="21">
        <f t="shared" si="2"/>
        <v>9.9999999999999645E-2</v>
      </c>
      <c r="H121" s="29">
        <f>G8/C243*C121</f>
        <v>2.6925779779416809E-2</v>
      </c>
      <c r="I121" s="26">
        <f t="shared" si="3"/>
        <v>0.12692577977941646</v>
      </c>
      <c r="J121" s="4"/>
      <c r="K121" s="366"/>
      <c r="L121" s="55"/>
      <c r="M121" s="444"/>
      <c r="P121" s="44"/>
    </row>
    <row r="122" spans="1:18" x14ac:dyDescent="0.25">
      <c r="A122" s="328">
        <v>109</v>
      </c>
      <c r="B122" s="329" t="s">
        <v>520</v>
      </c>
      <c r="C122" s="330">
        <v>42.5</v>
      </c>
      <c r="D122" s="331" t="s">
        <v>328</v>
      </c>
      <c r="E122" s="332">
        <v>4.5999999999999996</v>
      </c>
      <c r="F122" s="332">
        <v>4.5999999999999996</v>
      </c>
      <c r="G122" s="333">
        <f t="shared" si="2"/>
        <v>0</v>
      </c>
      <c r="H122" s="334">
        <f>G8/C243*C122</f>
        <v>1.6681423332729074E-2</v>
      </c>
      <c r="I122" s="335">
        <f t="shared" si="3"/>
        <v>1.6681423332729074E-2</v>
      </c>
      <c r="J122" s="4"/>
      <c r="K122" s="366"/>
      <c r="L122" s="55"/>
      <c r="M122" s="444"/>
      <c r="P122" s="44"/>
    </row>
    <row r="123" spans="1:18" x14ac:dyDescent="0.25">
      <c r="A123" s="7">
        <v>110</v>
      </c>
      <c r="B123" s="17" t="s">
        <v>521</v>
      </c>
      <c r="C123" s="11">
        <v>54.1</v>
      </c>
      <c r="D123" s="16" t="s">
        <v>328</v>
      </c>
      <c r="E123" s="30">
        <v>6.5</v>
      </c>
      <c r="F123" s="30">
        <v>6.9</v>
      </c>
      <c r="G123" s="21">
        <f t="shared" si="2"/>
        <v>0.40000000000000036</v>
      </c>
      <c r="H123" s="29">
        <f>G8/C243*C123</f>
        <v>2.1234470642368067E-2</v>
      </c>
      <c r="I123" s="26">
        <f t="shared" si="3"/>
        <v>0.42123447064236841</v>
      </c>
      <c r="J123" s="4"/>
      <c r="K123" s="366"/>
      <c r="L123" s="55"/>
      <c r="M123" s="444"/>
      <c r="P123" s="44"/>
      <c r="R123" s="46"/>
    </row>
    <row r="124" spans="1:18" x14ac:dyDescent="0.25">
      <c r="A124" s="7">
        <v>111</v>
      </c>
      <c r="B124" s="17" t="s">
        <v>373</v>
      </c>
      <c r="C124" s="11">
        <v>54.3</v>
      </c>
      <c r="D124" s="16" t="s">
        <v>328</v>
      </c>
      <c r="E124" s="30">
        <v>6.2</v>
      </c>
      <c r="F124" s="30">
        <v>6.2</v>
      </c>
      <c r="G124" s="21">
        <f t="shared" si="2"/>
        <v>0</v>
      </c>
      <c r="H124" s="29">
        <f>G8/C243*C124</f>
        <v>2.1312971458051496E-2</v>
      </c>
      <c r="I124" s="26">
        <f t="shared" si="3"/>
        <v>2.1312971458051496E-2</v>
      </c>
      <c r="J124" s="4"/>
      <c r="K124" s="366"/>
      <c r="L124" s="55"/>
      <c r="M124" s="444"/>
      <c r="Q124" s="95"/>
    </row>
    <row r="125" spans="1:18" x14ac:dyDescent="0.25">
      <c r="A125" s="7">
        <v>112</v>
      </c>
      <c r="B125" s="17" t="s">
        <v>374</v>
      </c>
      <c r="C125" s="11">
        <v>52</v>
      </c>
      <c r="D125" s="16" t="s">
        <v>328</v>
      </c>
      <c r="E125" s="30">
        <v>3.5</v>
      </c>
      <c r="F125" s="30">
        <v>3.7</v>
      </c>
      <c r="G125" s="21">
        <f t="shared" si="2"/>
        <v>0.20000000000000018</v>
      </c>
      <c r="H125" s="29">
        <f>G8/C243*C125</f>
        <v>2.0410212077692044E-2</v>
      </c>
      <c r="I125" s="26">
        <f t="shared" si="3"/>
        <v>0.22041021207769224</v>
      </c>
      <c r="J125" s="4"/>
      <c r="K125" s="366"/>
      <c r="L125" s="55"/>
      <c r="M125" s="444"/>
      <c r="Q125" s="95"/>
      <c r="R125" s="56"/>
    </row>
    <row r="126" spans="1:18" x14ac:dyDescent="0.25">
      <c r="A126" s="7">
        <v>113</v>
      </c>
      <c r="B126" s="17" t="s">
        <v>375</v>
      </c>
      <c r="C126" s="11">
        <v>46.8</v>
      </c>
      <c r="D126" s="16" t="s">
        <v>328</v>
      </c>
      <c r="E126" s="30">
        <v>5.2</v>
      </c>
      <c r="F126" s="30">
        <v>5.7</v>
      </c>
      <c r="G126" s="21">
        <f t="shared" si="2"/>
        <v>0.5</v>
      </c>
      <c r="H126" s="29">
        <f>G8/C243*C126</f>
        <v>1.8369190869922836E-2</v>
      </c>
      <c r="I126" s="26">
        <f t="shared" si="3"/>
        <v>0.51836919086992284</v>
      </c>
      <c r="J126" s="4"/>
      <c r="K126" s="366"/>
      <c r="L126" s="55"/>
      <c r="M126" s="444"/>
      <c r="Q126" s="95"/>
      <c r="R126" s="56"/>
    </row>
    <row r="127" spans="1:18" x14ac:dyDescent="0.25">
      <c r="A127" s="7">
        <v>114</v>
      </c>
      <c r="B127" s="17" t="s">
        <v>376</v>
      </c>
      <c r="C127" s="11">
        <v>73.3</v>
      </c>
      <c r="D127" s="16" t="s">
        <v>328</v>
      </c>
      <c r="E127" s="30">
        <v>5.3</v>
      </c>
      <c r="F127" s="30">
        <v>5.5</v>
      </c>
      <c r="G127" s="21">
        <f t="shared" si="2"/>
        <v>0.20000000000000018</v>
      </c>
      <c r="H127" s="29">
        <f>G8/C243*C127</f>
        <v>2.8770548947977436E-2</v>
      </c>
      <c r="I127" s="26">
        <f t="shared" si="3"/>
        <v>0.2287705489479776</v>
      </c>
      <c r="J127" s="4"/>
      <c r="K127" s="366"/>
      <c r="L127" s="55"/>
      <c r="M127" s="444"/>
      <c r="O127" s="46"/>
      <c r="P127" s="44"/>
      <c r="Q127" s="95"/>
      <c r="R127" s="56"/>
    </row>
    <row r="128" spans="1:18" x14ac:dyDescent="0.25">
      <c r="A128" s="7">
        <v>115</v>
      </c>
      <c r="B128" s="17" t="s">
        <v>377</v>
      </c>
      <c r="C128" s="11">
        <v>54.3</v>
      </c>
      <c r="D128" s="16" t="s">
        <v>328</v>
      </c>
      <c r="E128" s="30">
        <v>4.5</v>
      </c>
      <c r="F128" s="30">
        <v>4.7</v>
      </c>
      <c r="G128" s="21">
        <f t="shared" si="2"/>
        <v>0.20000000000000018</v>
      </c>
      <c r="H128" s="29">
        <f>G8/C243*C128</f>
        <v>2.1312971458051496E-2</v>
      </c>
      <c r="I128" s="26">
        <f t="shared" si="3"/>
        <v>0.22131297145805168</v>
      </c>
      <c r="J128" s="4"/>
      <c r="K128" s="366"/>
      <c r="L128" s="55"/>
      <c r="M128" s="444"/>
      <c r="N128" s="95"/>
      <c r="O128" s="45"/>
      <c r="P128" s="45"/>
      <c r="Q128" s="95"/>
      <c r="R128" s="96"/>
    </row>
    <row r="129" spans="1:22" x14ac:dyDescent="0.25">
      <c r="A129" s="7">
        <v>116</v>
      </c>
      <c r="B129" s="17" t="s">
        <v>378</v>
      </c>
      <c r="C129" s="11">
        <v>51.8</v>
      </c>
      <c r="D129" s="16" t="s">
        <v>328</v>
      </c>
      <c r="E129" s="30">
        <v>5.5</v>
      </c>
      <c r="F129" s="30">
        <v>5.5</v>
      </c>
      <c r="G129" s="21">
        <f t="shared" si="2"/>
        <v>0</v>
      </c>
      <c r="H129" s="29">
        <f>G8/C243*C129</f>
        <v>2.0331711262008612E-2</v>
      </c>
      <c r="I129" s="26">
        <f t="shared" si="3"/>
        <v>2.0331711262008612E-2</v>
      </c>
      <c r="J129" s="4"/>
      <c r="K129" s="366"/>
      <c r="L129" s="55"/>
      <c r="M129" s="444"/>
      <c r="N129" s="95"/>
      <c r="O129" s="97"/>
      <c r="P129" s="97"/>
      <c r="Q129" s="95"/>
      <c r="R129" s="96"/>
      <c r="U129" s="443"/>
      <c r="V129" s="443"/>
    </row>
    <row r="130" spans="1:22" x14ac:dyDescent="0.25">
      <c r="A130" s="7">
        <v>117</v>
      </c>
      <c r="B130" s="17" t="s">
        <v>379</v>
      </c>
      <c r="C130" s="11">
        <v>47.2</v>
      </c>
      <c r="D130" s="16" t="s">
        <v>328</v>
      </c>
      <c r="E130" s="30">
        <v>3.9</v>
      </c>
      <c r="F130" s="30">
        <v>4.5</v>
      </c>
      <c r="G130" s="21">
        <f t="shared" si="2"/>
        <v>0.60000000000000009</v>
      </c>
      <c r="H130" s="29">
        <f>G8/C243*C130</f>
        <v>1.8526192501289701E-2</v>
      </c>
      <c r="I130" s="26">
        <f t="shared" si="3"/>
        <v>0.61852619250128982</v>
      </c>
      <c r="J130" s="4"/>
      <c r="K130" s="366"/>
      <c r="L130" s="55"/>
      <c r="M130" s="444"/>
      <c r="N130" s="95"/>
      <c r="O130" s="97"/>
      <c r="P130" s="97"/>
      <c r="Q130" s="95"/>
      <c r="R130" s="96"/>
      <c r="U130" s="443"/>
      <c r="V130" s="443"/>
    </row>
    <row r="131" spans="1:22" x14ac:dyDescent="0.25">
      <c r="A131" s="7">
        <v>118</v>
      </c>
      <c r="B131" s="17" t="s">
        <v>380</v>
      </c>
      <c r="C131" s="11">
        <v>72.8</v>
      </c>
      <c r="D131" s="16" t="s">
        <v>328</v>
      </c>
      <c r="E131" s="30">
        <v>6.2</v>
      </c>
      <c r="F131" s="30">
        <v>6.5</v>
      </c>
      <c r="G131" s="21">
        <f t="shared" si="2"/>
        <v>0.29999999999999982</v>
      </c>
      <c r="H131" s="29">
        <f>G8/C243*C131</f>
        <v>2.8574296908768858E-2</v>
      </c>
      <c r="I131" s="26">
        <f t="shared" si="3"/>
        <v>0.32857429690876866</v>
      </c>
      <c r="J131" s="4"/>
      <c r="K131" s="366"/>
      <c r="L131" s="55"/>
      <c r="M131" s="444"/>
      <c r="N131" s="95"/>
      <c r="O131" s="97"/>
      <c r="P131" s="97"/>
      <c r="Q131" s="95"/>
      <c r="R131" s="96"/>
    </row>
    <row r="132" spans="1:22" x14ac:dyDescent="0.25">
      <c r="A132" s="7">
        <v>119</v>
      </c>
      <c r="B132" s="17" t="s">
        <v>381</v>
      </c>
      <c r="C132" s="11">
        <v>54.2</v>
      </c>
      <c r="D132" s="16" t="s">
        <v>328</v>
      </c>
      <c r="E132" s="30">
        <v>4.7</v>
      </c>
      <c r="F132" s="30">
        <v>5</v>
      </c>
      <c r="G132" s="21">
        <f t="shared" si="2"/>
        <v>0.29999999999999982</v>
      </c>
      <c r="H132" s="29">
        <f>G8/C243*C132</f>
        <v>2.1273721050209783E-2</v>
      </c>
      <c r="I132" s="26">
        <f t="shared" si="3"/>
        <v>0.32127372105020963</v>
      </c>
      <c r="J132" s="4"/>
      <c r="K132" s="366"/>
      <c r="L132" s="55"/>
      <c r="M132" s="444"/>
      <c r="N132" s="95"/>
      <c r="O132" s="97"/>
      <c r="P132" s="97"/>
    </row>
    <row r="133" spans="1:22" x14ac:dyDescent="0.25">
      <c r="A133" s="7">
        <v>120</v>
      </c>
      <c r="B133" s="17" t="s">
        <v>382</v>
      </c>
      <c r="C133" s="11">
        <v>51.9</v>
      </c>
      <c r="D133" s="16" t="s">
        <v>328</v>
      </c>
      <c r="E133" s="30">
        <v>5.0999999999999996</v>
      </c>
      <c r="F133" s="30">
        <v>5.0999999999999996</v>
      </c>
      <c r="G133" s="21">
        <f t="shared" si="2"/>
        <v>0</v>
      </c>
      <c r="H133" s="29">
        <f>G8/C243*C133</f>
        <v>2.0370961669850328E-2</v>
      </c>
      <c r="I133" s="26">
        <f t="shared" si="3"/>
        <v>2.0370961669850328E-2</v>
      </c>
      <c r="J133" s="4"/>
      <c r="K133" s="366"/>
      <c r="L133" s="55"/>
      <c r="M133" s="444"/>
      <c r="N133" s="95"/>
      <c r="O133" s="97"/>
      <c r="P133" s="97"/>
    </row>
    <row r="134" spans="1:22" x14ac:dyDescent="0.25">
      <c r="A134" s="7">
        <v>121</v>
      </c>
      <c r="B134" s="17" t="s">
        <v>383</v>
      </c>
      <c r="C134" s="11">
        <v>47.2</v>
      </c>
      <c r="D134" s="16" t="s">
        <v>328</v>
      </c>
      <c r="E134" s="30">
        <v>3.3</v>
      </c>
      <c r="F134" s="30">
        <v>3.3</v>
      </c>
      <c r="G134" s="21">
        <f t="shared" si="2"/>
        <v>0</v>
      </c>
      <c r="H134" s="29">
        <f>G8/C243*C134</f>
        <v>1.8526192501289701E-2</v>
      </c>
      <c r="I134" s="26">
        <f t="shared" si="3"/>
        <v>1.8526192501289701E-2</v>
      </c>
      <c r="J134" s="4"/>
      <c r="K134" s="366"/>
      <c r="L134" s="55"/>
      <c r="M134" s="444"/>
      <c r="N134" s="95"/>
      <c r="O134" s="97"/>
      <c r="P134" s="97"/>
    </row>
    <row r="135" spans="1:22" x14ac:dyDescent="0.25">
      <c r="A135" s="7">
        <v>122</v>
      </c>
      <c r="B135" s="17" t="s">
        <v>384</v>
      </c>
      <c r="C135" s="11">
        <v>72.7</v>
      </c>
      <c r="D135" s="16" t="s">
        <v>328</v>
      </c>
      <c r="E135" s="30">
        <v>1.7</v>
      </c>
      <c r="F135" s="30">
        <v>1.7</v>
      </c>
      <c r="G135" s="21">
        <f t="shared" si="2"/>
        <v>0</v>
      </c>
      <c r="H135" s="29">
        <f>G8/C243*C135</f>
        <v>2.8535046500927145E-2</v>
      </c>
      <c r="I135" s="26">
        <f t="shared" si="3"/>
        <v>2.8535046500927145E-2</v>
      </c>
      <c r="J135" s="4"/>
      <c r="K135" s="366"/>
      <c r="L135" s="55"/>
      <c r="M135" s="444"/>
      <c r="N135" s="95"/>
      <c r="O135" s="98"/>
      <c r="P135" s="97"/>
    </row>
    <row r="136" spans="1:22" x14ac:dyDescent="0.25">
      <c r="A136" s="7">
        <v>123</v>
      </c>
      <c r="B136" s="17" t="s">
        <v>385</v>
      </c>
      <c r="C136" s="11">
        <v>54.3</v>
      </c>
      <c r="D136" s="16" t="s">
        <v>328</v>
      </c>
      <c r="E136" s="30">
        <v>4.5999999999999996</v>
      </c>
      <c r="F136" s="30">
        <v>4.5999999999999996</v>
      </c>
      <c r="G136" s="21">
        <f t="shared" si="2"/>
        <v>0</v>
      </c>
      <c r="H136" s="29">
        <f>G8/C243*C136</f>
        <v>2.1312971458051496E-2</v>
      </c>
      <c r="I136" s="26">
        <f t="shared" si="3"/>
        <v>2.1312971458051496E-2</v>
      </c>
      <c r="J136" s="4"/>
      <c r="K136" s="366"/>
      <c r="L136" s="55"/>
      <c r="M136" s="444"/>
      <c r="N136" s="95"/>
      <c r="O136" s="97"/>
      <c r="P136" s="97"/>
    </row>
    <row r="137" spans="1:22" x14ac:dyDescent="0.25">
      <c r="A137" s="7">
        <v>124</v>
      </c>
      <c r="B137" s="17" t="s">
        <v>386</v>
      </c>
      <c r="C137" s="11">
        <v>52.1</v>
      </c>
      <c r="D137" s="16" t="s">
        <v>328</v>
      </c>
      <c r="E137" s="30">
        <v>4.4000000000000004</v>
      </c>
      <c r="F137" s="30">
        <v>4.4000000000000004</v>
      </c>
      <c r="G137" s="21">
        <f t="shared" si="2"/>
        <v>0</v>
      </c>
      <c r="H137" s="29">
        <f>G8/C243*C137</f>
        <v>2.0449462485533757E-2</v>
      </c>
      <c r="I137" s="26">
        <f t="shared" si="3"/>
        <v>2.0449462485533757E-2</v>
      </c>
      <c r="J137" s="4"/>
      <c r="K137" s="366"/>
      <c r="L137" s="55"/>
      <c r="M137" s="444"/>
      <c r="N137" s="95"/>
      <c r="O137" s="97"/>
      <c r="P137" s="97"/>
    </row>
    <row r="138" spans="1:22" x14ac:dyDescent="0.25">
      <c r="A138" s="7">
        <v>125</v>
      </c>
      <c r="B138" s="17" t="s">
        <v>387</v>
      </c>
      <c r="C138" s="11">
        <v>47.2</v>
      </c>
      <c r="D138" s="16" t="s">
        <v>328</v>
      </c>
      <c r="E138" s="30">
        <v>3.6</v>
      </c>
      <c r="F138" s="30">
        <v>4.2</v>
      </c>
      <c r="G138" s="21">
        <f t="shared" si="2"/>
        <v>0.60000000000000009</v>
      </c>
      <c r="H138" s="29">
        <f>G8/C243*C138</f>
        <v>1.8526192501289701E-2</v>
      </c>
      <c r="I138" s="26">
        <f t="shared" si="3"/>
        <v>0.61852619250128982</v>
      </c>
      <c r="J138" s="4"/>
      <c r="K138" s="366"/>
      <c r="L138" s="55"/>
      <c r="M138" s="444"/>
    </row>
    <row r="139" spans="1:22" x14ac:dyDescent="0.25">
      <c r="A139" s="7">
        <v>126</v>
      </c>
      <c r="B139" s="17" t="s">
        <v>388</v>
      </c>
      <c r="C139" s="11">
        <v>72.400000000000006</v>
      </c>
      <c r="D139" s="16" t="s">
        <v>328</v>
      </c>
      <c r="E139" s="30">
        <v>6.4</v>
      </c>
      <c r="F139" s="30">
        <v>6.6</v>
      </c>
      <c r="G139" s="21">
        <f t="shared" si="2"/>
        <v>0.19999999999999929</v>
      </c>
      <c r="H139" s="29">
        <f>G8/C243*C139</f>
        <v>2.8417295277401999E-2</v>
      </c>
      <c r="I139" s="26">
        <f t="shared" si="3"/>
        <v>0.22841729527740129</v>
      </c>
      <c r="J139" s="4"/>
      <c r="K139" s="366"/>
      <c r="L139" s="55"/>
      <c r="M139" s="444"/>
    </row>
    <row r="140" spans="1:22" ht="15.75" customHeight="1" x14ac:dyDescent="0.25">
      <c r="A140" s="7">
        <v>127</v>
      </c>
      <c r="B140" s="17" t="s">
        <v>389</v>
      </c>
      <c r="C140" s="11">
        <v>54.3</v>
      </c>
      <c r="D140" s="16" t="s">
        <v>328</v>
      </c>
      <c r="E140" s="30">
        <v>5.0999999999999996</v>
      </c>
      <c r="F140" s="30">
        <v>5.2</v>
      </c>
      <c r="G140" s="21">
        <f t="shared" si="2"/>
        <v>0.10000000000000053</v>
      </c>
      <c r="H140" s="29">
        <f>G8/C243*C140</f>
        <v>2.1312971458051496E-2</v>
      </c>
      <c r="I140" s="26">
        <f t="shared" si="3"/>
        <v>0.12131297145805203</v>
      </c>
      <c r="J140" s="4"/>
      <c r="K140" s="366"/>
      <c r="L140" s="55"/>
      <c r="M140" s="55"/>
      <c r="N140" s="55"/>
      <c r="O140" s="55"/>
      <c r="P140" s="55"/>
    </row>
    <row r="141" spans="1:22" x14ac:dyDescent="0.25">
      <c r="A141" s="7">
        <v>128</v>
      </c>
      <c r="B141" s="17" t="s">
        <v>390</v>
      </c>
      <c r="C141" s="11">
        <v>51.8</v>
      </c>
      <c r="D141" s="16" t="s">
        <v>328</v>
      </c>
      <c r="E141" s="30">
        <v>3.8</v>
      </c>
      <c r="F141" s="30">
        <v>3.8</v>
      </c>
      <c r="G141" s="21">
        <f t="shared" si="2"/>
        <v>0</v>
      </c>
      <c r="H141" s="29">
        <f>G8/C243*C141</f>
        <v>2.0331711262008612E-2</v>
      </c>
      <c r="I141" s="26">
        <f t="shared" si="3"/>
        <v>2.0331711262008612E-2</v>
      </c>
      <c r="J141" s="4"/>
      <c r="K141" s="366"/>
      <c r="L141" s="55"/>
      <c r="M141" s="444"/>
    </row>
    <row r="142" spans="1:22" x14ac:dyDescent="0.25">
      <c r="A142" s="7">
        <v>129</v>
      </c>
      <c r="B142" s="17" t="s">
        <v>391</v>
      </c>
      <c r="C142" s="11">
        <v>48</v>
      </c>
      <c r="D142" s="16" t="s">
        <v>328</v>
      </c>
      <c r="E142" s="30">
        <v>4.7</v>
      </c>
      <c r="F142" s="30">
        <v>4.7</v>
      </c>
      <c r="G142" s="21">
        <f t="shared" si="2"/>
        <v>0</v>
      </c>
      <c r="H142" s="29">
        <f>G8/C243*C142</f>
        <v>1.8840195764023425E-2</v>
      </c>
      <c r="I142" s="26">
        <f t="shared" si="3"/>
        <v>1.8840195764023425E-2</v>
      </c>
      <c r="J142" s="4"/>
      <c r="K142" s="366"/>
      <c r="L142" s="55"/>
      <c r="M142" s="444"/>
    </row>
    <row r="143" spans="1:22" x14ac:dyDescent="0.25">
      <c r="A143" s="7">
        <v>130</v>
      </c>
      <c r="B143" s="17" t="s">
        <v>392</v>
      </c>
      <c r="C143" s="11">
        <v>73</v>
      </c>
      <c r="D143" s="16" t="s">
        <v>328</v>
      </c>
      <c r="E143" s="30">
        <v>2.5</v>
      </c>
      <c r="F143" s="30">
        <v>2.5</v>
      </c>
      <c r="G143" s="21">
        <f t="shared" si="2"/>
        <v>0</v>
      </c>
      <c r="H143" s="29">
        <f>G8/C243*C143</f>
        <v>2.8652797724452291E-2</v>
      </c>
      <c r="I143" s="26">
        <f t="shared" si="3"/>
        <v>2.8652797724452291E-2</v>
      </c>
      <c r="J143" s="4"/>
      <c r="K143" s="385" t="s">
        <v>648</v>
      </c>
      <c r="L143" s="440"/>
      <c r="M143" s="441"/>
      <c r="N143" s="442"/>
    </row>
    <row r="144" spans="1:22" x14ac:dyDescent="0.25">
      <c r="A144" s="7">
        <v>131</v>
      </c>
      <c r="B144" s="17" t="s">
        <v>393</v>
      </c>
      <c r="C144" s="11">
        <v>54.8</v>
      </c>
      <c r="D144" s="16" t="s">
        <v>328</v>
      </c>
      <c r="E144" s="30">
        <v>2.6</v>
      </c>
      <c r="F144" s="30">
        <v>2.6</v>
      </c>
      <c r="G144" s="21">
        <f t="shared" ref="G144:G207" si="4">F144-E144</f>
        <v>0</v>
      </c>
      <c r="H144" s="29">
        <f>G8/C243*C144</f>
        <v>2.1509223497260074E-2</v>
      </c>
      <c r="I144" s="26">
        <f t="shared" ref="I144:I207" si="5">G144+H144</f>
        <v>2.1509223497260074E-2</v>
      </c>
      <c r="J144" s="4"/>
      <c r="K144" s="366"/>
      <c r="L144" s="55"/>
      <c r="M144" s="444"/>
    </row>
    <row r="145" spans="1:16" x14ac:dyDescent="0.25">
      <c r="A145" s="7">
        <v>132</v>
      </c>
      <c r="B145" s="17" t="s">
        <v>394</v>
      </c>
      <c r="C145" s="11">
        <v>52.6</v>
      </c>
      <c r="D145" s="16" t="s">
        <v>328</v>
      </c>
      <c r="E145" s="30">
        <v>2.1</v>
      </c>
      <c r="F145" s="30">
        <v>2.1</v>
      </c>
      <c r="G145" s="21">
        <f t="shared" si="4"/>
        <v>0</v>
      </c>
      <c r="H145" s="29">
        <f>G8/C243*C145</f>
        <v>2.0645714524742335E-2</v>
      </c>
      <c r="I145" s="26">
        <f t="shared" si="5"/>
        <v>2.0645714524742335E-2</v>
      </c>
      <c r="J145" s="57"/>
      <c r="K145" s="366"/>
      <c r="L145" s="55"/>
      <c r="M145" s="444"/>
    </row>
    <row r="146" spans="1:16" x14ac:dyDescent="0.25">
      <c r="A146" s="7">
        <v>133</v>
      </c>
      <c r="B146" s="17" t="s">
        <v>395</v>
      </c>
      <c r="C146" s="11">
        <v>47.6</v>
      </c>
      <c r="D146" s="16" t="s">
        <v>328</v>
      </c>
      <c r="E146" s="30">
        <v>3.2</v>
      </c>
      <c r="F146" s="30">
        <v>3.2</v>
      </c>
      <c r="G146" s="21">
        <f t="shared" si="4"/>
        <v>0</v>
      </c>
      <c r="H146" s="29">
        <f>G8/C243*C146</f>
        <v>1.8683194132656563E-2</v>
      </c>
      <c r="I146" s="26">
        <f t="shared" si="5"/>
        <v>1.8683194132656563E-2</v>
      </c>
      <c r="J146" s="57"/>
      <c r="K146" s="366"/>
      <c r="L146" s="55"/>
      <c r="M146" s="444"/>
    </row>
    <row r="147" spans="1:16" ht="15" customHeight="1" x14ac:dyDescent="0.25">
      <c r="A147" s="7">
        <v>134</v>
      </c>
      <c r="B147" s="17" t="s">
        <v>396</v>
      </c>
      <c r="C147" s="11">
        <v>73</v>
      </c>
      <c r="D147" s="16" t="s">
        <v>328</v>
      </c>
      <c r="E147" s="30">
        <v>5.5</v>
      </c>
      <c r="F147" s="30">
        <v>5.5</v>
      </c>
      <c r="G147" s="21">
        <f t="shared" si="4"/>
        <v>0</v>
      </c>
      <c r="H147" s="29">
        <f>G8/C243*C147</f>
        <v>2.8652797724452291E-2</v>
      </c>
      <c r="I147" s="26">
        <f t="shared" si="5"/>
        <v>2.8652797724452291E-2</v>
      </c>
      <c r="J147" s="57"/>
      <c r="K147" s="366"/>
      <c r="L147" s="55"/>
      <c r="M147" s="99"/>
    </row>
    <row r="148" spans="1:16" x14ac:dyDescent="0.25">
      <c r="A148" s="7">
        <v>135</v>
      </c>
      <c r="B148" s="17" t="s">
        <v>397</v>
      </c>
      <c r="C148" s="11">
        <v>54.9</v>
      </c>
      <c r="D148" s="16" t="s">
        <v>328</v>
      </c>
      <c r="E148" s="30">
        <v>3.9</v>
      </c>
      <c r="F148" s="30">
        <v>4.2</v>
      </c>
      <c r="G148" s="21">
        <f t="shared" si="4"/>
        <v>0.30000000000000027</v>
      </c>
      <c r="H148" s="29">
        <f>G8/C243*C148</f>
        <v>2.1548473905101791E-2</v>
      </c>
      <c r="I148" s="26">
        <f t="shared" si="5"/>
        <v>0.32154847390510205</v>
      </c>
      <c r="J148" s="57"/>
      <c r="K148" s="366"/>
      <c r="L148" s="55"/>
      <c r="M148" s="444"/>
    </row>
    <row r="149" spans="1:16" x14ac:dyDescent="0.25">
      <c r="A149" s="7">
        <v>136</v>
      </c>
      <c r="B149" s="17" t="s">
        <v>398</v>
      </c>
      <c r="C149" s="11">
        <v>52.3</v>
      </c>
      <c r="D149" s="16" t="s">
        <v>328</v>
      </c>
      <c r="E149" s="30">
        <v>4.7</v>
      </c>
      <c r="F149" s="30">
        <v>4.9000000000000004</v>
      </c>
      <c r="G149" s="21">
        <f t="shared" si="4"/>
        <v>0.20000000000000018</v>
      </c>
      <c r="H149" s="29">
        <f>G8/C243*C149</f>
        <v>2.0527963301217186E-2</v>
      </c>
      <c r="I149" s="26">
        <f t="shared" si="5"/>
        <v>0.22052796330121738</v>
      </c>
      <c r="J149" s="4"/>
      <c r="K149" s="366"/>
      <c r="L149" s="55"/>
      <c r="M149" s="444"/>
    </row>
    <row r="150" spans="1:16" x14ac:dyDescent="0.25">
      <c r="A150" s="7">
        <v>137</v>
      </c>
      <c r="B150" s="17" t="s">
        <v>399</v>
      </c>
      <c r="C150" s="11">
        <v>47.6</v>
      </c>
      <c r="D150" s="16" t="s">
        <v>328</v>
      </c>
      <c r="E150" s="30">
        <v>3.7</v>
      </c>
      <c r="F150" s="30">
        <v>4</v>
      </c>
      <c r="G150" s="21">
        <f t="shared" si="4"/>
        <v>0.29999999999999982</v>
      </c>
      <c r="H150" s="29">
        <f>G8/C243*C150</f>
        <v>1.8683194132656563E-2</v>
      </c>
      <c r="I150" s="26">
        <f t="shared" si="5"/>
        <v>0.31868319413265639</v>
      </c>
      <c r="J150" s="4"/>
      <c r="K150" s="366"/>
      <c r="L150" s="55"/>
      <c r="M150" s="444"/>
    </row>
    <row r="151" spans="1:16" x14ac:dyDescent="0.25">
      <c r="A151" s="7">
        <v>138</v>
      </c>
      <c r="B151" s="17" t="s">
        <v>400</v>
      </c>
      <c r="C151" s="11">
        <v>72.8</v>
      </c>
      <c r="D151" s="16" t="s">
        <v>328</v>
      </c>
      <c r="E151" s="30">
        <v>2.9</v>
      </c>
      <c r="F151" s="30">
        <v>3.4</v>
      </c>
      <c r="G151" s="21">
        <f t="shared" si="4"/>
        <v>0.5</v>
      </c>
      <c r="H151" s="29">
        <f>G8/C243*C151</f>
        <v>2.8574296908768858E-2</v>
      </c>
      <c r="I151" s="26">
        <f t="shared" si="5"/>
        <v>0.52857429690876889</v>
      </c>
      <c r="J151" s="4"/>
      <c r="K151" s="366"/>
      <c r="L151" s="55"/>
      <c r="M151" s="44"/>
      <c r="N151" s="99"/>
      <c r="O151" s="99"/>
    </row>
    <row r="152" spans="1:16" x14ac:dyDescent="0.25">
      <c r="A152" s="7">
        <v>139</v>
      </c>
      <c r="B152" s="17" t="s">
        <v>401</v>
      </c>
      <c r="C152" s="11">
        <v>54.9</v>
      </c>
      <c r="D152" s="16" t="s">
        <v>328</v>
      </c>
      <c r="E152" s="30">
        <v>4.7</v>
      </c>
      <c r="F152" s="30">
        <v>4.7</v>
      </c>
      <c r="G152" s="21">
        <f t="shared" si="4"/>
        <v>0</v>
      </c>
      <c r="H152" s="29">
        <f>G8/C243*C152</f>
        <v>2.1548473905101791E-2</v>
      </c>
      <c r="I152" s="26">
        <f t="shared" si="5"/>
        <v>2.1548473905101791E-2</v>
      </c>
      <c r="J152" s="4"/>
      <c r="K152" s="366"/>
      <c r="L152" s="55"/>
      <c r="M152" s="44"/>
    </row>
    <row r="153" spans="1:16" x14ac:dyDescent="0.25">
      <c r="A153" s="7">
        <v>140</v>
      </c>
      <c r="B153" s="17" t="s">
        <v>402</v>
      </c>
      <c r="C153" s="11">
        <v>52.4</v>
      </c>
      <c r="D153" s="16" t="s">
        <v>328</v>
      </c>
      <c r="E153" s="30">
        <v>1.1000000000000001</v>
      </c>
      <c r="F153" s="30">
        <v>1.1000000000000001</v>
      </c>
      <c r="G153" s="21">
        <f t="shared" si="4"/>
        <v>0</v>
      </c>
      <c r="H153" s="29">
        <f>G8/C243*C153</f>
        <v>2.0567213709058903E-2</v>
      </c>
      <c r="I153" s="26">
        <f t="shared" si="5"/>
        <v>2.0567213709058903E-2</v>
      </c>
      <c r="J153" s="4"/>
      <c r="K153" s="366"/>
      <c r="L153" s="55"/>
      <c r="M153" s="444"/>
    </row>
    <row r="154" spans="1:16" x14ac:dyDescent="0.25">
      <c r="A154" s="7">
        <v>141</v>
      </c>
      <c r="B154" s="17" t="s">
        <v>403</v>
      </c>
      <c r="C154" s="11">
        <v>47.2</v>
      </c>
      <c r="D154" s="16" t="s">
        <v>328</v>
      </c>
      <c r="E154" s="30">
        <v>2.8</v>
      </c>
      <c r="F154" s="30">
        <v>2.9</v>
      </c>
      <c r="G154" s="21">
        <f t="shared" si="4"/>
        <v>0.10000000000000009</v>
      </c>
      <c r="H154" s="29">
        <f>G8/C243*C154</f>
        <v>1.8526192501289701E-2</v>
      </c>
      <c r="I154" s="26">
        <f t="shared" si="5"/>
        <v>0.11852619250128979</v>
      </c>
      <c r="J154" s="4"/>
      <c r="K154" s="366"/>
      <c r="L154" s="55"/>
      <c r="M154" s="100"/>
    </row>
    <row r="155" spans="1:16" x14ac:dyDescent="0.25">
      <c r="A155" s="7">
        <v>142</v>
      </c>
      <c r="B155" s="17" t="s">
        <v>404</v>
      </c>
      <c r="C155" s="11">
        <v>72.5</v>
      </c>
      <c r="D155" s="16" t="s">
        <v>328</v>
      </c>
      <c r="E155" s="30">
        <v>4.4000000000000004</v>
      </c>
      <c r="F155" s="30">
        <v>4.5999999999999996</v>
      </c>
      <c r="G155" s="21">
        <f t="shared" si="4"/>
        <v>0.19999999999999929</v>
      </c>
      <c r="H155" s="29">
        <f>G8/C243*C155</f>
        <v>2.8456545685243712E-2</v>
      </c>
      <c r="I155" s="26">
        <f t="shared" si="5"/>
        <v>0.22845654568524301</v>
      </c>
      <c r="J155" s="4"/>
      <c r="K155" s="366"/>
      <c r="L155" s="55"/>
      <c r="M155" s="444"/>
      <c r="P155" s="44"/>
    </row>
    <row r="156" spans="1:16" x14ac:dyDescent="0.25">
      <c r="A156" s="395">
        <v>143</v>
      </c>
      <c r="B156" s="396" t="s">
        <v>405</v>
      </c>
      <c r="C156" s="397">
        <v>54.8</v>
      </c>
      <c r="D156" s="398" t="s">
        <v>328</v>
      </c>
      <c r="E156" s="399">
        <v>6.2</v>
      </c>
      <c r="F156" s="399">
        <v>6.8</v>
      </c>
      <c r="G156" s="400">
        <f t="shared" si="4"/>
        <v>0.59999999999999964</v>
      </c>
      <c r="H156" s="401">
        <f>G8/C243*C156</f>
        <v>2.1509223497260074E-2</v>
      </c>
      <c r="I156" s="402">
        <f t="shared" si="5"/>
        <v>0.62150922349725968</v>
      </c>
      <c r="J156" s="4"/>
      <c r="K156" s="366"/>
      <c r="L156" s="55"/>
      <c r="M156" s="444"/>
      <c r="P156" s="44"/>
    </row>
    <row r="157" spans="1:16" x14ac:dyDescent="0.25">
      <c r="A157" s="7">
        <v>144</v>
      </c>
      <c r="B157" s="17" t="s">
        <v>406</v>
      </c>
      <c r="C157" s="11">
        <v>51.9</v>
      </c>
      <c r="D157" s="16" t="s">
        <v>328</v>
      </c>
      <c r="E157" s="30">
        <v>2.7</v>
      </c>
      <c r="F157" s="30">
        <v>3</v>
      </c>
      <c r="G157" s="21">
        <f t="shared" si="4"/>
        <v>0.29999999999999982</v>
      </c>
      <c r="H157" s="29">
        <f>G8/C243*C157</f>
        <v>2.0370961669850328E-2</v>
      </c>
      <c r="I157" s="26">
        <f t="shared" si="5"/>
        <v>0.32037096166985013</v>
      </c>
      <c r="J157" s="4"/>
      <c r="K157" s="366"/>
      <c r="L157" s="55"/>
      <c r="M157" s="444"/>
    </row>
    <row r="158" spans="1:16" x14ac:dyDescent="0.25">
      <c r="A158" s="7">
        <v>145</v>
      </c>
      <c r="B158" s="17" t="s">
        <v>407</v>
      </c>
      <c r="C158" s="11">
        <v>47</v>
      </c>
      <c r="D158" s="16" t="s">
        <v>328</v>
      </c>
      <c r="E158" s="30">
        <v>5.2</v>
      </c>
      <c r="F158" s="30">
        <v>5.5</v>
      </c>
      <c r="G158" s="21">
        <f t="shared" si="4"/>
        <v>0.29999999999999982</v>
      </c>
      <c r="H158" s="29">
        <f>G8/C243*C158</f>
        <v>1.8447691685606268E-2</v>
      </c>
      <c r="I158" s="26">
        <f t="shared" si="5"/>
        <v>0.3184476916856061</v>
      </c>
      <c r="J158" s="4"/>
      <c r="K158" s="366"/>
      <c r="L158" s="55"/>
      <c r="M158" s="444"/>
      <c r="N158" s="100"/>
      <c r="O158" s="100"/>
      <c r="P158" s="100"/>
    </row>
    <row r="159" spans="1:16" x14ac:dyDescent="0.25">
      <c r="A159" s="39">
        <v>146</v>
      </c>
      <c r="B159" s="17" t="s">
        <v>408</v>
      </c>
      <c r="C159" s="11">
        <v>73.2</v>
      </c>
      <c r="D159" s="16" t="s">
        <v>328</v>
      </c>
      <c r="E159" s="30">
        <v>2.4</v>
      </c>
      <c r="F159" s="30">
        <v>2.4</v>
      </c>
      <c r="G159" s="21">
        <f t="shared" si="4"/>
        <v>0</v>
      </c>
      <c r="H159" s="29">
        <f>G8/C243*C159</f>
        <v>2.8731298540135723E-2</v>
      </c>
      <c r="I159" s="26">
        <f t="shared" si="5"/>
        <v>2.8731298540135723E-2</v>
      </c>
      <c r="J159" s="4"/>
      <c r="K159" s="366"/>
      <c r="L159" s="55"/>
      <c r="M159" s="444"/>
    </row>
    <row r="160" spans="1:16" x14ac:dyDescent="0.25">
      <c r="A160" s="7">
        <v>147</v>
      </c>
      <c r="B160" s="17" t="s">
        <v>409</v>
      </c>
      <c r="C160" s="11">
        <v>54.7</v>
      </c>
      <c r="D160" s="16" t="s">
        <v>328</v>
      </c>
      <c r="E160" s="30">
        <v>6.7</v>
      </c>
      <c r="F160" s="30">
        <v>7</v>
      </c>
      <c r="G160" s="21">
        <f t="shared" si="4"/>
        <v>0.29999999999999982</v>
      </c>
      <c r="H160" s="29">
        <f>G8/C243*C160</f>
        <v>2.1469973089418361E-2</v>
      </c>
      <c r="I160" s="26">
        <f t="shared" si="5"/>
        <v>0.32146997308941816</v>
      </c>
      <c r="J160" s="4"/>
      <c r="K160" s="366"/>
      <c r="L160" s="55"/>
      <c r="M160" s="444"/>
    </row>
    <row r="161" spans="1:13" x14ac:dyDescent="0.25">
      <c r="A161" s="7">
        <v>148</v>
      </c>
      <c r="B161" s="17" t="s">
        <v>410</v>
      </c>
      <c r="C161" s="11">
        <v>52.4</v>
      </c>
      <c r="D161" s="16" t="s">
        <v>328</v>
      </c>
      <c r="E161" s="30">
        <v>2.4</v>
      </c>
      <c r="F161" s="30">
        <v>2.5</v>
      </c>
      <c r="G161" s="21">
        <f t="shared" si="4"/>
        <v>0.10000000000000009</v>
      </c>
      <c r="H161" s="29">
        <f>G8/C243*C161</f>
        <v>2.0567213709058903E-2</v>
      </c>
      <c r="I161" s="26">
        <f t="shared" si="5"/>
        <v>0.12056721370905898</v>
      </c>
      <c r="J161" s="4"/>
      <c r="K161" s="366"/>
      <c r="L161" s="55"/>
      <c r="M161" s="444"/>
    </row>
    <row r="162" spans="1:13" x14ac:dyDescent="0.25">
      <c r="A162" s="7">
        <v>149</v>
      </c>
      <c r="B162" s="17" t="s">
        <v>411</v>
      </c>
      <c r="C162" s="11">
        <v>47.4</v>
      </c>
      <c r="D162" s="16" t="s">
        <v>328</v>
      </c>
      <c r="E162" s="30">
        <v>3.8</v>
      </c>
      <c r="F162" s="30">
        <v>3.9</v>
      </c>
      <c r="G162" s="21">
        <f t="shared" si="4"/>
        <v>0.10000000000000009</v>
      </c>
      <c r="H162" s="29">
        <f>G8/C243*C162</f>
        <v>1.860469331697313E-2</v>
      </c>
      <c r="I162" s="26">
        <f t="shared" si="5"/>
        <v>0.11860469331697322</v>
      </c>
      <c r="J162" s="4"/>
      <c r="K162" s="366"/>
      <c r="L162" s="55"/>
      <c r="M162" s="444"/>
    </row>
    <row r="163" spans="1:13" x14ac:dyDescent="0.25">
      <c r="A163" s="7">
        <v>150</v>
      </c>
      <c r="B163" s="17" t="s">
        <v>412</v>
      </c>
      <c r="C163" s="11">
        <v>73.2</v>
      </c>
      <c r="D163" s="16" t="s">
        <v>328</v>
      </c>
      <c r="E163" s="30">
        <v>5.8</v>
      </c>
      <c r="F163" s="30">
        <v>6.3</v>
      </c>
      <c r="G163" s="21">
        <f t="shared" si="4"/>
        <v>0.5</v>
      </c>
      <c r="H163" s="29">
        <f>G8/C243*C163</f>
        <v>2.8731298540135723E-2</v>
      </c>
      <c r="I163" s="26">
        <f t="shared" si="5"/>
        <v>0.52873129854013567</v>
      </c>
      <c r="J163" s="4"/>
      <c r="K163" s="366"/>
      <c r="L163" s="6"/>
      <c r="M163" s="444"/>
    </row>
    <row r="164" spans="1:13" x14ac:dyDescent="0.25">
      <c r="A164" s="7">
        <v>151</v>
      </c>
      <c r="B164" s="17" t="s">
        <v>526</v>
      </c>
      <c r="C164" s="11">
        <v>39.299999999999997</v>
      </c>
      <c r="D164" s="16" t="s">
        <v>328</v>
      </c>
      <c r="E164" s="30">
        <v>4.2</v>
      </c>
      <c r="F164" s="30">
        <v>4.5999999999999996</v>
      </c>
      <c r="G164" s="21">
        <f t="shared" si="4"/>
        <v>0.39999999999999947</v>
      </c>
      <c r="H164" s="29">
        <f>G8/C243*C164</f>
        <v>1.5425410281794177E-2</v>
      </c>
      <c r="I164" s="26">
        <f t="shared" si="5"/>
        <v>0.41542541028179364</v>
      </c>
      <c r="J164" s="4"/>
      <c r="K164" s="366"/>
      <c r="L164" s="55"/>
      <c r="M164" s="444"/>
    </row>
    <row r="165" spans="1:13" x14ac:dyDescent="0.25">
      <c r="A165" s="7">
        <v>152</v>
      </c>
      <c r="B165" s="17" t="s">
        <v>527</v>
      </c>
      <c r="C165" s="11">
        <v>67.099999999999994</v>
      </c>
      <c r="D165" s="16" t="s">
        <v>328</v>
      </c>
      <c r="E165" s="30">
        <v>5.9</v>
      </c>
      <c r="F165" s="30">
        <v>6.2</v>
      </c>
      <c r="G165" s="21">
        <f t="shared" si="4"/>
        <v>0.29999999999999982</v>
      </c>
      <c r="H165" s="29">
        <f>G8/C243*C165</f>
        <v>2.6337023661791074E-2</v>
      </c>
      <c r="I165" s="26">
        <f t="shared" si="5"/>
        <v>0.3263370236617909</v>
      </c>
      <c r="J165" s="4"/>
      <c r="K165" s="366"/>
      <c r="L165" s="55"/>
      <c r="M165" s="444"/>
    </row>
    <row r="166" spans="1:13" x14ac:dyDescent="0.25">
      <c r="A166" s="7">
        <v>153</v>
      </c>
      <c r="B166" s="17" t="s">
        <v>528</v>
      </c>
      <c r="C166" s="11">
        <v>99.4</v>
      </c>
      <c r="D166" s="16" t="s">
        <v>328</v>
      </c>
      <c r="E166" s="30">
        <v>11.9</v>
      </c>
      <c r="F166" s="30">
        <v>12.4</v>
      </c>
      <c r="G166" s="21">
        <f t="shared" si="4"/>
        <v>0.5</v>
      </c>
      <c r="H166" s="29">
        <f>G8/C243*C166</f>
        <v>3.9014905394665178E-2</v>
      </c>
      <c r="I166" s="26">
        <f t="shared" si="5"/>
        <v>0.53901490539466512</v>
      </c>
      <c r="J166" s="4"/>
      <c r="K166" s="366"/>
      <c r="L166" s="55"/>
      <c r="M166" s="444"/>
    </row>
    <row r="167" spans="1:13" x14ac:dyDescent="0.25">
      <c r="A167" s="7">
        <v>154</v>
      </c>
      <c r="B167" s="17" t="s">
        <v>529</v>
      </c>
      <c r="C167" s="11">
        <v>39.6</v>
      </c>
      <c r="D167" s="16" t="s">
        <v>328</v>
      </c>
      <c r="E167" s="30">
        <v>2.4</v>
      </c>
      <c r="F167" s="30">
        <v>2.5</v>
      </c>
      <c r="G167" s="21">
        <f t="shared" si="4"/>
        <v>0.10000000000000009</v>
      </c>
      <c r="H167" s="29">
        <f>G8/C243*C167</f>
        <v>1.5543161505319326E-2</v>
      </c>
      <c r="I167" s="26">
        <f t="shared" si="5"/>
        <v>0.11554316150531942</v>
      </c>
      <c r="J167" s="4"/>
      <c r="K167" s="366"/>
      <c r="L167" s="55"/>
      <c r="M167" s="444"/>
    </row>
    <row r="168" spans="1:13" x14ac:dyDescent="0.25">
      <c r="A168" s="7">
        <v>155</v>
      </c>
      <c r="B168" s="17" t="s">
        <v>530</v>
      </c>
      <c r="C168" s="11">
        <v>67</v>
      </c>
      <c r="D168" s="16" t="s">
        <v>328</v>
      </c>
      <c r="E168" s="30">
        <v>5.2</v>
      </c>
      <c r="F168" s="30">
        <v>5.5</v>
      </c>
      <c r="G168" s="21">
        <f t="shared" si="4"/>
        <v>0.29999999999999982</v>
      </c>
      <c r="H168" s="29">
        <f>G8/C243*C168</f>
        <v>2.6297773253949362E-2</v>
      </c>
      <c r="I168" s="26">
        <f t="shared" si="5"/>
        <v>0.32629777325394921</v>
      </c>
      <c r="J168" s="4"/>
      <c r="K168" s="366"/>
      <c r="L168" s="55"/>
      <c r="M168" s="444"/>
    </row>
    <row r="169" spans="1:13" x14ac:dyDescent="0.25">
      <c r="A169" s="7">
        <v>156</v>
      </c>
      <c r="B169" s="17" t="s">
        <v>531</v>
      </c>
      <c r="C169" s="11">
        <v>98.8</v>
      </c>
      <c r="D169" s="16" t="s">
        <v>328</v>
      </c>
      <c r="E169" s="30">
        <v>9.6999999999999993</v>
      </c>
      <c r="F169" s="30">
        <v>9.8000000000000007</v>
      </c>
      <c r="G169" s="21">
        <f t="shared" si="4"/>
        <v>0.10000000000000142</v>
      </c>
      <c r="H169" s="29">
        <f>G8/C243*C169</f>
        <v>3.877940294761488E-2</v>
      </c>
      <c r="I169" s="26">
        <f t="shared" si="5"/>
        <v>0.13877940294761631</v>
      </c>
      <c r="J169" s="4"/>
      <c r="K169" s="366"/>
      <c r="L169" s="55"/>
      <c r="M169" s="444"/>
    </row>
    <row r="170" spans="1:13" x14ac:dyDescent="0.25">
      <c r="A170" s="7">
        <v>157</v>
      </c>
      <c r="B170" s="17" t="s">
        <v>532</v>
      </c>
      <c r="C170" s="11">
        <v>39.4</v>
      </c>
      <c r="D170" s="16" t="s">
        <v>328</v>
      </c>
      <c r="E170" s="30">
        <v>3.5</v>
      </c>
      <c r="F170" s="30">
        <v>3.6</v>
      </c>
      <c r="G170" s="21">
        <f t="shared" si="4"/>
        <v>0.10000000000000009</v>
      </c>
      <c r="H170" s="29">
        <f>G8/C243*C170</f>
        <v>1.5464660689635893E-2</v>
      </c>
      <c r="I170" s="26">
        <f t="shared" si="5"/>
        <v>0.11546466068963598</v>
      </c>
      <c r="J170" s="4"/>
      <c r="K170" s="366"/>
      <c r="L170" s="55"/>
      <c r="M170" s="444"/>
    </row>
    <row r="171" spans="1:13" x14ac:dyDescent="0.25">
      <c r="A171" s="7">
        <v>158</v>
      </c>
      <c r="B171" s="17" t="s">
        <v>533</v>
      </c>
      <c r="C171" s="11">
        <v>67.5</v>
      </c>
      <c r="D171" s="16" t="s">
        <v>328</v>
      </c>
      <c r="E171" s="30">
        <v>5</v>
      </c>
      <c r="F171" s="30">
        <v>5.0999999999999996</v>
      </c>
      <c r="G171" s="21">
        <f t="shared" si="4"/>
        <v>9.9999999999999645E-2</v>
      </c>
      <c r="H171" s="29">
        <f>G8/C243*C171</f>
        <v>2.649402529315794E-2</v>
      </c>
      <c r="I171" s="26">
        <f t="shared" si="5"/>
        <v>0.12649402529315759</v>
      </c>
      <c r="J171" s="4"/>
      <c r="K171" s="367" t="s">
        <v>627</v>
      </c>
      <c r="L171" s="347"/>
      <c r="M171" s="348"/>
    </row>
    <row r="172" spans="1:13" x14ac:dyDescent="0.25">
      <c r="A172" s="7">
        <v>159</v>
      </c>
      <c r="B172" s="17" t="s">
        <v>534</v>
      </c>
      <c r="C172" s="11">
        <v>99.1</v>
      </c>
      <c r="D172" s="16" t="s">
        <v>328</v>
      </c>
      <c r="E172" s="30">
        <v>1.8</v>
      </c>
      <c r="F172" s="30">
        <v>2</v>
      </c>
      <c r="G172" s="21">
        <f t="shared" si="4"/>
        <v>0.19999999999999996</v>
      </c>
      <c r="H172" s="29">
        <f>G8/C243*C172</f>
        <v>3.8897154171140022E-2</v>
      </c>
      <c r="I172" s="26">
        <f t="shared" si="5"/>
        <v>0.23889715417113999</v>
      </c>
      <c r="J172" s="4"/>
      <c r="K172" s="366"/>
      <c r="L172" s="55"/>
      <c r="M172" s="444"/>
    </row>
    <row r="173" spans="1:13" x14ac:dyDescent="0.25">
      <c r="A173" s="7">
        <v>160</v>
      </c>
      <c r="B173" s="17" t="s">
        <v>535</v>
      </c>
      <c r="C173" s="11">
        <v>40.1</v>
      </c>
      <c r="D173" s="16" t="s">
        <v>328</v>
      </c>
      <c r="E173" s="30">
        <v>2</v>
      </c>
      <c r="F173" s="30">
        <v>2.2000000000000002</v>
      </c>
      <c r="G173" s="21">
        <f t="shared" si="4"/>
        <v>0.20000000000000018</v>
      </c>
      <c r="H173" s="29">
        <f>G8/C243*C173</f>
        <v>1.5739413544527903E-2</v>
      </c>
      <c r="I173" s="26">
        <f t="shared" si="5"/>
        <v>0.21573941354452808</v>
      </c>
      <c r="J173" s="4"/>
      <c r="K173" s="366"/>
      <c r="L173" s="55"/>
      <c r="M173" s="444"/>
    </row>
    <row r="174" spans="1:13" x14ac:dyDescent="0.25">
      <c r="A174" s="7">
        <v>161</v>
      </c>
      <c r="B174" s="17" t="s">
        <v>536</v>
      </c>
      <c r="C174" s="11">
        <v>67.099999999999994</v>
      </c>
      <c r="D174" s="16" t="s">
        <v>328</v>
      </c>
      <c r="E174" s="30">
        <v>2.2000000000000002</v>
      </c>
      <c r="F174" s="30">
        <v>2.2999999999999998</v>
      </c>
      <c r="G174" s="21">
        <f t="shared" si="4"/>
        <v>9.9999999999999645E-2</v>
      </c>
      <c r="H174" s="29">
        <f>G8/C243*C174</f>
        <v>2.6337023661791074E-2</v>
      </c>
      <c r="I174" s="26">
        <f t="shared" si="5"/>
        <v>0.12633702366179073</v>
      </c>
      <c r="J174" s="4"/>
      <c r="K174" s="366"/>
      <c r="L174" s="55"/>
      <c r="M174" s="444"/>
    </row>
    <row r="175" spans="1:13" x14ac:dyDescent="0.25">
      <c r="A175" s="7">
        <v>162</v>
      </c>
      <c r="B175" s="17" t="s">
        <v>537</v>
      </c>
      <c r="C175" s="11">
        <v>99.1</v>
      </c>
      <c r="D175" s="16" t="s">
        <v>328</v>
      </c>
      <c r="E175" s="30">
        <v>9.4</v>
      </c>
      <c r="F175" s="30">
        <v>10.4</v>
      </c>
      <c r="G175" s="21">
        <f t="shared" si="4"/>
        <v>1</v>
      </c>
      <c r="H175" s="29">
        <f>G8/C243*C175</f>
        <v>3.8897154171140022E-2</v>
      </c>
      <c r="I175" s="26">
        <f t="shared" si="5"/>
        <v>1.03889715417114</v>
      </c>
      <c r="J175" s="4"/>
      <c r="K175" s="366"/>
      <c r="L175" s="55"/>
      <c r="M175" s="444"/>
    </row>
    <row r="176" spans="1:13" x14ac:dyDescent="0.25">
      <c r="A176" s="7">
        <v>163</v>
      </c>
      <c r="B176" s="17" t="s">
        <v>538</v>
      </c>
      <c r="C176" s="11">
        <v>39.4</v>
      </c>
      <c r="D176" s="16" t="s">
        <v>328</v>
      </c>
      <c r="E176" s="30">
        <v>4.0999999999999996</v>
      </c>
      <c r="F176" s="30">
        <v>4.2</v>
      </c>
      <c r="G176" s="21">
        <f t="shared" si="4"/>
        <v>0.10000000000000053</v>
      </c>
      <c r="H176" s="29">
        <f>G8/C243*C176</f>
        <v>1.5464660689635893E-2</v>
      </c>
      <c r="I176" s="26">
        <f t="shared" si="5"/>
        <v>0.11546466068963643</v>
      </c>
      <c r="J176" s="4"/>
      <c r="K176" s="366"/>
      <c r="L176" s="55"/>
      <c r="M176" s="444"/>
    </row>
    <row r="177" spans="1:16" x14ac:dyDescent="0.25">
      <c r="A177" s="7">
        <v>164</v>
      </c>
      <c r="B177" s="17" t="s">
        <v>539</v>
      </c>
      <c r="C177" s="11">
        <v>67.2</v>
      </c>
      <c r="D177" s="16" t="s">
        <v>328</v>
      </c>
      <c r="E177" s="30">
        <v>0.7</v>
      </c>
      <c r="F177" s="30">
        <v>0.7</v>
      </c>
      <c r="G177" s="21">
        <f t="shared" si="4"/>
        <v>0</v>
      </c>
      <c r="H177" s="29">
        <f>G8/C243*C177</f>
        <v>2.6376274069632794E-2</v>
      </c>
      <c r="I177" s="26">
        <f t="shared" si="5"/>
        <v>2.6376274069632794E-2</v>
      </c>
      <c r="J177" s="4"/>
      <c r="K177" s="366"/>
      <c r="L177" s="55"/>
      <c r="M177" s="444"/>
    </row>
    <row r="178" spans="1:16" x14ac:dyDescent="0.25">
      <c r="A178" s="7">
        <v>165</v>
      </c>
      <c r="B178" s="17" t="s">
        <v>540</v>
      </c>
      <c r="C178" s="11">
        <v>99.5</v>
      </c>
      <c r="D178" s="16" t="s">
        <v>328</v>
      </c>
      <c r="E178" s="30">
        <v>9.6</v>
      </c>
      <c r="F178" s="30">
        <v>10</v>
      </c>
      <c r="G178" s="21">
        <f t="shared" si="4"/>
        <v>0.40000000000000036</v>
      </c>
      <c r="H178" s="29">
        <f>G8/C243*C178</f>
        <v>3.9054155802506887E-2</v>
      </c>
      <c r="I178" s="26">
        <f t="shared" si="5"/>
        <v>0.43905415580250723</v>
      </c>
      <c r="J178" s="4"/>
      <c r="K178" s="366"/>
      <c r="L178" s="55"/>
      <c r="M178" s="444"/>
    </row>
    <row r="179" spans="1:16" x14ac:dyDescent="0.25">
      <c r="A179" s="7">
        <v>166</v>
      </c>
      <c r="B179" s="17" t="s">
        <v>541</v>
      </c>
      <c r="C179" s="11">
        <v>39.4</v>
      </c>
      <c r="D179" s="16" t="s">
        <v>328</v>
      </c>
      <c r="E179" s="30">
        <v>2.2000000000000002</v>
      </c>
      <c r="F179" s="30">
        <v>2.4</v>
      </c>
      <c r="G179" s="21">
        <f t="shared" si="4"/>
        <v>0.19999999999999973</v>
      </c>
      <c r="H179" s="29">
        <f>G8/C243*C179</f>
        <v>1.5464660689635893E-2</v>
      </c>
      <c r="I179" s="26">
        <f t="shared" si="5"/>
        <v>0.21546466068963563</v>
      </c>
      <c r="J179" s="4"/>
      <c r="K179" s="366"/>
      <c r="L179" s="55"/>
      <c r="M179" s="444"/>
    </row>
    <row r="180" spans="1:16" x14ac:dyDescent="0.25">
      <c r="A180" s="7">
        <v>167</v>
      </c>
      <c r="B180" s="17" t="s">
        <v>542</v>
      </c>
      <c r="C180" s="11">
        <v>67.3</v>
      </c>
      <c r="D180" s="16" t="s">
        <v>328</v>
      </c>
      <c r="E180" s="30">
        <v>3.5</v>
      </c>
      <c r="F180" s="30">
        <v>3.6</v>
      </c>
      <c r="G180" s="21">
        <f t="shared" si="4"/>
        <v>0.10000000000000009</v>
      </c>
      <c r="H180" s="29">
        <f>G8/C243*C180</f>
        <v>2.6415524477474507E-2</v>
      </c>
      <c r="I180" s="26">
        <f t="shared" si="5"/>
        <v>0.12641552447747459</v>
      </c>
      <c r="J180" s="4"/>
      <c r="K180" s="366"/>
      <c r="L180" s="55"/>
      <c r="M180" s="444"/>
    </row>
    <row r="181" spans="1:16" x14ac:dyDescent="0.25">
      <c r="A181" s="7">
        <v>168</v>
      </c>
      <c r="B181" s="17" t="s">
        <v>543</v>
      </c>
      <c r="C181" s="11">
        <v>99.4</v>
      </c>
      <c r="D181" s="16" t="s">
        <v>328</v>
      </c>
      <c r="E181" s="30">
        <v>5.8</v>
      </c>
      <c r="F181" s="30">
        <v>5.8</v>
      </c>
      <c r="G181" s="21">
        <f t="shared" si="4"/>
        <v>0</v>
      </c>
      <c r="H181" s="29">
        <f>G8/C243*C181</f>
        <v>3.9014905394665178E-2</v>
      </c>
      <c r="I181" s="26">
        <f t="shared" si="5"/>
        <v>3.9014905394665178E-2</v>
      </c>
      <c r="J181" s="4"/>
      <c r="K181" s="366"/>
      <c r="L181" s="55"/>
      <c r="M181" s="444"/>
    </row>
    <row r="182" spans="1:16" x14ac:dyDescent="0.25">
      <c r="A182" s="7">
        <v>169</v>
      </c>
      <c r="B182" s="17" t="s">
        <v>544</v>
      </c>
      <c r="C182" s="11">
        <v>39.5</v>
      </c>
      <c r="D182" s="16" t="s">
        <v>328</v>
      </c>
      <c r="E182" s="30">
        <v>1</v>
      </c>
      <c r="F182" s="30">
        <v>1</v>
      </c>
      <c r="G182" s="21">
        <f t="shared" si="4"/>
        <v>0</v>
      </c>
      <c r="H182" s="29">
        <f>G8/C243*C182</f>
        <v>1.550391109747761E-2</v>
      </c>
      <c r="I182" s="26">
        <f t="shared" si="5"/>
        <v>1.550391109747761E-2</v>
      </c>
      <c r="J182" s="4"/>
      <c r="K182" s="366"/>
      <c r="L182" s="55"/>
      <c r="M182" s="444"/>
    </row>
    <row r="183" spans="1:16" x14ac:dyDescent="0.25">
      <c r="A183" s="7">
        <v>170</v>
      </c>
      <c r="B183" s="17" t="s">
        <v>545</v>
      </c>
      <c r="C183" s="11">
        <v>67.400000000000006</v>
      </c>
      <c r="D183" s="16" t="s">
        <v>328</v>
      </c>
      <c r="E183" s="30">
        <v>2</v>
      </c>
      <c r="F183" s="30">
        <v>2</v>
      </c>
      <c r="G183" s="21">
        <f t="shared" si="4"/>
        <v>0</v>
      </c>
      <c r="H183" s="29">
        <f>G8/C243*C183</f>
        <v>2.6454774885316227E-2</v>
      </c>
      <c r="I183" s="26">
        <f t="shared" si="5"/>
        <v>2.6454774885316227E-2</v>
      </c>
      <c r="J183" s="4"/>
      <c r="K183" s="366"/>
      <c r="L183" s="55"/>
      <c r="M183" s="444"/>
    </row>
    <row r="184" spans="1:16" x14ac:dyDescent="0.25">
      <c r="A184" s="7">
        <v>171</v>
      </c>
      <c r="B184" s="17" t="s">
        <v>546</v>
      </c>
      <c r="C184" s="11">
        <v>99.5</v>
      </c>
      <c r="D184" s="16" t="s">
        <v>328</v>
      </c>
      <c r="E184" s="30">
        <v>9.1</v>
      </c>
      <c r="F184" s="30">
        <v>9.6</v>
      </c>
      <c r="G184" s="21">
        <f t="shared" si="4"/>
        <v>0.5</v>
      </c>
      <c r="H184" s="29">
        <f>G8/C243*C184</f>
        <v>3.9054155802506887E-2</v>
      </c>
      <c r="I184" s="26">
        <f t="shared" si="5"/>
        <v>0.53905415580250693</v>
      </c>
      <c r="J184" s="4"/>
      <c r="K184" s="366"/>
      <c r="L184" s="55"/>
      <c r="M184" s="444"/>
    </row>
    <row r="185" spans="1:16" x14ac:dyDescent="0.25">
      <c r="A185" s="7">
        <v>172</v>
      </c>
      <c r="B185" s="17" t="s">
        <v>547</v>
      </c>
      <c r="C185" s="11">
        <v>39.5</v>
      </c>
      <c r="D185" s="16" t="s">
        <v>328</v>
      </c>
      <c r="E185" s="30">
        <v>2.4</v>
      </c>
      <c r="F185" s="30">
        <v>2.6</v>
      </c>
      <c r="G185" s="21">
        <f t="shared" si="4"/>
        <v>0.20000000000000018</v>
      </c>
      <c r="H185" s="29">
        <f>G8/C243*C185</f>
        <v>1.550391109747761E-2</v>
      </c>
      <c r="I185" s="26">
        <f t="shared" si="5"/>
        <v>0.2155039110974778</v>
      </c>
      <c r="J185" s="4"/>
      <c r="K185" s="366"/>
      <c r="L185" s="55"/>
      <c r="M185" s="444"/>
    </row>
    <row r="186" spans="1:16" x14ac:dyDescent="0.25">
      <c r="A186" s="7">
        <v>173</v>
      </c>
      <c r="B186" s="17" t="s">
        <v>548</v>
      </c>
      <c r="C186" s="11">
        <v>67.8</v>
      </c>
      <c r="D186" s="16" t="s">
        <v>328</v>
      </c>
      <c r="E186" s="30">
        <v>4.3</v>
      </c>
      <c r="F186" s="30">
        <v>4.7</v>
      </c>
      <c r="G186" s="21">
        <f t="shared" si="4"/>
        <v>0.40000000000000036</v>
      </c>
      <c r="H186" s="29">
        <f>G8/C243*C186</f>
        <v>2.6611776516683085E-2</v>
      </c>
      <c r="I186" s="26">
        <f t="shared" si="5"/>
        <v>0.42661177651668342</v>
      </c>
      <c r="J186" s="4"/>
      <c r="K186" s="366"/>
      <c r="L186" s="55"/>
      <c r="M186" s="444"/>
    </row>
    <row r="187" spans="1:16" x14ac:dyDescent="0.25">
      <c r="A187" s="7">
        <v>174</v>
      </c>
      <c r="B187" s="17" t="s">
        <v>549</v>
      </c>
      <c r="C187" s="11">
        <v>99.3</v>
      </c>
      <c r="D187" s="16" t="s">
        <v>328</v>
      </c>
      <c r="E187" s="30">
        <v>6.8</v>
      </c>
      <c r="F187" s="30">
        <v>6.8</v>
      </c>
      <c r="G187" s="21">
        <f t="shared" si="4"/>
        <v>0</v>
      </c>
      <c r="H187" s="29">
        <f>G8/C243*C187</f>
        <v>3.8975654986823455E-2</v>
      </c>
      <c r="I187" s="26">
        <f t="shared" si="5"/>
        <v>3.8975654986823455E-2</v>
      </c>
      <c r="J187" s="4"/>
      <c r="K187" s="366"/>
      <c r="L187" s="55"/>
      <c r="M187" s="444"/>
    </row>
    <row r="188" spans="1:16" x14ac:dyDescent="0.25">
      <c r="A188" s="7">
        <v>175</v>
      </c>
      <c r="B188" s="17" t="s">
        <v>550</v>
      </c>
      <c r="C188" s="11">
        <v>39.6</v>
      </c>
      <c r="D188" s="16" t="s">
        <v>328</v>
      </c>
      <c r="E188" s="30">
        <v>2.7</v>
      </c>
      <c r="F188" s="30">
        <v>3</v>
      </c>
      <c r="G188" s="21">
        <f t="shared" si="4"/>
        <v>0.29999999999999982</v>
      </c>
      <c r="H188" s="29">
        <f>G8/C243*C188</f>
        <v>1.5543161505319326E-2</v>
      </c>
      <c r="I188" s="26">
        <f t="shared" si="5"/>
        <v>0.31554316150531914</v>
      </c>
      <c r="J188" s="101"/>
      <c r="K188" s="58"/>
      <c r="L188" s="55"/>
      <c r="M188" s="444"/>
    </row>
    <row r="189" spans="1:16" ht="14.25" customHeight="1" x14ac:dyDescent="0.25">
      <c r="A189" s="7">
        <v>176</v>
      </c>
      <c r="B189" s="17" t="s">
        <v>615</v>
      </c>
      <c r="C189" s="11">
        <v>68.099999999999994</v>
      </c>
      <c r="D189" s="16" t="s">
        <v>328</v>
      </c>
      <c r="E189" s="30">
        <v>5.3</v>
      </c>
      <c r="F189" s="30">
        <v>5.5</v>
      </c>
      <c r="G189" s="21">
        <f t="shared" si="4"/>
        <v>0.20000000000000018</v>
      </c>
      <c r="H189" s="29">
        <f>G8/C243*C189</f>
        <v>2.6729527740208231E-2</v>
      </c>
      <c r="I189" s="26">
        <f t="shared" si="5"/>
        <v>0.22672952774020841</v>
      </c>
      <c r="J189" s="101"/>
      <c r="K189" s="58"/>
      <c r="L189" s="55"/>
      <c r="M189" s="703" t="s">
        <v>616</v>
      </c>
      <c r="N189" s="703"/>
      <c r="O189" s="703"/>
      <c r="P189" s="703"/>
    </row>
    <row r="190" spans="1:16" x14ac:dyDescent="0.25">
      <c r="A190" s="7">
        <v>177</v>
      </c>
      <c r="B190" s="17" t="s">
        <v>551</v>
      </c>
      <c r="C190" s="11">
        <v>99.4</v>
      </c>
      <c r="D190" s="16" t="s">
        <v>328</v>
      </c>
      <c r="E190" s="30">
        <v>5.0999999999999996</v>
      </c>
      <c r="F190" s="30">
        <v>5.0999999999999996</v>
      </c>
      <c r="G190" s="21">
        <f t="shared" si="4"/>
        <v>0</v>
      </c>
      <c r="H190" s="29">
        <f>G8/C243*C190</f>
        <v>3.9014905394665178E-2</v>
      </c>
      <c r="I190" s="26">
        <f t="shared" si="5"/>
        <v>3.9014905394665178E-2</v>
      </c>
      <c r="J190" s="101"/>
      <c r="K190" s="58"/>
      <c r="L190" s="55"/>
      <c r="M190" s="444"/>
    </row>
    <row r="191" spans="1:16" x14ac:dyDescent="0.25">
      <c r="A191" s="7">
        <v>178</v>
      </c>
      <c r="B191" s="17" t="s">
        <v>413</v>
      </c>
      <c r="C191" s="11">
        <v>42.3</v>
      </c>
      <c r="D191" s="16" t="s">
        <v>328</v>
      </c>
      <c r="E191" s="30">
        <v>0.2</v>
      </c>
      <c r="F191" s="30">
        <v>0.4</v>
      </c>
      <c r="G191" s="21">
        <f t="shared" si="4"/>
        <v>0.2</v>
      </c>
      <c r="H191" s="29">
        <f>G8/C243*C191</f>
        <v>1.6602922517045642E-2</v>
      </c>
      <c r="I191" s="26">
        <f t="shared" si="5"/>
        <v>0.21660292251704566</v>
      </c>
      <c r="J191" s="101"/>
      <c r="K191" s="58"/>
      <c r="L191" s="44"/>
      <c r="M191" s="44"/>
    </row>
    <row r="192" spans="1:16" x14ac:dyDescent="0.25">
      <c r="A192" s="7">
        <v>179</v>
      </c>
      <c r="B192" s="17" t="s">
        <v>414</v>
      </c>
      <c r="C192" s="11">
        <v>68.900000000000006</v>
      </c>
      <c r="D192" s="16" t="s">
        <v>328</v>
      </c>
      <c r="E192" s="30">
        <v>7.7</v>
      </c>
      <c r="F192" s="30">
        <v>7.7</v>
      </c>
      <c r="G192" s="21">
        <f t="shared" si="4"/>
        <v>0</v>
      </c>
      <c r="H192" s="29">
        <f>G8/C243*C192</f>
        <v>2.7043531002941958E-2</v>
      </c>
      <c r="I192" s="26">
        <f t="shared" si="5"/>
        <v>2.7043531002941958E-2</v>
      </c>
      <c r="J192" s="57"/>
      <c r="K192" s="58"/>
      <c r="L192" s="55"/>
      <c r="M192" s="444"/>
    </row>
    <row r="193" spans="1:19" ht="15" customHeight="1" x14ac:dyDescent="0.25">
      <c r="A193" s="7">
        <v>180</v>
      </c>
      <c r="B193" s="17" t="s">
        <v>415</v>
      </c>
      <c r="C193" s="11">
        <v>99.3</v>
      </c>
      <c r="D193" s="16" t="s">
        <v>328</v>
      </c>
      <c r="E193" s="30">
        <v>11.5</v>
      </c>
      <c r="F193" s="30">
        <v>11.5</v>
      </c>
      <c r="G193" s="21">
        <f t="shared" si="4"/>
        <v>0</v>
      </c>
      <c r="H193" s="29">
        <f>G8/C243*C193</f>
        <v>3.8975654986823455E-2</v>
      </c>
      <c r="I193" s="26">
        <f t="shared" si="5"/>
        <v>3.8975654986823455E-2</v>
      </c>
      <c r="J193" s="57"/>
      <c r="K193" s="58"/>
      <c r="L193" s="705"/>
      <c r="M193" s="706"/>
      <c r="N193" s="706"/>
      <c r="O193" s="706"/>
    </row>
    <row r="194" spans="1:19" x14ac:dyDescent="0.25">
      <c r="A194" s="7">
        <v>181</v>
      </c>
      <c r="B194" s="17" t="s">
        <v>416</v>
      </c>
      <c r="C194" s="11">
        <v>42.4</v>
      </c>
      <c r="D194" s="16" t="s">
        <v>328</v>
      </c>
      <c r="E194" s="30">
        <v>3.8</v>
      </c>
      <c r="F194" s="30">
        <v>3.8</v>
      </c>
      <c r="G194" s="21">
        <f t="shared" si="4"/>
        <v>0</v>
      </c>
      <c r="H194" s="29">
        <f>G8/C243*C194</f>
        <v>1.6642172924887358E-2</v>
      </c>
      <c r="I194" s="26">
        <f t="shared" si="5"/>
        <v>1.6642172924887358E-2</v>
      </c>
      <c r="J194" s="101"/>
      <c r="K194" s="58"/>
      <c r="L194" s="55"/>
      <c r="M194" s="444"/>
    </row>
    <row r="195" spans="1:19" x14ac:dyDescent="0.25">
      <c r="A195" s="7">
        <v>182</v>
      </c>
      <c r="B195" s="17" t="s">
        <v>417</v>
      </c>
      <c r="C195" s="11">
        <v>69.3</v>
      </c>
      <c r="D195" s="16" t="s">
        <v>328</v>
      </c>
      <c r="E195" s="30">
        <v>4.8</v>
      </c>
      <c r="F195" s="30">
        <v>4.8</v>
      </c>
      <c r="G195" s="21">
        <f t="shared" si="4"/>
        <v>0</v>
      </c>
      <c r="H195" s="29">
        <f>G8/C243*C195</f>
        <v>2.7200532634308817E-2</v>
      </c>
      <c r="I195" s="26">
        <f t="shared" si="5"/>
        <v>2.7200532634308817E-2</v>
      </c>
      <c r="J195" s="101"/>
      <c r="K195" s="368"/>
      <c r="L195" s="55"/>
      <c r="M195" s="444"/>
      <c r="P195" s="95"/>
    </row>
    <row r="196" spans="1:19" x14ac:dyDescent="0.25">
      <c r="A196" s="7">
        <v>183</v>
      </c>
      <c r="B196" s="17" t="s">
        <v>418</v>
      </c>
      <c r="C196" s="11">
        <v>99.3</v>
      </c>
      <c r="D196" s="16" t="s">
        <v>328</v>
      </c>
      <c r="E196" s="30">
        <v>2.1</v>
      </c>
      <c r="F196" s="30">
        <v>2.6</v>
      </c>
      <c r="G196" s="21">
        <f t="shared" si="4"/>
        <v>0.5</v>
      </c>
      <c r="H196" s="29">
        <f>G8/C243*C196</f>
        <v>3.8975654986823455E-2</v>
      </c>
      <c r="I196" s="26">
        <f t="shared" si="5"/>
        <v>0.53897565498682343</v>
      </c>
      <c r="J196" s="101"/>
      <c r="K196" s="58"/>
      <c r="L196" s="55"/>
      <c r="M196" s="444"/>
      <c r="P196" s="103"/>
      <c r="Q196" s="104"/>
      <c r="R196" s="103"/>
    </row>
    <row r="197" spans="1:19" x14ac:dyDescent="0.25">
      <c r="A197" s="7">
        <v>184</v>
      </c>
      <c r="B197" s="17" t="s">
        <v>419</v>
      </c>
      <c r="C197" s="11">
        <v>42.3</v>
      </c>
      <c r="D197" s="16" t="s">
        <v>328</v>
      </c>
      <c r="E197" s="30">
        <v>2.2999999999999998</v>
      </c>
      <c r="F197" s="30">
        <v>2.2999999999999998</v>
      </c>
      <c r="G197" s="21">
        <f t="shared" si="4"/>
        <v>0</v>
      </c>
      <c r="H197" s="29">
        <f>G8/C243*C197</f>
        <v>1.6602922517045642E-2</v>
      </c>
      <c r="I197" s="26">
        <f t="shared" si="5"/>
        <v>1.6602922517045642E-2</v>
      </c>
      <c r="J197" s="4"/>
      <c r="K197" s="366"/>
      <c r="L197" s="55"/>
      <c r="M197" s="444"/>
      <c r="P197" s="95"/>
      <c r="Q197" s="56"/>
    </row>
    <row r="198" spans="1:19" x14ac:dyDescent="0.25">
      <c r="A198" s="7">
        <v>185</v>
      </c>
      <c r="B198" s="17" t="s">
        <v>420</v>
      </c>
      <c r="C198" s="11">
        <v>68.599999999999994</v>
      </c>
      <c r="D198" s="16" t="s">
        <v>328</v>
      </c>
      <c r="E198" s="30">
        <v>4.7</v>
      </c>
      <c r="F198" s="30">
        <v>4.7</v>
      </c>
      <c r="G198" s="21">
        <f t="shared" si="4"/>
        <v>0</v>
      </c>
      <c r="H198" s="29">
        <f>G8/C243*C198</f>
        <v>2.6925779779416809E-2</v>
      </c>
      <c r="I198" s="26">
        <f t="shared" si="5"/>
        <v>2.6925779779416809E-2</v>
      </c>
      <c r="J198" s="4"/>
      <c r="K198" s="366"/>
      <c r="L198" s="55"/>
      <c r="M198" s="444"/>
      <c r="P198" s="95"/>
      <c r="Q198" s="56"/>
    </row>
    <row r="199" spans="1:19" x14ac:dyDescent="0.25">
      <c r="A199" s="7">
        <v>186</v>
      </c>
      <c r="B199" s="17" t="s">
        <v>421</v>
      </c>
      <c r="C199" s="11">
        <v>99.4</v>
      </c>
      <c r="D199" s="16" t="s">
        <v>328</v>
      </c>
      <c r="E199" s="30">
        <v>10.1</v>
      </c>
      <c r="F199" s="30">
        <v>10.8</v>
      </c>
      <c r="G199" s="21">
        <f t="shared" si="4"/>
        <v>0.70000000000000107</v>
      </c>
      <c r="H199" s="29">
        <f>G8/C243*C199</f>
        <v>3.9014905394665178E-2</v>
      </c>
      <c r="I199" s="26">
        <f t="shared" si="5"/>
        <v>0.73901490539466619</v>
      </c>
      <c r="J199" s="4"/>
      <c r="K199" s="366"/>
      <c r="L199" s="55"/>
      <c r="M199" s="444"/>
      <c r="P199" s="95"/>
      <c r="Q199" s="96"/>
    </row>
    <row r="200" spans="1:19" ht="15" customHeight="1" x14ac:dyDescent="0.25">
      <c r="A200" s="7">
        <v>187</v>
      </c>
      <c r="B200" s="17" t="s">
        <v>422</v>
      </c>
      <c r="C200" s="11">
        <v>42.4</v>
      </c>
      <c r="D200" s="16" t="s">
        <v>328</v>
      </c>
      <c r="E200" s="30">
        <v>2.2999999999999998</v>
      </c>
      <c r="F200" s="30">
        <v>2.7</v>
      </c>
      <c r="G200" s="21">
        <f t="shared" si="4"/>
        <v>0.40000000000000036</v>
      </c>
      <c r="H200" s="29">
        <f>G8/C243*C200</f>
        <v>1.6642172924887358E-2</v>
      </c>
      <c r="I200" s="26">
        <f t="shared" si="5"/>
        <v>0.4166421729248877</v>
      </c>
      <c r="J200" s="4"/>
      <c r="K200" s="366"/>
      <c r="L200" s="6"/>
      <c r="M200" s="99"/>
      <c r="P200" s="95"/>
      <c r="Q200" s="96"/>
    </row>
    <row r="201" spans="1:19" x14ac:dyDescent="0.25">
      <c r="A201" s="7">
        <v>188</v>
      </c>
      <c r="B201" s="17" t="s">
        <v>423</v>
      </c>
      <c r="C201" s="11">
        <v>69.3</v>
      </c>
      <c r="D201" s="16" t="s">
        <v>328</v>
      </c>
      <c r="E201" s="30">
        <v>5.7</v>
      </c>
      <c r="F201" s="30">
        <v>5.7</v>
      </c>
      <c r="G201" s="21">
        <f t="shared" si="4"/>
        <v>0</v>
      </c>
      <c r="H201" s="29">
        <f>G8/C243*C201</f>
        <v>2.7200532634308817E-2</v>
      </c>
      <c r="I201" s="26">
        <f t="shared" si="5"/>
        <v>2.7200532634308817E-2</v>
      </c>
      <c r="J201" s="4"/>
      <c r="K201" s="366"/>
      <c r="L201" s="6"/>
      <c r="M201" s="105"/>
      <c r="P201" s="95"/>
      <c r="Q201" s="96"/>
    </row>
    <row r="202" spans="1:19" x14ac:dyDescent="0.25">
      <c r="A202" s="7">
        <v>189</v>
      </c>
      <c r="B202" s="17" t="s">
        <v>424</v>
      </c>
      <c r="C202" s="11">
        <v>99.1</v>
      </c>
      <c r="D202" s="16" t="s">
        <v>328</v>
      </c>
      <c r="E202" s="30">
        <v>4.2</v>
      </c>
      <c r="F202" s="30">
        <v>4.4000000000000004</v>
      </c>
      <c r="G202" s="21">
        <f t="shared" si="4"/>
        <v>0.20000000000000018</v>
      </c>
      <c r="H202" s="29">
        <f>G8/C243*C202</f>
        <v>3.8897154171140022E-2</v>
      </c>
      <c r="I202" s="26">
        <f t="shared" si="5"/>
        <v>0.23889715417114021</v>
      </c>
      <c r="J202" s="57"/>
      <c r="K202" s="366"/>
      <c r="L202" s="6"/>
      <c r="M202" s="444"/>
      <c r="P202" s="95"/>
      <c r="Q202" s="96"/>
    </row>
    <row r="203" spans="1:19" x14ac:dyDescent="0.25">
      <c r="A203" s="7">
        <v>190</v>
      </c>
      <c r="B203" s="17" t="s">
        <v>425</v>
      </c>
      <c r="C203" s="11">
        <v>42.6</v>
      </c>
      <c r="D203" s="16" t="s">
        <v>328</v>
      </c>
      <c r="E203" s="30">
        <v>3.3</v>
      </c>
      <c r="F203" s="30">
        <v>3.4</v>
      </c>
      <c r="G203" s="21">
        <f t="shared" si="4"/>
        <v>0.10000000000000009</v>
      </c>
      <c r="H203" s="29">
        <f>G8/C243*C203</f>
        <v>1.6720673740570791E-2</v>
      </c>
      <c r="I203" s="26">
        <f t="shared" si="5"/>
        <v>0.11672067374057088</v>
      </c>
      <c r="J203" s="57"/>
      <c r="K203" s="366"/>
      <c r="L203" s="55"/>
      <c r="M203" s="444"/>
    </row>
    <row r="204" spans="1:19" ht="15" customHeight="1" x14ac:dyDescent="0.25">
      <c r="A204" s="7">
        <v>191</v>
      </c>
      <c r="B204" s="17" t="s">
        <v>426</v>
      </c>
      <c r="C204" s="11">
        <v>69.2</v>
      </c>
      <c r="D204" s="16" t="s">
        <v>328</v>
      </c>
      <c r="E204" s="30">
        <v>5.9</v>
      </c>
      <c r="F204" s="30">
        <v>6.2</v>
      </c>
      <c r="G204" s="21">
        <f t="shared" si="4"/>
        <v>0.29999999999999982</v>
      </c>
      <c r="H204" s="29">
        <f>G8/C243*C204</f>
        <v>2.7161282226467104E-2</v>
      </c>
      <c r="I204" s="26">
        <f t="shared" si="5"/>
        <v>0.3271612822264669</v>
      </c>
      <c r="J204" s="57"/>
      <c r="K204" s="366"/>
      <c r="L204" s="55"/>
      <c r="M204" s="444"/>
      <c r="N204" s="99"/>
      <c r="O204" s="99"/>
      <c r="Q204" s="96"/>
    </row>
    <row r="205" spans="1:19" x14ac:dyDescent="0.25">
      <c r="A205" s="7">
        <v>192</v>
      </c>
      <c r="B205" s="17" t="s">
        <v>427</v>
      </c>
      <c r="C205" s="11">
        <v>99</v>
      </c>
      <c r="D205" s="16" t="s">
        <v>328</v>
      </c>
      <c r="E205" s="30">
        <v>6.8</v>
      </c>
      <c r="F205" s="30">
        <v>6.8</v>
      </c>
      <c r="G205" s="21">
        <f t="shared" si="4"/>
        <v>0</v>
      </c>
      <c r="H205" s="29">
        <f>G8/C243*C205</f>
        <v>3.8857903763298313E-2</v>
      </c>
      <c r="I205" s="26">
        <f t="shared" si="5"/>
        <v>3.8857903763298313E-2</v>
      </c>
      <c r="J205" s="57"/>
      <c r="K205" s="366"/>
      <c r="L205" s="55"/>
      <c r="M205" s="444"/>
      <c r="P205" s="44"/>
      <c r="Q205" s="96"/>
      <c r="S205" s="96"/>
    </row>
    <row r="206" spans="1:19" x14ac:dyDescent="0.25">
      <c r="A206" s="7">
        <v>193</v>
      </c>
      <c r="B206" s="17" t="s">
        <v>592</v>
      </c>
      <c r="C206" s="11">
        <v>42.4</v>
      </c>
      <c r="D206" s="16" t="s">
        <v>328</v>
      </c>
      <c r="E206" s="30">
        <v>0.4</v>
      </c>
      <c r="F206" s="30">
        <v>0.4</v>
      </c>
      <c r="G206" s="21">
        <f t="shared" si="4"/>
        <v>0</v>
      </c>
      <c r="H206" s="29">
        <f>G8/C243*C206</f>
        <v>1.6642172924887358E-2</v>
      </c>
      <c r="I206" s="26">
        <f t="shared" si="5"/>
        <v>1.6642172924887358E-2</v>
      </c>
      <c r="J206" s="57"/>
      <c r="K206" s="366"/>
      <c r="L206" s="55"/>
      <c r="M206" s="444"/>
      <c r="P206" s="44"/>
      <c r="Q206" s="96"/>
      <c r="S206" s="96"/>
    </row>
    <row r="207" spans="1:19" x14ac:dyDescent="0.25">
      <c r="A207" s="7">
        <v>194</v>
      </c>
      <c r="B207" s="17" t="s">
        <v>593</v>
      </c>
      <c r="C207" s="11">
        <v>68.8</v>
      </c>
      <c r="D207" s="16" t="s">
        <v>328</v>
      </c>
      <c r="E207" s="30">
        <v>3.5</v>
      </c>
      <c r="F207" s="30">
        <v>3.6</v>
      </c>
      <c r="G207" s="21">
        <f t="shared" si="4"/>
        <v>0.10000000000000009</v>
      </c>
      <c r="H207" s="29">
        <f>G8/C243*C207</f>
        <v>2.7004280595100238E-2</v>
      </c>
      <c r="I207" s="26">
        <f t="shared" si="5"/>
        <v>0.12700428059510033</v>
      </c>
      <c r="J207" s="57"/>
      <c r="K207" s="366"/>
      <c r="L207" s="55"/>
      <c r="M207" s="444"/>
      <c r="P207" s="44"/>
      <c r="Q207" s="96"/>
      <c r="S207" s="96"/>
    </row>
    <row r="208" spans="1:19" x14ac:dyDescent="0.25">
      <c r="A208" s="7">
        <v>195</v>
      </c>
      <c r="B208" s="17" t="s">
        <v>594</v>
      </c>
      <c r="C208" s="11">
        <v>100.7</v>
      </c>
      <c r="D208" s="16" t="s">
        <v>328</v>
      </c>
      <c r="E208" s="30">
        <v>6.5</v>
      </c>
      <c r="F208" s="30">
        <v>7.3</v>
      </c>
      <c r="G208" s="21">
        <f t="shared" ref="G208:G242" si="6">F208-E208</f>
        <v>0.79999999999999982</v>
      </c>
      <c r="H208" s="29">
        <f>G8/C243*C208</f>
        <v>3.9525160696607477E-2</v>
      </c>
      <c r="I208" s="26">
        <f t="shared" ref="I208:I242" si="7">G208+H208</f>
        <v>0.83952516069660732</v>
      </c>
      <c r="J208" s="57"/>
      <c r="K208" s="366"/>
      <c r="L208" s="55"/>
      <c r="M208" s="444"/>
      <c r="P208" s="44"/>
      <c r="Q208" s="96"/>
      <c r="S208" s="96"/>
    </row>
    <row r="209" spans="1:19" x14ac:dyDescent="0.25">
      <c r="A209" s="7">
        <v>196</v>
      </c>
      <c r="B209" s="17" t="s">
        <v>428</v>
      </c>
      <c r="C209" s="11">
        <v>42.6</v>
      </c>
      <c r="D209" s="16" t="s">
        <v>328</v>
      </c>
      <c r="E209" s="30">
        <v>3.5</v>
      </c>
      <c r="F209" s="30">
        <v>4.3</v>
      </c>
      <c r="G209" s="21">
        <f t="shared" si="6"/>
        <v>0.79999999999999982</v>
      </c>
      <c r="H209" s="29">
        <f>G8/C243*C209</f>
        <v>1.6720673740570791E-2</v>
      </c>
      <c r="I209" s="26">
        <f t="shared" si="7"/>
        <v>0.81672067374057056</v>
      </c>
      <c r="J209" s="57"/>
      <c r="K209" s="366"/>
      <c r="L209" s="55"/>
      <c r="M209" s="444"/>
      <c r="P209" s="95"/>
      <c r="Q209" s="96"/>
      <c r="R209" s="96"/>
      <c r="S209" s="96"/>
    </row>
    <row r="210" spans="1:19" x14ac:dyDescent="0.25">
      <c r="A210" s="7">
        <v>197</v>
      </c>
      <c r="B210" s="17" t="s">
        <v>429</v>
      </c>
      <c r="C210" s="11">
        <v>69.2</v>
      </c>
      <c r="D210" s="16" t="s">
        <v>328</v>
      </c>
      <c r="E210" s="30">
        <v>7</v>
      </c>
      <c r="F210" s="30">
        <v>7.7</v>
      </c>
      <c r="G210" s="21">
        <f t="shared" si="6"/>
        <v>0.70000000000000018</v>
      </c>
      <c r="H210" s="29">
        <f>G8/C243*C210</f>
        <v>2.7161282226467104E-2</v>
      </c>
      <c r="I210" s="26">
        <f t="shared" si="7"/>
        <v>0.72716128222646725</v>
      </c>
      <c r="J210" s="4"/>
      <c r="K210" s="366"/>
      <c r="L210" s="55"/>
      <c r="M210" s="444"/>
      <c r="P210" s="95"/>
      <c r="Q210" s="96"/>
    </row>
    <row r="211" spans="1:19" x14ac:dyDescent="0.25">
      <c r="A211" s="7">
        <v>198</v>
      </c>
      <c r="B211" s="17" t="s">
        <v>430</v>
      </c>
      <c r="C211" s="11">
        <v>99.5</v>
      </c>
      <c r="D211" s="16" t="s">
        <v>328</v>
      </c>
      <c r="E211" s="30">
        <v>4.9000000000000004</v>
      </c>
      <c r="F211" s="30">
        <v>4.9000000000000004</v>
      </c>
      <c r="G211" s="21">
        <f t="shared" si="6"/>
        <v>0</v>
      </c>
      <c r="H211" s="29">
        <f>G8/C243*C211</f>
        <v>3.9054155802506887E-2</v>
      </c>
      <c r="I211" s="26">
        <f t="shared" si="7"/>
        <v>3.9054155802506887E-2</v>
      </c>
      <c r="J211" s="4"/>
      <c r="K211" s="366"/>
      <c r="L211" s="55"/>
      <c r="M211" s="444"/>
      <c r="N211" s="443"/>
      <c r="O211" s="443"/>
      <c r="P211" s="95"/>
      <c r="Q211" s="96"/>
    </row>
    <row r="212" spans="1:19" x14ac:dyDescent="0.25">
      <c r="A212" s="7">
        <v>199</v>
      </c>
      <c r="B212" s="17" t="s">
        <v>431</v>
      </c>
      <c r="C212" s="11">
        <v>42.6</v>
      </c>
      <c r="D212" s="16" t="s">
        <v>328</v>
      </c>
      <c r="E212" s="30">
        <v>3.8</v>
      </c>
      <c r="F212" s="30">
        <v>3.8</v>
      </c>
      <c r="G212" s="21">
        <f t="shared" si="6"/>
        <v>0</v>
      </c>
      <c r="H212" s="29">
        <f>G8/C243*C212</f>
        <v>1.6720673740570791E-2</v>
      </c>
      <c r="I212" s="26">
        <f t="shared" si="7"/>
        <v>1.6720673740570791E-2</v>
      </c>
      <c r="J212" s="4"/>
      <c r="K212" s="366"/>
      <c r="L212" s="55"/>
      <c r="M212" s="444"/>
      <c r="P212" s="95"/>
      <c r="Q212" s="96"/>
    </row>
    <row r="213" spans="1:19" x14ac:dyDescent="0.25">
      <c r="A213" s="7">
        <v>200</v>
      </c>
      <c r="B213" s="17" t="s">
        <v>432</v>
      </c>
      <c r="C213" s="11">
        <v>68.8</v>
      </c>
      <c r="D213" s="16" t="s">
        <v>328</v>
      </c>
      <c r="E213" s="30">
        <v>3.1</v>
      </c>
      <c r="F213" s="30">
        <v>3.3</v>
      </c>
      <c r="G213" s="21">
        <f t="shared" si="6"/>
        <v>0.19999999999999973</v>
      </c>
      <c r="H213" s="29">
        <f>G8/C243*C213</f>
        <v>2.7004280595100238E-2</v>
      </c>
      <c r="I213" s="26">
        <f t="shared" si="7"/>
        <v>0.22700428059509997</v>
      </c>
      <c r="J213" s="4"/>
      <c r="K213" s="366"/>
      <c r="L213" s="55"/>
      <c r="M213" s="444"/>
      <c r="N213" s="10"/>
      <c r="P213" s="95"/>
      <c r="Q213" s="96"/>
    </row>
    <row r="214" spans="1:19" x14ac:dyDescent="0.25">
      <c r="A214" s="7">
        <v>201</v>
      </c>
      <c r="B214" s="17" t="s">
        <v>433</v>
      </c>
      <c r="C214" s="11">
        <v>99.3</v>
      </c>
      <c r="D214" s="16" t="s">
        <v>328</v>
      </c>
      <c r="E214" s="30">
        <v>9.9</v>
      </c>
      <c r="F214" s="30">
        <v>9.9</v>
      </c>
      <c r="G214" s="21">
        <f t="shared" si="6"/>
        <v>0</v>
      </c>
      <c r="H214" s="29">
        <f>G8/C243*C214</f>
        <v>3.8975654986823455E-2</v>
      </c>
      <c r="I214" s="26">
        <f t="shared" si="7"/>
        <v>3.8975654986823455E-2</v>
      </c>
      <c r="J214" s="4"/>
      <c r="K214" s="366"/>
      <c r="L214" s="55"/>
      <c r="M214" s="444"/>
      <c r="P214" s="95"/>
    </row>
    <row r="215" spans="1:19" x14ac:dyDescent="0.25">
      <c r="A215" s="7">
        <v>202</v>
      </c>
      <c r="B215" s="17" t="s">
        <v>558</v>
      </c>
      <c r="C215" s="11">
        <v>72.8</v>
      </c>
      <c r="D215" s="16" t="s">
        <v>328</v>
      </c>
      <c r="E215" s="30">
        <v>7.5</v>
      </c>
      <c r="F215" s="30">
        <v>7.5</v>
      </c>
      <c r="G215" s="21">
        <f t="shared" si="6"/>
        <v>0</v>
      </c>
      <c r="H215" s="29">
        <f>G8/C243*C215</f>
        <v>2.8574296908768858E-2</v>
      </c>
      <c r="I215" s="26">
        <f t="shared" si="7"/>
        <v>2.8574296908768858E-2</v>
      </c>
      <c r="J215" s="4"/>
      <c r="K215" s="366"/>
      <c r="L215" s="55"/>
      <c r="M215" s="444"/>
      <c r="P215" s="95"/>
    </row>
    <row r="216" spans="1:19" x14ac:dyDescent="0.25">
      <c r="A216" s="7">
        <v>203</v>
      </c>
      <c r="B216" s="17" t="s">
        <v>559</v>
      </c>
      <c r="C216" s="11">
        <v>72.2</v>
      </c>
      <c r="D216" s="16" t="s">
        <v>328</v>
      </c>
      <c r="E216" s="30">
        <v>3.3</v>
      </c>
      <c r="F216" s="30">
        <v>3.5</v>
      </c>
      <c r="G216" s="21">
        <f t="shared" si="6"/>
        <v>0.20000000000000018</v>
      </c>
      <c r="H216" s="29">
        <f>G8/C243*C216</f>
        <v>2.8338794461718567E-2</v>
      </c>
      <c r="I216" s="26">
        <f t="shared" si="7"/>
        <v>0.22833879446171873</v>
      </c>
      <c r="J216" s="4"/>
      <c r="K216" s="366"/>
      <c r="L216" s="55"/>
      <c r="M216" s="444"/>
      <c r="P216" s="95"/>
    </row>
    <row r="217" spans="1:19" x14ac:dyDescent="0.25">
      <c r="A217" s="7">
        <v>204</v>
      </c>
      <c r="B217" s="17" t="s">
        <v>560</v>
      </c>
      <c r="C217" s="11">
        <v>45.9</v>
      </c>
      <c r="D217" s="16" t="s">
        <v>328</v>
      </c>
      <c r="E217" s="30">
        <v>1</v>
      </c>
      <c r="F217" s="30">
        <v>1</v>
      </c>
      <c r="G217" s="21">
        <f t="shared" si="6"/>
        <v>0</v>
      </c>
      <c r="H217" s="29">
        <f>G8/C243*C217</f>
        <v>1.8015937199347399E-2</v>
      </c>
      <c r="I217" s="26">
        <f t="shared" si="7"/>
        <v>1.8015937199347399E-2</v>
      </c>
      <c r="J217" s="4"/>
      <c r="K217" s="366"/>
      <c r="L217" s="55"/>
      <c r="M217" s="444"/>
      <c r="P217" s="95"/>
    </row>
    <row r="218" spans="1:19" x14ac:dyDescent="0.25">
      <c r="A218" s="7">
        <v>205</v>
      </c>
      <c r="B218" s="17" t="s">
        <v>561</v>
      </c>
      <c r="C218" s="11">
        <v>45.2</v>
      </c>
      <c r="D218" s="16" t="s">
        <v>328</v>
      </c>
      <c r="E218" s="30">
        <v>3.4</v>
      </c>
      <c r="F218" s="30">
        <v>3.7</v>
      </c>
      <c r="G218" s="21">
        <f t="shared" si="6"/>
        <v>0.30000000000000027</v>
      </c>
      <c r="H218" s="29">
        <f>G8/C243*C218</f>
        <v>1.7741184344455391E-2</v>
      </c>
      <c r="I218" s="26">
        <f t="shared" si="7"/>
        <v>0.31774118434445564</v>
      </c>
      <c r="J218" s="4"/>
      <c r="K218" s="366"/>
      <c r="L218" s="55"/>
      <c r="M218" s="444"/>
    </row>
    <row r="219" spans="1:19" x14ac:dyDescent="0.25">
      <c r="A219" s="7">
        <v>206</v>
      </c>
      <c r="B219" s="17" t="s">
        <v>562</v>
      </c>
      <c r="C219" s="11">
        <v>72.400000000000006</v>
      </c>
      <c r="D219" s="16" t="s">
        <v>328</v>
      </c>
      <c r="E219" s="30">
        <v>2.1</v>
      </c>
      <c r="F219" s="30">
        <v>2.1</v>
      </c>
      <c r="G219" s="21">
        <f t="shared" si="6"/>
        <v>0</v>
      </c>
      <c r="H219" s="29">
        <f>G8/C243*C219</f>
        <v>2.8417295277401999E-2</v>
      </c>
      <c r="I219" s="26">
        <f t="shared" si="7"/>
        <v>2.8417295277401999E-2</v>
      </c>
      <c r="J219" s="4"/>
      <c r="K219" s="366"/>
      <c r="L219" s="55"/>
      <c r="M219" s="444"/>
    </row>
    <row r="220" spans="1:19" x14ac:dyDescent="0.25">
      <c r="A220" s="7">
        <v>207</v>
      </c>
      <c r="B220" s="17" t="s">
        <v>563</v>
      </c>
      <c r="C220" s="11">
        <v>72.3</v>
      </c>
      <c r="D220" s="16" t="s">
        <v>328</v>
      </c>
      <c r="E220" s="30">
        <v>7</v>
      </c>
      <c r="F220" s="30">
        <v>7</v>
      </c>
      <c r="G220" s="21">
        <f t="shared" si="6"/>
        <v>0</v>
      </c>
      <c r="H220" s="29">
        <f>G8/C243*C220</f>
        <v>2.8378044869560283E-2</v>
      </c>
      <c r="I220" s="26">
        <f t="shared" si="7"/>
        <v>2.8378044869560283E-2</v>
      </c>
      <c r="J220" s="4"/>
      <c r="K220" s="366"/>
      <c r="L220" s="55"/>
      <c r="M220" s="444"/>
    </row>
    <row r="221" spans="1:19" x14ac:dyDescent="0.25">
      <c r="A221" s="7">
        <v>208</v>
      </c>
      <c r="B221" s="17" t="s">
        <v>564</v>
      </c>
      <c r="C221" s="11">
        <v>45.5</v>
      </c>
      <c r="D221" s="16" t="s">
        <v>328</v>
      </c>
      <c r="E221" s="30">
        <v>3.1</v>
      </c>
      <c r="F221" s="30">
        <v>3.4</v>
      </c>
      <c r="G221" s="21">
        <f t="shared" si="6"/>
        <v>0.29999999999999982</v>
      </c>
      <c r="H221" s="29">
        <f>G8/C243*C221</f>
        <v>1.7858935567980537E-2</v>
      </c>
      <c r="I221" s="26">
        <f t="shared" si="7"/>
        <v>0.31785893556798034</v>
      </c>
      <c r="J221" s="4"/>
      <c r="K221" s="366"/>
      <c r="L221" s="55"/>
      <c r="M221" s="444"/>
    </row>
    <row r="222" spans="1:19" x14ac:dyDescent="0.25">
      <c r="A222" s="7">
        <v>209</v>
      </c>
      <c r="B222" s="17" t="s">
        <v>565</v>
      </c>
      <c r="C222" s="11">
        <v>45.2</v>
      </c>
      <c r="D222" s="16" t="s">
        <v>328</v>
      </c>
      <c r="E222" s="30">
        <v>2.7</v>
      </c>
      <c r="F222" s="30">
        <v>2.8</v>
      </c>
      <c r="G222" s="21">
        <f t="shared" si="6"/>
        <v>9.9999999999999645E-2</v>
      </c>
      <c r="H222" s="29">
        <f>G8/C243*C222</f>
        <v>1.7741184344455391E-2</v>
      </c>
      <c r="I222" s="26">
        <f t="shared" si="7"/>
        <v>0.11774118434445503</v>
      </c>
      <c r="J222" s="4"/>
      <c r="K222" s="366"/>
      <c r="L222" s="55"/>
      <c r="M222" s="444"/>
    </row>
    <row r="223" spans="1:19" x14ac:dyDescent="0.25">
      <c r="A223" s="7">
        <v>210</v>
      </c>
      <c r="B223" s="17" t="s">
        <v>566</v>
      </c>
      <c r="C223" s="11">
        <v>72.5</v>
      </c>
      <c r="D223" s="16" t="s">
        <v>328</v>
      </c>
      <c r="E223" s="30">
        <v>5.3</v>
      </c>
      <c r="F223" s="30">
        <v>5.3</v>
      </c>
      <c r="G223" s="21">
        <f t="shared" si="6"/>
        <v>0</v>
      </c>
      <c r="H223" s="29">
        <f>G8/C243*C223</f>
        <v>2.8456545685243712E-2</v>
      </c>
      <c r="I223" s="26">
        <f t="shared" si="7"/>
        <v>2.8456545685243712E-2</v>
      </c>
      <c r="J223" s="388" t="s">
        <v>622</v>
      </c>
      <c r="K223" s="366"/>
      <c r="L223" s="55"/>
      <c r="M223" s="444"/>
    </row>
    <row r="224" spans="1:19" x14ac:dyDescent="0.25">
      <c r="A224" s="7">
        <v>211</v>
      </c>
      <c r="B224" s="17" t="s">
        <v>567</v>
      </c>
      <c r="C224" s="11">
        <v>72.2</v>
      </c>
      <c r="D224" s="16" t="s">
        <v>328</v>
      </c>
      <c r="E224" s="30">
        <v>4.2</v>
      </c>
      <c r="F224" s="30">
        <v>4.2</v>
      </c>
      <c r="G224" s="21">
        <f t="shared" si="6"/>
        <v>0</v>
      </c>
      <c r="H224" s="29">
        <f>G8/C243*C224</f>
        <v>2.8338794461718567E-2</v>
      </c>
      <c r="I224" s="26">
        <f t="shared" si="7"/>
        <v>2.8338794461718567E-2</v>
      </c>
      <c r="J224" s="4"/>
      <c r="K224" s="366"/>
      <c r="L224" s="55"/>
      <c r="M224" s="444"/>
    </row>
    <row r="225" spans="1:14" x14ac:dyDescent="0.25">
      <c r="A225" s="7">
        <v>212</v>
      </c>
      <c r="B225" s="17" t="s">
        <v>568</v>
      </c>
      <c r="C225" s="11">
        <v>46</v>
      </c>
      <c r="D225" s="16" t="s">
        <v>328</v>
      </c>
      <c r="E225" s="30">
        <v>2</v>
      </c>
      <c r="F225" s="30">
        <v>2</v>
      </c>
      <c r="G225" s="21">
        <f t="shared" si="6"/>
        <v>0</v>
      </c>
      <c r="H225" s="29">
        <f>G8/C243*C225</f>
        <v>1.8055187607189115E-2</v>
      </c>
      <c r="I225" s="26">
        <f t="shared" si="7"/>
        <v>1.8055187607189115E-2</v>
      </c>
      <c r="J225" s="4"/>
      <c r="K225" s="366"/>
      <c r="L225" s="55"/>
      <c r="M225" s="444"/>
    </row>
    <row r="226" spans="1:14" x14ac:dyDescent="0.25">
      <c r="A226" s="7">
        <v>213</v>
      </c>
      <c r="B226" s="17" t="s">
        <v>569</v>
      </c>
      <c r="C226" s="11">
        <v>44.8</v>
      </c>
      <c r="D226" s="16" t="s">
        <v>328</v>
      </c>
      <c r="E226" s="30">
        <v>2.2999999999999998</v>
      </c>
      <c r="F226" s="30">
        <v>2.4</v>
      </c>
      <c r="G226" s="21">
        <f t="shared" si="6"/>
        <v>0.10000000000000009</v>
      </c>
      <c r="H226" s="29">
        <f>G8/C243*C226</f>
        <v>1.7584182713088529E-2</v>
      </c>
      <c r="I226" s="26">
        <f t="shared" si="7"/>
        <v>0.11758418271308863</v>
      </c>
      <c r="J226" s="4"/>
      <c r="K226" s="366"/>
      <c r="L226" s="55"/>
      <c r="M226" s="444"/>
    </row>
    <row r="227" spans="1:14" x14ac:dyDescent="0.25">
      <c r="A227" s="7">
        <v>214</v>
      </c>
      <c r="B227" s="17" t="s">
        <v>570</v>
      </c>
      <c r="C227" s="11">
        <v>73.099999999999994</v>
      </c>
      <c r="D227" s="16" t="s">
        <v>328</v>
      </c>
      <c r="E227" s="30">
        <v>5.0999999999999996</v>
      </c>
      <c r="F227" s="30">
        <v>5.5</v>
      </c>
      <c r="G227" s="21">
        <f t="shared" si="6"/>
        <v>0.40000000000000036</v>
      </c>
      <c r="H227" s="29">
        <f>G8/C243*C227</f>
        <v>2.8692048132294003E-2</v>
      </c>
      <c r="I227" s="26">
        <f t="shared" si="7"/>
        <v>0.42869204813229433</v>
      </c>
      <c r="J227" s="4"/>
      <c r="K227" s="366"/>
      <c r="L227" s="55"/>
      <c r="M227" s="444"/>
    </row>
    <row r="228" spans="1:14" x14ac:dyDescent="0.25">
      <c r="A228" s="7">
        <v>215</v>
      </c>
      <c r="B228" s="17" t="s">
        <v>571</v>
      </c>
      <c r="C228" s="11">
        <v>72.400000000000006</v>
      </c>
      <c r="D228" s="16" t="s">
        <v>328</v>
      </c>
      <c r="E228" s="30">
        <v>1.6</v>
      </c>
      <c r="F228" s="30">
        <v>1.6</v>
      </c>
      <c r="G228" s="21">
        <f t="shared" si="6"/>
        <v>0</v>
      </c>
      <c r="H228" s="29">
        <f>G8/C243*C228</f>
        <v>2.8417295277401999E-2</v>
      </c>
      <c r="I228" s="26">
        <f t="shared" si="7"/>
        <v>2.8417295277401999E-2</v>
      </c>
      <c r="K228" s="366"/>
      <c r="L228" s="55"/>
      <c r="M228" s="444"/>
    </row>
    <row r="229" spans="1:14" x14ac:dyDescent="0.25">
      <c r="A229" s="7">
        <v>216</v>
      </c>
      <c r="B229" s="17" t="s">
        <v>572</v>
      </c>
      <c r="C229" s="11">
        <v>46</v>
      </c>
      <c r="D229" s="16" t="s">
        <v>328</v>
      </c>
      <c r="E229" s="30">
        <v>1.6</v>
      </c>
      <c r="F229" s="30">
        <v>1.7</v>
      </c>
      <c r="G229" s="21">
        <f t="shared" si="6"/>
        <v>9.9999999999999867E-2</v>
      </c>
      <c r="H229" s="29">
        <f>G8/C243*C229</f>
        <v>1.8055187607189115E-2</v>
      </c>
      <c r="I229" s="26">
        <f t="shared" si="7"/>
        <v>0.11805518760718899</v>
      </c>
      <c r="J229" s="4"/>
      <c r="K229" s="366"/>
      <c r="L229" s="55"/>
      <c r="M229" s="444"/>
    </row>
    <row r="230" spans="1:14" x14ac:dyDescent="0.25">
      <c r="A230" s="7">
        <v>217</v>
      </c>
      <c r="B230" s="17" t="s">
        <v>573</v>
      </c>
      <c r="C230" s="11">
        <v>45.4</v>
      </c>
      <c r="D230" s="16" t="s">
        <v>328</v>
      </c>
      <c r="E230" s="30">
        <v>2.6</v>
      </c>
      <c r="F230" s="30">
        <v>2.8</v>
      </c>
      <c r="G230" s="21">
        <f t="shared" si="6"/>
        <v>0.19999999999999973</v>
      </c>
      <c r="H230" s="29">
        <f>G8/C243*C230</f>
        <v>1.7819685160138821E-2</v>
      </c>
      <c r="I230" s="26">
        <f t="shared" si="7"/>
        <v>0.21781968516013855</v>
      </c>
      <c r="J230" s="4"/>
      <c r="K230" s="366"/>
      <c r="L230" s="55"/>
      <c r="M230" s="444"/>
    </row>
    <row r="231" spans="1:14" x14ac:dyDescent="0.25">
      <c r="A231" s="7">
        <v>218</v>
      </c>
      <c r="B231" s="17" t="s">
        <v>574</v>
      </c>
      <c r="C231" s="11">
        <v>73</v>
      </c>
      <c r="D231" s="16" t="s">
        <v>328</v>
      </c>
      <c r="E231" s="30">
        <v>3.2</v>
      </c>
      <c r="F231" s="30">
        <v>3.2</v>
      </c>
      <c r="G231" s="21">
        <f t="shared" si="6"/>
        <v>0</v>
      </c>
      <c r="H231" s="29">
        <f>G8/C243*C231</f>
        <v>2.8652797724452291E-2</v>
      </c>
      <c r="I231" s="26">
        <f t="shared" si="7"/>
        <v>2.8652797724452291E-2</v>
      </c>
      <c r="J231" s="4"/>
      <c r="K231" s="366"/>
      <c r="L231" s="55"/>
      <c r="M231" s="444"/>
    </row>
    <row r="232" spans="1:14" x14ac:dyDescent="0.25">
      <c r="A232" s="7">
        <v>219</v>
      </c>
      <c r="B232" s="17" t="s">
        <v>575</v>
      </c>
      <c r="C232" s="11">
        <v>72.2</v>
      </c>
      <c r="D232" s="16" t="s">
        <v>328</v>
      </c>
      <c r="E232" s="30">
        <v>5.2</v>
      </c>
      <c r="F232" s="30">
        <v>5.2</v>
      </c>
      <c r="G232" s="21">
        <f t="shared" si="6"/>
        <v>0</v>
      </c>
      <c r="H232" s="29">
        <f>G8/C243*C232</f>
        <v>2.8338794461718567E-2</v>
      </c>
      <c r="I232" s="26">
        <f t="shared" si="7"/>
        <v>2.8338794461718567E-2</v>
      </c>
      <c r="J232" s="4"/>
      <c r="K232" s="366"/>
      <c r="L232" s="55"/>
      <c r="M232" s="444"/>
    </row>
    <row r="233" spans="1:14" x14ac:dyDescent="0.25">
      <c r="A233" s="7">
        <v>220</v>
      </c>
      <c r="B233" s="17" t="s">
        <v>576</v>
      </c>
      <c r="C233" s="11">
        <v>46.2</v>
      </c>
      <c r="D233" s="16" t="s">
        <v>328</v>
      </c>
      <c r="E233" s="30">
        <v>1.9</v>
      </c>
      <c r="F233" s="30">
        <v>1.9</v>
      </c>
      <c r="G233" s="21">
        <f t="shared" si="6"/>
        <v>0</v>
      </c>
      <c r="H233" s="29">
        <f>G8/C243*C233</f>
        <v>1.8133688422872548E-2</v>
      </c>
      <c r="I233" s="26">
        <f t="shared" si="7"/>
        <v>1.8133688422872548E-2</v>
      </c>
      <c r="J233" s="4"/>
      <c r="K233" s="366"/>
      <c r="L233" s="55"/>
      <c r="M233" s="444"/>
    </row>
    <row r="234" spans="1:14" x14ac:dyDescent="0.25">
      <c r="A234" s="7">
        <v>221</v>
      </c>
      <c r="B234" s="17" t="s">
        <v>577</v>
      </c>
      <c r="C234" s="11">
        <v>45.4</v>
      </c>
      <c r="D234" s="16" t="s">
        <v>328</v>
      </c>
      <c r="E234" s="30">
        <v>4.0999999999999996</v>
      </c>
      <c r="F234" s="30">
        <v>4.2</v>
      </c>
      <c r="G234" s="21">
        <f t="shared" si="6"/>
        <v>0.10000000000000053</v>
      </c>
      <c r="H234" s="29">
        <f>G8/C243*C234</f>
        <v>1.7819685160138821E-2</v>
      </c>
      <c r="I234" s="26">
        <f t="shared" si="7"/>
        <v>0.11781968516013935</v>
      </c>
      <c r="J234" s="4"/>
      <c r="K234" s="366"/>
      <c r="L234" s="55"/>
      <c r="M234" s="444"/>
    </row>
    <row r="235" spans="1:14" x14ac:dyDescent="0.25">
      <c r="A235" s="7">
        <v>222</v>
      </c>
      <c r="B235" s="17" t="s">
        <v>578</v>
      </c>
      <c r="C235" s="11">
        <v>72.900000000000006</v>
      </c>
      <c r="D235" s="16" t="s">
        <v>328</v>
      </c>
      <c r="E235" s="30">
        <v>4</v>
      </c>
      <c r="F235" s="30">
        <v>4</v>
      </c>
      <c r="G235" s="21">
        <f t="shared" si="6"/>
        <v>0</v>
      </c>
      <c r="H235" s="29">
        <f>G8/C243*C235</f>
        <v>2.8613547316610578E-2</v>
      </c>
      <c r="I235" s="26">
        <f t="shared" si="7"/>
        <v>2.8613547316610578E-2</v>
      </c>
      <c r="J235" s="57"/>
      <c r="K235" s="366"/>
      <c r="L235" s="55"/>
      <c r="M235" s="444"/>
    </row>
    <row r="236" spans="1:14" x14ac:dyDescent="0.25">
      <c r="A236" s="7">
        <v>223</v>
      </c>
      <c r="B236" s="17" t="s">
        <v>579</v>
      </c>
      <c r="C236" s="11">
        <v>72.400000000000006</v>
      </c>
      <c r="D236" s="16" t="s">
        <v>328</v>
      </c>
      <c r="E236" s="30">
        <v>6.6</v>
      </c>
      <c r="F236" s="30">
        <v>6.9</v>
      </c>
      <c r="G236" s="21">
        <f t="shared" si="6"/>
        <v>0.30000000000000071</v>
      </c>
      <c r="H236" s="29">
        <f>G8/C243*C236</f>
        <v>2.8417295277401999E-2</v>
      </c>
      <c r="I236" s="26">
        <f t="shared" si="7"/>
        <v>0.32841729527740271</v>
      </c>
      <c r="J236" s="57"/>
      <c r="K236" s="58"/>
      <c r="L236" s="55"/>
      <c r="M236" s="444"/>
    </row>
    <row r="237" spans="1:14" x14ac:dyDescent="0.25">
      <c r="A237" s="7">
        <v>224</v>
      </c>
      <c r="B237" s="17" t="s">
        <v>580</v>
      </c>
      <c r="C237" s="11">
        <v>46.1</v>
      </c>
      <c r="D237" s="16" t="s">
        <v>328</v>
      </c>
      <c r="E237" s="30">
        <v>4.3</v>
      </c>
      <c r="F237" s="30">
        <v>4.3</v>
      </c>
      <c r="G237" s="21">
        <f t="shared" si="6"/>
        <v>0</v>
      </c>
      <c r="H237" s="29">
        <f>G8/C243*C237</f>
        <v>1.8094438015030832E-2</v>
      </c>
      <c r="I237" s="26">
        <f t="shared" si="7"/>
        <v>1.8094438015030832E-2</v>
      </c>
      <c r="J237" s="57"/>
      <c r="K237" s="58"/>
      <c r="L237" s="55"/>
      <c r="M237" s="57"/>
      <c r="N237" s="6"/>
    </row>
    <row r="238" spans="1:14" x14ac:dyDescent="0.25">
      <c r="A238" s="7">
        <v>225</v>
      </c>
      <c r="B238" s="17" t="s">
        <v>581</v>
      </c>
      <c r="C238" s="11">
        <v>45.6</v>
      </c>
      <c r="D238" s="16" t="s">
        <v>328</v>
      </c>
      <c r="E238" s="30">
        <v>3.8</v>
      </c>
      <c r="F238" s="30">
        <v>4.2</v>
      </c>
      <c r="G238" s="21">
        <f t="shared" si="6"/>
        <v>0.40000000000000036</v>
      </c>
      <c r="H238" s="29">
        <f>G8/C243*C238</f>
        <v>1.7898185975822253E-2</v>
      </c>
      <c r="I238" s="26">
        <f t="shared" si="7"/>
        <v>0.41789818597582262</v>
      </c>
      <c r="J238" s="57"/>
      <c r="K238" s="58"/>
      <c r="L238" s="55"/>
      <c r="M238" s="444"/>
    </row>
    <row r="239" spans="1:14" x14ac:dyDescent="0.25">
      <c r="A239" s="7">
        <v>226</v>
      </c>
      <c r="B239" s="17" t="s">
        <v>582</v>
      </c>
      <c r="C239" s="11">
        <v>73.2</v>
      </c>
      <c r="D239" s="16" t="s">
        <v>328</v>
      </c>
      <c r="E239" s="30">
        <v>8.3000000000000007</v>
      </c>
      <c r="F239" s="30">
        <v>8.9</v>
      </c>
      <c r="G239" s="21">
        <f t="shared" si="6"/>
        <v>0.59999999999999964</v>
      </c>
      <c r="H239" s="29">
        <f>G8/C243*C239</f>
        <v>2.8731298540135723E-2</v>
      </c>
      <c r="I239" s="26">
        <f t="shared" si="7"/>
        <v>0.62873129854013532</v>
      </c>
      <c r="J239" s="57"/>
      <c r="K239" s="366"/>
      <c r="L239" s="55"/>
      <c r="M239" s="444"/>
    </row>
    <row r="240" spans="1:14" x14ac:dyDescent="0.25">
      <c r="A240" s="7">
        <v>227</v>
      </c>
      <c r="B240" s="17" t="s">
        <v>583</v>
      </c>
      <c r="C240" s="11">
        <v>72.400000000000006</v>
      </c>
      <c r="D240" s="16" t="s">
        <v>328</v>
      </c>
      <c r="E240" s="30">
        <v>5.5</v>
      </c>
      <c r="F240" s="30">
        <v>5.6</v>
      </c>
      <c r="G240" s="21">
        <f t="shared" si="6"/>
        <v>9.9999999999999645E-2</v>
      </c>
      <c r="H240" s="29">
        <f>G8/C243*C240</f>
        <v>2.8417295277401999E-2</v>
      </c>
      <c r="I240" s="26">
        <f t="shared" si="7"/>
        <v>0.12841729527740164</v>
      </c>
      <c r="J240" s="57"/>
      <c r="K240" s="366"/>
      <c r="L240" s="55"/>
      <c r="M240" s="444"/>
    </row>
    <row r="241" spans="1:16" x14ac:dyDescent="0.25">
      <c r="A241" s="7">
        <v>228</v>
      </c>
      <c r="B241" s="17" t="s">
        <v>584</v>
      </c>
      <c r="C241" s="11">
        <v>46.4</v>
      </c>
      <c r="D241" s="16" t="s">
        <v>328</v>
      </c>
      <c r="E241" s="30">
        <v>1.8</v>
      </c>
      <c r="F241" s="30">
        <v>2</v>
      </c>
      <c r="G241" s="21">
        <f t="shared" si="6"/>
        <v>0.19999999999999996</v>
      </c>
      <c r="H241" s="29">
        <f>G8/C243*C241</f>
        <v>1.8212189238555977E-2</v>
      </c>
      <c r="I241" s="26">
        <f t="shared" si="7"/>
        <v>0.21821218923855593</v>
      </c>
      <c r="J241" s="57"/>
      <c r="K241" s="366"/>
      <c r="L241" s="55"/>
      <c r="M241" s="444"/>
    </row>
    <row r="242" spans="1:16" x14ac:dyDescent="0.25">
      <c r="A242" s="7">
        <v>229</v>
      </c>
      <c r="B242" s="17" t="s">
        <v>585</v>
      </c>
      <c r="C242" s="11">
        <v>45.5</v>
      </c>
      <c r="D242" s="16" t="s">
        <v>328</v>
      </c>
      <c r="E242" s="30">
        <v>5.6</v>
      </c>
      <c r="F242" s="30">
        <v>5.6</v>
      </c>
      <c r="G242" s="21">
        <f t="shared" si="6"/>
        <v>0</v>
      </c>
      <c r="H242" s="29">
        <f>G8/C243*C242</f>
        <v>1.7858935567980537E-2</v>
      </c>
      <c r="I242" s="26">
        <f t="shared" si="7"/>
        <v>1.7858935567980537E-2</v>
      </c>
      <c r="J242" s="57"/>
      <c r="K242" s="366"/>
      <c r="L242" s="55"/>
      <c r="M242" s="444"/>
    </row>
    <row r="243" spans="1:16" x14ac:dyDescent="0.25">
      <c r="A243" s="707" t="s">
        <v>3</v>
      </c>
      <c r="B243" s="708"/>
      <c r="C243" s="272">
        <f>SUM(C14:C242)</f>
        <v>14343.799999999996</v>
      </c>
      <c r="D243" s="273"/>
      <c r="E243" s="274">
        <f>SUM(E14:E242)</f>
        <v>1042.2</v>
      </c>
      <c r="F243" s="274">
        <f>SUM(F14:F242)</f>
        <v>1080.2000000000005</v>
      </c>
      <c r="G243" s="274">
        <f>SUM(G14:G242)</f>
        <v>38.000000000000021</v>
      </c>
      <c r="H243" s="274">
        <f>SUM(H14:H242)</f>
        <v>5.6299999999999839</v>
      </c>
      <c r="I243" s="274">
        <f>SUM(I14:I242)</f>
        <v>43.630000000000017</v>
      </c>
      <c r="J243" s="4"/>
      <c r="K243" s="366"/>
      <c r="M243" s="6"/>
    </row>
    <row r="244" spans="1:16" x14ac:dyDescent="0.25">
      <c r="A244" s="115"/>
      <c r="B244" s="115"/>
      <c r="C244" s="115"/>
      <c r="D244" s="115"/>
      <c r="E244" s="116"/>
      <c r="F244" s="116"/>
      <c r="G244" s="117"/>
      <c r="H244" s="118"/>
      <c r="I244" s="118"/>
      <c r="J244" s="113"/>
      <c r="K244" s="369">
        <f>SUM(K14:K242)</f>
        <v>0</v>
      </c>
      <c r="M244" s="6"/>
      <c r="P244" s="106"/>
    </row>
    <row r="245" spans="1:16" ht="36.75" x14ac:dyDescent="0.25">
      <c r="A245" s="65" t="s">
        <v>15</v>
      </c>
      <c r="B245" s="108" t="s">
        <v>331</v>
      </c>
      <c r="C245" s="256" t="str">
        <f>C13</f>
        <v>Общая площадь, м2</v>
      </c>
      <c r="D245" s="257" t="s">
        <v>308</v>
      </c>
      <c r="E245" s="174" t="str">
        <f>E13</f>
        <v>Показания  на 20.04.19</v>
      </c>
      <c r="F245" s="3" t="str">
        <f>F13</f>
        <v>Показания  на 26.10.19</v>
      </c>
      <c r="G245" s="3" t="str">
        <f>G13</f>
        <v>Разница, Гкал</v>
      </c>
      <c r="H245" s="3" t="str">
        <f>H13</f>
        <v>Отопление МОП, Гкал</v>
      </c>
      <c r="I245" s="3" t="str">
        <f>I13</f>
        <v>Всего, Гкал</v>
      </c>
      <c r="J245" s="317" t="s">
        <v>621</v>
      </c>
      <c r="K245" s="369"/>
      <c r="M245" s="6"/>
      <c r="O245" s="45"/>
    </row>
    <row r="246" spans="1:16" x14ac:dyDescent="0.25">
      <c r="A246" s="430" t="s">
        <v>13</v>
      </c>
      <c r="B246" s="431" t="s">
        <v>434</v>
      </c>
      <c r="C246" s="432">
        <v>95.8</v>
      </c>
      <c r="D246" s="433" t="s">
        <v>328</v>
      </c>
      <c r="E246" s="434">
        <v>6.6</v>
      </c>
      <c r="F246" s="434">
        <v>20.3</v>
      </c>
      <c r="G246" s="434">
        <f t="shared" ref="G246:G266" si="8">F246-E246</f>
        <v>13.700000000000001</v>
      </c>
      <c r="H246" s="435">
        <f>G11/C267*C246</f>
        <v>-4.6981720909496207</v>
      </c>
      <c r="I246" s="434">
        <f t="shared" ref="I246:I260" si="9">G246+H246</f>
        <v>9.0018279090503803</v>
      </c>
      <c r="J246" s="120">
        <f>((C246*0.015)*12)/7</f>
        <v>2.4634285714285715</v>
      </c>
      <c r="K246" s="369"/>
      <c r="M246" s="429">
        <f>G9-I247-I252-I257-I258</f>
        <v>-3.4028533214444918</v>
      </c>
      <c r="O246" s="45"/>
    </row>
    <row r="247" spans="1:16" x14ac:dyDescent="0.25">
      <c r="A247" s="144" t="s">
        <v>14</v>
      </c>
      <c r="B247" s="406" t="s">
        <v>435</v>
      </c>
      <c r="C247" s="407">
        <v>81.400000000000006</v>
      </c>
      <c r="D247" s="408" t="s">
        <v>328</v>
      </c>
      <c r="E247" s="409">
        <v>5.0999999999999996</v>
      </c>
      <c r="F247" s="409">
        <v>17.7</v>
      </c>
      <c r="G247" s="409">
        <f t="shared" si="8"/>
        <v>12.6</v>
      </c>
      <c r="H247" s="150">
        <f>G11/C267*C247</f>
        <v>-3.9919750334373609</v>
      </c>
      <c r="I247" s="409">
        <f t="shared" si="9"/>
        <v>8.6080249665626383</v>
      </c>
      <c r="J247" s="120">
        <f t="shared" ref="J247:J260" si="10">((C247*0.015)*12)/7</f>
        <v>2.0931428571428574</v>
      </c>
      <c r="K247" s="369"/>
      <c r="M247" s="6"/>
      <c r="O247" s="45"/>
    </row>
    <row r="248" spans="1:16" x14ac:dyDescent="0.25">
      <c r="A248" s="59" t="s">
        <v>447</v>
      </c>
      <c r="B248" s="110" t="s">
        <v>450</v>
      </c>
      <c r="C248" s="258">
        <v>150.5</v>
      </c>
      <c r="D248" s="61" t="s">
        <v>328</v>
      </c>
      <c r="E248" s="63">
        <v>10.8</v>
      </c>
      <c r="F248" s="63">
        <v>10.8</v>
      </c>
      <c r="G248" s="63">
        <f t="shared" si="8"/>
        <v>0</v>
      </c>
      <c r="H248" s="48">
        <f>G11/C267*C248</f>
        <v>-7.3807400802496659</v>
      </c>
      <c r="I248" s="63">
        <f t="shared" si="9"/>
        <v>-7.3807400802496659</v>
      </c>
      <c r="J248" s="120">
        <f t="shared" si="10"/>
        <v>3.8699999999999997</v>
      </c>
      <c r="K248" s="369"/>
      <c r="M248" s="6"/>
      <c r="O248" s="45"/>
    </row>
    <row r="249" spans="1:16" x14ac:dyDescent="0.25">
      <c r="A249" s="430" t="s">
        <v>448</v>
      </c>
      <c r="B249" s="431" t="s">
        <v>451</v>
      </c>
      <c r="C249" s="432">
        <v>95.2</v>
      </c>
      <c r="D249" s="433" t="s">
        <v>328</v>
      </c>
      <c r="E249" s="434">
        <v>5</v>
      </c>
      <c r="F249" s="434">
        <v>5</v>
      </c>
      <c r="G249" s="434">
        <f t="shared" si="8"/>
        <v>0</v>
      </c>
      <c r="H249" s="435">
        <f>G11/C267*C249</f>
        <v>-4.668747213553277</v>
      </c>
      <c r="I249" s="434">
        <f t="shared" si="9"/>
        <v>-4.668747213553277</v>
      </c>
      <c r="J249" s="120">
        <f t="shared" si="10"/>
        <v>2.448</v>
      </c>
      <c r="K249" s="369"/>
      <c r="M249" s="6"/>
      <c r="O249" s="45"/>
    </row>
    <row r="250" spans="1:16" x14ac:dyDescent="0.25">
      <c r="A250" s="430" t="s">
        <v>449</v>
      </c>
      <c r="B250" s="431" t="s">
        <v>452</v>
      </c>
      <c r="C250" s="432">
        <v>70.7</v>
      </c>
      <c r="D250" s="433" t="s">
        <v>328</v>
      </c>
      <c r="E250" s="434">
        <v>4.5999999999999996</v>
      </c>
      <c r="F250" s="434">
        <v>4.5999999999999996</v>
      </c>
      <c r="G250" s="434">
        <f t="shared" si="8"/>
        <v>0</v>
      </c>
      <c r="H250" s="435">
        <f>G11/C267*C250</f>
        <v>-3.4672313865358899</v>
      </c>
      <c r="I250" s="434">
        <f t="shared" si="9"/>
        <v>-3.4672313865358899</v>
      </c>
      <c r="J250" s="120">
        <f t="shared" si="10"/>
        <v>1.8179999999999998</v>
      </c>
      <c r="K250" s="369"/>
      <c r="M250" s="6"/>
      <c r="O250" s="45"/>
    </row>
    <row r="251" spans="1:16" x14ac:dyDescent="0.25">
      <c r="A251" s="417" t="s">
        <v>598</v>
      </c>
      <c r="B251" s="418"/>
      <c r="C251" s="419">
        <v>20</v>
      </c>
      <c r="D251" s="420"/>
      <c r="E251" s="421"/>
      <c r="F251" s="421"/>
      <c r="G251" s="421">
        <f t="shared" si="8"/>
        <v>0</v>
      </c>
      <c r="H251" s="422">
        <f>G11/C267*C251</f>
        <v>-0.98082924654480608</v>
      </c>
      <c r="I251" s="421">
        <f t="shared" si="9"/>
        <v>-0.98082924654480608</v>
      </c>
      <c r="J251" s="120">
        <f t="shared" si="10"/>
        <v>0.51428571428571423</v>
      </c>
      <c r="K251" s="369"/>
      <c r="L251" s="424" t="s">
        <v>623</v>
      </c>
      <c r="M251" s="6"/>
      <c r="O251" s="45"/>
    </row>
    <row r="252" spans="1:16" x14ac:dyDescent="0.25">
      <c r="A252" s="144" t="s">
        <v>307</v>
      </c>
      <c r="B252" s="406" t="s">
        <v>436</v>
      </c>
      <c r="C252" s="407">
        <v>87.1</v>
      </c>
      <c r="D252" s="408" t="s">
        <v>328</v>
      </c>
      <c r="E252" s="409">
        <v>10.199999999999999</v>
      </c>
      <c r="F252" s="409">
        <v>10.199999999999999</v>
      </c>
      <c r="G252" s="409">
        <f t="shared" si="8"/>
        <v>0</v>
      </c>
      <c r="H252" s="150">
        <f>G11/C267*C252</f>
        <v>-4.2715113687026305</v>
      </c>
      <c r="I252" s="409">
        <f t="shared" si="9"/>
        <v>-4.2715113687026305</v>
      </c>
      <c r="J252" s="120">
        <f t="shared" si="10"/>
        <v>2.2397142857142853</v>
      </c>
      <c r="K252" s="369"/>
      <c r="M252" s="6"/>
      <c r="O252" s="45"/>
    </row>
    <row r="253" spans="1:16" x14ac:dyDescent="0.25">
      <c r="A253" s="59" t="s">
        <v>18</v>
      </c>
      <c r="B253" s="110" t="s">
        <v>437</v>
      </c>
      <c r="C253" s="258">
        <v>89.3</v>
      </c>
      <c r="D253" s="61" t="s">
        <v>328</v>
      </c>
      <c r="E253" s="63">
        <v>11.2</v>
      </c>
      <c r="F253" s="63">
        <v>11.2</v>
      </c>
      <c r="G253" s="63">
        <f t="shared" si="8"/>
        <v>0</v>
      </c>
      <c r="H253" s="48">
        <f>G11/C267*C253</f>
        <v>-4.3794025858225591</v>
      </c>
      <c r="I253" s="63">
        <f t="shared" si="9"/>
        <v>-4.3794025858225591</v>
      </c>
      <c r="J253" s="120">
        <f t="shared" si="10"/>
        <v>2.2962857142857138</v>
      </c>
      <c r="K253" s="113"/>
      <c r="O253" s="45"/>
    </row>
    <row r="254" spans="1:16" x14ac:dyDescent="0.25">
      <c r="A254" s="59" t="s">
        <v>19</v>
      </c>
      <c r="B254" s="110" t="s">
        <v>438</v>
      </c>
      <c r="C254" s="258">
        <v>88.5</v>
      </c>
      <c r="D254" s="61" t="s">
        <v>328</v>
      </c>
      <c r="E254" s="63">
        <v>10.3</v>
      </c>
      <c r="F254" s="63">
        <v>10.3</v>
      </c>
      <c r="G254" s="63">
        <f t="shared" si="8"/>
        <v>0</v>
      </c>
      <c r="H254" s="48">
        <f>G11/C267*C254</f>
        <v>-4.3401694159607667</v>
      </c>
      <c r="I254" s="63">
        <f t="shared" si="9"/>
        <v>-4.3401694159607667</v>
      </c>
      <c r="J254" s="120">
        <f t="shared" si="10"/>
        <v>2.2757142857142858</v>
      </c>
      <c r="K254" s="113"/>
      <c r="O254" s="45"/>
    </row>
    <row r="255" spans="1:16" x14ac:dyDescent="0.25">
      <c r="A255" s="59" t="s">
        <v>522</v>
      </c>
      <c r="B255" s="110" t="s">
        <v>523</v>
      </c>
      <c r="C255" s="258">
        <v>91.6</v>
      </c>
      <c r="D255" s="61" t="s">
        <v>328</v>
      </c>
      <c r="E255" s="63"/>
      <c r="F255" s="63">
        <v>15.9</v>
      </c>
      <c r="G255" s="63">
        <f t="shared" si="8"/>
        <v>15.9</v>
      </c>
      <c r="H255" s="48">
        <f>G11/C267*C255</f>
        <v>-4.4921979491752113</v>
      </c>
      <c r="I255" s="63">
        <f t="shared" si="9"/>
        <v>11.407802050824788</v>
      </c>
      <c r="J255" s="120">
        <f t="shared" si="10"/>
        <v>2.3554285714285714</v>
      </c>
      <c r="K255" s="113"/>
      <c r="O255" s="45"/>
    </row>
    <row r="256" spans="1:16" x14ac:dyDescent="0.25">
      <c r="A256" s="417" t="s">
        <v>597</v>
      </c>
      <c r="B256" s="418"/>
      <c r="C256" s="423">
        <v>16.8</v>
      </c>
      <c r="D256" s="420"/>
      <c r="E256" s="421"/>
      <c r="F256" s="421"/>
      <c r="G256" s="421">
        <f t="shared" si="8"/>
        <v>0</v>
      </c>
      <c r="H256" s="422">
        <f>G11/C267*C256</f>
        <v>-0.82389656709763714</v>
      </c>
      <c r="I256" s="421">
        <f t="shared" si="9"/>
        <v>-0.82389656709763714</v>
      </c>
      <c r="J256" s="120">
        <f t="shared" si="10"/>
        <v>0.432</v>
      </c>
      <c r="K256" s="113"/>
      <c r="O256" s="45"/>
    </row>
    <row r="257" spans="1:17" ht="15.75" customHeight="1" x14ac:dyDescent="0.25">
      <c r="A257" s="144" t="s">
        <v>20</v>
      </c>
      <c r="B257" s="406" t="s">
        <v>439</v>
      </c>
      <c r="C257" s="407">
        <v>102.2</v>
      </c>
      <c r="D257" s="408" t="s">
        <v>328</v>
      </c>
      <c r="E257" s="409"/>
      <c r="F257" s="409"/>
      <c r="G257" s="409">
        <f t="shared" si="8"/>
        <v>0</v>
      </c>
      <c r="H257" s="150">
        <f>G11/C267*C257</f>
        <v>-5.0120374498439597</v>
      </c>
      <c r="I257" s="409">
        <f t="shared" si="9"/>
        <v>-5.0120374498439597</v>
      </c>
      <c r="J257" s="120">
        <f t="shared" si="10"/>
        <v>2.6280000000000001</v>
      </c>
      <c r="K257" s="113"/>
    </row>
    <row r="258" spans="1:17" x14ac:dyDescent="0.25">
      <c r="A258" s="144" t="s">
        <v>21</v>
      </c>
      <c r="B258" s="406" t="s">
        <v>440</v>
      </c>
      <c r="C258" s="407">
        <v>92.2</v>
      </c>
      <c r="D258" s="408" t="s">
        <v>328</v>
      </c>
      <c r="E258" s="409">
        <v>8.1</v>
      </c>
      <c r="F258" s="409">
        <v>16.7</v>
      </c>
      <c r="G258" s="409">
        <f t="shared" si="8"/>
        <v>8.6</v>
      </c>
      <c r="H258" s="150">
        <f>G11/C267*C258</f>
        <v>-4.5216228265715559</v>
      </c>
      <c r="I258" s="409">
        <f t="shared" si="9"/>
        <v>4.0783771734284437</v>
      </c>
      <c r="J258" s="120">
        <f t="shared" si="10"/>
        <v>2.370857142857143</v>
      </c>
      <c r="K258" s="113"/>
      <c r="L258" s="10" t="s">
        <v>649</v>
      </c>
    </row>
    <row r="259" spans="1:17" x14ac:dyDescent="0.25">
      <c r="A259" s="430" t="s">
        <v>554</v>
      </c>
      <c r="B259" s="431" t="s">
        <v>556</v>
      </c>
      <c r="C259" s="432">
        <v>135.30000000000001</v>
      </c>
      <c r="D259" s="433" t="s">
        <v>328</v>
      </c>
      <c r="E259" s="434">
        <v>7.4</v>
      </c>
      <c r="F259" s="434">
        <v>7.4</v>
      </c>
      <c r="G259" s="434">
        <f t="shared" si="8"/>
        <v>0</v>
      </c>
      <c r="H259" s="435">
        <f>G11/C267*C259</f>
        <v>-6.635309852875614</v>
      </c>
      <c r="I259" s="434">
        <f t="shared" si="9"/>
        <v>-6.635309852875614</v>
      </c>
      <c r="J259" s="120">
        <f t="shared" si="10"/>
        <v>3.4791428571428571</v>
      </c>
      <c r="K259" s="113"/>
    </row>
    <row r="260" spans="1:17" x14ac:dyDescent="0.25">
      <c r="A260" s="430" t="s">
        <v>555</v>
      </c>
      <c r="B260" s="431" t="s">
        <v>557</v>
      </c>
      <c r="C260" s="432">
        <v>129.19999999999999</v>
      </c>
      <c r="D260" s="433" t="s">
        <v>328</v>
      </c>
      <c r="E260" s="434">
        <v>7.1</v>
      </c>
      <c r="F260" s="434">
        <v>22.3</v>
      </c>
      <c r="G260" s="434">
        <f t="shared" si="8"/>
        <v>15.200000000000001</v>
      </c>
      <c r="H260" s="435">
        <f>G11/C267*C260</f>
        <v>-6.3361569326794465</v>
      </c>
      <c r="I260" s="434">
        <f t="shared" si="9"/>
        <v>8.8638430673205555</v>
      </c>
      <c r="J260" s="120">
        <f t="shared" si="10"/>
        <v>3.3222857142857136</v>
      </c>
      <c r="K260" s="113"/>
      <c r="O260" s="279" t="s">
        <v>314</v>
      </c>
      <c r="P260" s="436" t="s">
        <v>625</v>
      </c>
      <c r="Q260" s="279" t="s">
        <v>315</v>
      </c>
    </row>
    <row r="261" spans="1:17" ht="45" x14ac:dyDescent="0.25">
      <c r="A261" s="114" t="s">
        <v>441</v>
      </c>
      <c r="B261" s="110" t="s">
        <v>443</v>
      </c>
      <c r="C261" s="258"/>
      <c r="D261" s="61" t="s">
        <v>328</v>
      </c>
      <c r="E261" s="63">
        <v>33.1</v>
      </c>
      <c r="F261" s="63">
        <v>35</v>
      </c>
      <c r="G261" s="63">
        <f t="shared" si="8"/>
        <v>1.8999999999999986</v>
      </c>
      <c r="H261" s="63"/>
      <c r="I261" s="63"/>
      <c r="J261" s="124"/>
      <c r="K261" s="125"/>
      <c r="M261" s="6"/>
      <c r="O261" s="438">
        <f>I247+I248+I252+I253+I254+I255+I257+I258</f>
        <v>-1.2896567097637117</v>
      </c>
      <c r="P261" s="437">
        <f>I246+I249+I250+I251+I256+I259+I260</f>
        <v>1.2896567097637117</v>
      </c>
      <c r="Q261" s="438">
        <f>SUM(O261:P261)</f>
        <v>0</v>
      </c>
    </row>
    <row r="262" spans="1:17" ht="45" x14ac:dyDescent="0.25">
      <c r="A262" s="114" t="s">
        <v>453</v>
      </c>
      <c r="B262" s="110" t="s">
        <v>454</v>
      </c>
      <c r="C262" s="258"/>
      <c r="D262" s="61" t="s">
        <v>328</v>
      </c>
      <c r="E262" s="63">
        <v>39.200000000000003</v>
      </c>
      <c r="F262" s="63">
        <v>40.700000000000003</v>
      </c>
      <c r="G262" s="63">
        <f t="shared" si="8"/>
        <v>1.5</v>
      </c>
      <c r="H262" s="63"/>
      <c r="I262" s="63"/>
      <c r="J262" s="124"/>
      <c r="K262" s="125"/>
      <c r="M262" s="6"/>
    </row>
    <row r="263" spans="1:17" ht="40.5" customHeight="1" x14ac:dyDescent="0.25">
      <c r="A263" s="114" t="s">
        <v>442</v>
      </c>
      <c r="B263" s="110" t="s">
        <v>444</v>
      </c>
      <c r="C263" s="258"/>
      <c r="D263" s="61" t="s">
        <v>328</v>
      </c>
      <c r="E263" s="63">
        <v>28.6</v>
      </c>
      <c r="F263" s="63">
        <v>31.5</v>
      </c>
      <c r="G263" s="63">
        <f t="shared" si="8"/>
        <v>2.8999999999999986</v>
      </c>
      <c r="H263" s="63"/>
      <c r="I263" s="63"/>
      <c r="J263" s="126"/>
      <c r="K263" s="126"/>
      <c r="L263" s="15"/>
      <c r="M263" s="28"/>
    </row>
    <row r="264" spans="1:17" ht="40.5" customHeight="1" x14ac:dyDescent="0.25">
      <c r="A264" s="114" t="s">
        <v>524</v>
      </c>
      <c r="B264" s="110" t="s">
        <v>525</v>
      </c>
      <c r="C264" s="258"/>
      <c r="D264" s="61" t="s">
        <v>328</v>
      </c>
      <c r="E264" s="63">
        <v>19.600000000000001</v>
      </c>
      <c r="F264" s="63">
        <v>21.2</v>
      </c>
      <c r="G264" s="63">
        <f t="shared" si="8"/>
        <v>1.5999999999999979</v>
      </c>
      <c r="H264" s="63"/>
      <c r="I264" s="63"/>
      <c r="J264" s="126"/>
      <c r="K264" s="126"/>
      <c r="L264" s="15"/>
      <c r="M264" s="28"/>
    </row>
    <row r="265" spans="1:17" ht="46.5" customHeight="1" x14ac:dyDescent="0.25">
      <c r="A265" s="114" t="s">
        <v>446</v>
      </c>
      <c r="B265" s="110" t="s">
        <v>445</v>
      </c>
      <c r="C265" s="258"/>
      <c r="D265" s="61" t="s">
        <v>328</v>
      </c>
      <c r="E265" s="63">
        <v>5.2</v>
      </c>
      <c r="F265" s="63">
        <v>5.2</v>
      </c>
      <c r="G265" s="63">
        <f t="shared" si="8"/>
        <v>0</v>
      </c>
      <c r="H265" s="63"/>
      <c r="I265" s="63"/>
      <c r="J265" s="126"/>
      <c r="K265" s="126"/>
      <c r="L265" s="15"/>
      <c r="M265" s="28"/>
      <c r="P265" s="44"/>
    </row>
    <row r="266" spans="1:17" ht="45" x14ac:dyDescent="0.25">
      <c r="A266" s="114" t="s">
        <v>552</v>
      </c>
      <c r="B266" s="263" t="s">
        <v>553</v>
      </c>
      <c r="C266" s="260"/>
      <c r="D266" s="61" t="s">
        <v>328</v>
      </c>
      <c r="E266" s="285">
        <v>23.6</v>
      </c>
      <c r="F266" s="261">
        <v>26.6</v>
      </c>
      <c r="G266" s="63">
        <f t="shared" si="8"/>
        <v>3</v>
      </c>
      <c r="H266" s="262"/>
      <c r="I266" s="262"/>
      <c r="J266" s="126"/>
      <c r="K266" s="126"/>
      <c r="L266" s="15"/>
      <c r="M266" s="28"/>
      <c r="P266" s="15"/>
    </row>
    <row r="267" spans="1:17" x14ac:dyDescent="0.25">
      <c r="A267" s="266"/>
      <c r="B267" s="267" t="s">
        <v>602</v>
      </c>
      <c r="C267" s="268">
        <f>SUM(C246:C266)</f>
        <v>1345.8</v>
      </c>
      <c r="D267" s="269"/>
      <c r="E267" s="269"/>
      <c r="F267" s="270"/>
      <c r="G267" s="271">
        <f>SUM(G246:G260)</f>
        <v>66</v>
      </c>
      <c r="H267" s="271">
        <f t="shared" ref="H267:I267" si="11">SUM(H246:H266)</f>
        <v>-66</v>
      </c>
      <c r="I267" s="271">
        <f t="shared" si="11"/>
        <v>0</v>
      </c>
      <c r="J267" s="126"/>
      <c r="K267" s="126"/>
      <c r="L267" s="15"/>
      <c r="M267" s="28"/>
      <c r="N267" s="15"/>
      <c r="O267" s="15"/>
      <c r="P267" s="15"/>
    </row>
    <row r="268" spans="1:17" x14ac:dyDescent="0.25">
      <c r="A268" s="121"/>
      <c r="B268" s="122"/>
      <c r="C268" s="122"/>
      <c r="D268" s="122"/>
      <c r="E268" s="122"/>
      <c r="F268" s="113"/>
      <c r="G268" s="23"/>
      <c r="H268" s="123"/>
      <c r="I268" s="113"/>
      <c r="J268" s="119"/>
      <c r="K268" s="113"/>
      <c r="N268" s="15"/>
      <c r="O268" s="15"/>
      <c r="P268" s="15"/>
    </row>
    <row r="269" spans="1:17" x14ac:dyDescent="0.25">
      <c r="A269" s="275"/>
      <c r="B269" s="276" t="s">
        <v>603</v>
      </c>
      <c r="C269" s="276">
        <f>C267+C243</f>
        <v>15689.599999999995</v>
      </c>
      <c r="D269" s="276"/>
      <c r="E269" s="276"/>
      <c r="F269" s="277"/>
      <c r="G269" s="278">
        <f>G267+G243</f>
        <v>104.00000000000003</v>
      </c>
      <c r="H269" s="278">
        <f>H267+H243</f>
        <v>-60.370000000000019</v>
      </c>
      <c r="I269" s="278">
        <f>I267+I243</f>
        <v>43.630000000000017</v>
      </c>
      <c r="J269" s="119"/>
      <c r="K269" s="113"/>
      <c r="N269" s="15"/>
      <c r="O269" s="15"/>
      <c r="P269" s="15"/>
    </row>
    <row r="270" spans="1:17" x14ac:dyDescent="0.25">
      <c r="A270" s="121"/>
      <c r="B270" s="122"/>
      <c r="C270" s="122"/>
      <c r="D270" s="122"/>
      <c r="E270" s="122"/>
      <c r="F270" s="113"/>
      <c r="G270" s="23"/>
      <c r="H270" s="123"/>
      <c r="I270" s="113"/>
      <c r="J270" s="119"/>
      <c r="K270" s="113"/>
      <c r="N270" s="15"/>
      <c r="O270" s="15"/>
    </row>
    <row r="271" spans="1:17" x14ac:dyDescent="0.25">
      <c r="B271" s="10" t="s">
        <v>604</v>
      </c>
      <c r="G271" s="24" t="s">
        <v>605</v>
      </c>
    </row>
    <row r="274" spans="2:7" x14ac:dyDescent="0.25">
      <c r="B274" s="10" t="s">
        <v>606</v>
      </c>
      <c r="G274" s="24" t="s">
        <v>607</v>
      </c>
    </row>
  </sheetData>
  <mergeCells count="24">
    <mergeCell ref="L193:O193"/>
    <mergeCell ref="A243:B243"/>
    <mergeCell ref="A11:D11"/>
    <mergeCell ref="E11:F11"/>
    <mergeCell ref="O14:P14"/>
    <mergeCell ref="O18:P18"/>
    <mergeCell ref="M58:U58"/>
    <mergeCell ref="M189:P189"/>
    <mergeCell ref="A7:D8"/>
    <mergeCell ref="E7:F7"/>
    <mergeCell ref="E8:F8"/>
    <mergeCell ref="E9:F9"/>
    <mergeCell ref="A10:D10"/>
    <mergeCell ref="E10:F10"/>
    <mergeCell ref="A1:J1"/>
    <mergeCell ref="A2:J2"/>
    <mergeCell ref="A3:G3"/>
    <mergeCell ref="I3:J6"/>
    <mergeCell ref="A4:D4"/>
    <mergeCell ref="E4:F4"/>
    <mergeCell ref="A5:D5"/>
    <mergeCell ref="E5:F5"/>
    <mergeCell ref="A6:D6"/>
    <mergeCell ref="E6:F6"/>
  </mergeCells>
  <pageMargins left="0.23622047244094491" right="0.23622047244094491" top="0" bottom="0" header="0.31496062992125984" footer="0.31496062992125984"/>
  <pageSetup paperSize="9" scale="42" fitToHeight="0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74"/>
  <sheetViews>
    <sheetView workbookViewId="0">
      <pane ySplit="13" topLeftCell="A44" activePane="bottomLeft" state="frozen"/>
      <selection pane="bottomLeft" activeCell="A47" sqref="A47:XFD47"/>
    </sheetView>
  </sheetViews>
  <sheetFormatPr defaultRowHeight="15" x14ac:dyDescent="0.25"/>
  <cols>
    <col min="1" max="1" width="7.7109375" style="79" customWidth="1"/>
    <col min="2" max="2" width="16.28515625" style="10" customWidth="1"/>
    <col min="3" max="3" width="8.5703125" style="10" customWidth="1"/>
    <col min="4" max="4" width="9.5703125" style="10" customWidth="1"/>
    <col min="5" max="5" width="12.140625" style="10" customWidth="1"/>
    <col min="6" max="6" width="12.28515625" style="4" customWidth="1"/>
    <col min="7" max="7" width="11.42578125" style="24" customWidth="1"/>
    <col min="8" max="8" width="10.7109375" style="5" customWidth="1"/>
    <col min="9" max="9" width="11.28515625" style="4" customWidth="1"/>
    <col min="10" max="10" width="20.28515625" style="6" customWidth="1"/>
    <col min="11" max="11" width="9.42578125" style="4" customWidth="1"/>
    <col min="12" max="12" width="12" style="10" bestFit="1" customWidth="1"/>
    <col min="13" max="13" width="12" style="45" bestFit="1" customWidth="1"/>
    <col min="14" max="14" width="9.140625" style="44"/>
    <col min="15" max="15" width="11.42578125" style="44" bestFit="1" customWidth="1"/>
    <col min="16" max="16" width="14.140625" style="46" customWidth="1"/>
    <col min="17" max="16384" width="9.140625" style="44"/>
  </cols>
  <sheetData>
    <row r="1" spans="1:17" ht="20.25" x14ac:dyDescent="0.3">
      <c r="A1" s="684" t="s">
        <v>9</v>
      </c>
      <c r="B1" s="684"/>
      <c r="C1" s="684"/>
      <c r="D1" s="684"/>
      <c r="E1" s="684"/>
      <c r="F1" s="684"/>
      <c r="G1" s="684"/>
      <c r="H1" s="684"/>
      <c r="I1" s="684"/>
      <c r="J1" s="684"/>
      <c r="K1" s="364"/>
      <c r="L1" s="66"/>
    </row>
    <row r="2" spans="1:17" ht="45" customHeight="1" x14ac:dyDescent="0.25">
      <c r="A2" s="685" t="s">
        <v>660</v>
      </c>
      <c r="B2" s="685"/>
      <c r="C2" s="685"/>
      <c r="D2" s="685"/>
      <c r="E2" s="685"/>
      <c r="F2" s="685"/>
      <c r="G2" s="685"/>
      <c r="H2" s="685"/>
      <c r="I2" s="685"/>
      <c r="J2" s="685"/>
      <c r="K2" s="67"/>
      <c r="L2" s="68"/>
    </row>
    <row r="3" spans="1:17" ht="18.75" x14ac:dyDescent="0.25">
      <c r="A3" s="686" t="s">
        <v>10</v>
      </c>
      <c r="B3" s="687"/>
      <c r="C3" s="687"/>
      <c r="D3" s="687"/>
      <c r="E3" s="687"/>
      <c r="F3" s="687"/>
      <c r="G3" s="688"/>
      <c r="H3" s="456"/>
      <c r="I3" s="689" t="s">
        <v>12</v>
      </c>
      <c r="J3" s="690"/>
      <c r="K3" s="69"/>
      <c r="L3" s="44"/>
    </row>
    <row r="4" spans="1:17" ht="36" x14ac:dyDescent="0.25">
      <c r="A4" s="695" t="s">
        <v>4</v>
      </c>
      <c r="B4" s="695"/>
      <c r="C4" s="695"/>
      <c r="D4" s="695"/>
      <c r="E4" s="695" t="s">
        <v>5</v>
      </c>
      <c r="F4" s="695"/>
      <c r="G4" s="71" t="s">
        <v>661</v>
      </c>
      <c r="H4" s="72"/>
      <c r="I4" s="691"/>
      <c r="J4" s="692"/>
      <c r="K4" s="69"/>
      <c r="L4" s="44"/>
    </row>
    <row r="5" spans="1:17" ht="30.75" customHeight="1" x14ac:dyDescent="0.25">
      <c r="A5" s="696"/>
      <c r="B5" s="696"/>
      <c r="C5" s="696"/>
      <c r="D5" s="696"/>
      <c r="E5" s="695" t="s">
        <v>6</v>
      </c>
      <c r="F5" s="695"/>
      <c r="G5" s="8">
        <f>G6+G9</f>
        <v>146.38</v>
      </c>
      <c r="H5" s="73"/>
      <c r="I5" s="691"/>
      <c r="J5" s="692"/>
      <c r="K5" s="69"/>
      <c r="L5" s="44"/>
    </row>
    <row r="6" spans="1:17" ht="14.25" customHeight="1" x14ac:dyDescent="0.25">
      <c r="A6" s="728" t="s">
        <v>631</v>
      </c>
      <c r="B6" s="729"/>
      <c r="C6" s="729"/>
      <c r="D6" s="730"/>
      <c r="E6" s="700" t="s">
        <v>611</v>
      </c>
      <c r="F6" s="700"/>
      <c r="G6" s="298">
        <f>73.899+72.481</f>
        <v>146.38</v>
      </c>
      <c r="H6" s="73"/>
      <c r="I6" s="693"/>
      <c r="J6" s="694"/>
      <c r="K6" s="69"/>
      <c r="L6" s="44"/>
    </row>
    <row r="7" spans="1:17" ht="18.75" x14ac:dyDescent="0.25">
      <c r="A7" s="722" t="s">
        <v>632</v>
      </c>
      <c r="B7" s="723"/>
      <c r="C7" s="723"/>
      <c r="D7" s="724"/>
      <c r="E7" s="695" t="s">
        <v>11</v>
      </c>
      <c r="F7" s="695"/>
      <c r="G7" s="27">
        <f>G243</f>
        <v>101.69999999999997</v>
      </c>
      <c r="H7" s="73"/>
      <c r="I7" s="74"/>
      <c r="J7" s="75"/>
      <c r="K7" s="69"/>
      <c r="L7" s="44"/>
    </row>
    <row r="8" spans="1:17" ht="18.75" x14ac:dyDescent="0.25">
      <c r="A8" s="725"/>
      <c r="B8" s="726"/>
      <c r="C8" s="726"/>
      <c r="D8" s="727"/>
      <c r="E8" s="686" t="s">
        <v>612</v>
      </c>
      <c r="F8" s="688"/>
      <c r="G8" s="77">
        <f>G6-G7</f>
        <v>44.680000000000021</v>
      </c>
      <c r="H8" s="73"/>
      <c r="I8" s="76" t="s">
        <v>599</v>
      </c>
      <c r="J8" s="75"/>
      <c r="K8" s="69"/>
      <c r="L8" s="44"/>
    </row>
    <row r="9" spans="1:17" ht="18.75" x14ac:dyDescent="0.25">
      <c r="A9" s="453"/>
      <c r="B9" s="454"/>
      <c r="C9" s="454"/>
      <c r="D9" s="455"/>
      <c r="E9" s="718" t="s">
        <v>614</v>
      </c>
      <c r="F9" s="719"/>
      <c r="G9" s="299"/>
      <c r="H9" s="73"/>
      <c r="I9" s="76"/>
      <c r="J9" s="75"/>
      <c r="K9" s="69"/>
      <c r="L9" s="44"/>
    </row>
    <row r="10" spans="1:17" ht="18.75" x14ac:dyDescent="0.25">
      <c r="A10" s="696" t="s">
        <v>633</v>
      </c>
      <c r="B10" s="696"/>
      <c r="C10" s="696"/>
      <c r="D10" s="696"/>
      <c r="E10" s="686" t="s">
        <v>601</v>
      </c>
      <c r="F10" s="688"/>
      <c r="G10" s="27">
        <f>G267</f>
        <v>0</v>
      </c>
      <c r="H10" s="73"/>
      <c r="I10" s="76" t="s">
        <v>600</v>
      </c>
      <c r="J10" s="75"/>
      <c r="K10" s="69"/>
      <c r="L10" s="44"/>
    </row>
    <row r="11" spans="1:17" x14ac:dyDescent="0.25">
      <c r="A11" s="715"/>
      <c r="B11" s="715"/>
      <c r="C11" s="715"/>
      <c r="D11" s="715"/>
      <c r="E11" s="716" t="s">
        <v>613</v>
      </c>
      <c r="F11" s="717"/>
      <c r="G11" s="297">
        <f>G9-G10</f>
        <v>0</v>
      </c>
      <c r="H11" s="73"/>
      <c r="I11" s="76" t="s">
        <v>653</v>
      </c>
      <c r="J11" s="76"/>
      <c r="K11" s="365"/>
      <c r="L11" s="78"/>
      <c r="P11" s="44"/>
    </row>
    <row r="12" spans="1:17" x14ac:dyDescent="0.25">
      <c r="G12" s="80"/>
      <c r="H12" s="4"/>
      <c r="O12" s="81" t="s">
        <v>314</v>
      </c>
      <c r="P12" s="404" t="s">
        <v>313</v>
      </c>
      <c r="Q12" s="336" t="s">
        <v>625</v>
      </c>
    </row>
    <row r="13" spans="1:17" ht="36" x14ac:dyDescent="0.25">
      <c r="A13" s="1" t="s">
        <v>0</v>
      </c>
      <c r="B13" s="83" t="s">
        <v>1</v>
      </c>
      <c r="C13" s="1" t="s">
        <v>2</v>
      </c>
      <c r="D13" s="1" t="s">
        <v>308</v>
      </c>
      <c r="E13" s="3" t="s">
        <v>652</v>
      </c>
      <c r="F13" s="3" t="s">
        <v>662</v>
      </c>
      <c r="G13" s="20" t="s">
        <v>16</v>
      </c>
      <c r="H13" s="84" t="s">
        <v>8</v>
      </c>
      <c r="I13" s="85" t="s">
        <v>17</v>
      </c>
      <c r="J13" s="4"/>
      <c r="K13" s="366"/>
      <c r="L13" s="86"/>
      <c r="N13" s="87"/>
      <c r="O13" s="88">
        <f>I15+I14+I17+I19+I20+I22+I23+I24+I25+I28+I29+I30+I31+I32+I33+I34+I36+I37+I38+I39+I40+I41+I43+I45+I49+I51+I52+I53+I55+I56+I57+I58+I59+I60+I61+I62+I63+I64+I65+I69+I70+I71+I72+I73+I74+I75+I76+I77+I78+I79+I80+I81+I84+I85+I86+I87+I88+I90+I92+I93+I95+I96+I97+I99+I100+I101+I103+I104+I105+I107+I109+I111+I113+I115+I116+I117+I123+I124+I125+I126+I127+I129+I130+I132+I134+I136+I138+I139+I140+I141+I146+I147+I148+I154+I155+I157+I158+I161+I163+I164+I166+I167+I168+I169+I171+I173+I176+I178+I181+I182+I183+I184+I186+I187+I189+I192+I193+I194+I199+I201+I202+I203+I212+I215+I216+I217+I218+I219+I220+I221+I222+I225+I228+I231+I234+I236+I237+I238+I239+I240+I42+I46+I48+I66+I67+I68+I83+I91+I94+I102+I106+I108+I112+I121+I128+I131+I143+I145+I149+I150+I152+I153+I159+I160+I162+I165+I172+I174+I177+I179+I180+I188+I190+I195+I196+I197+I204+I209+I211+I213+I226+I230+I233+I235+I241+I227+I232+I18+I21+I47+I50+I98+I133+I135+I137+I142+I151+I185+I198+I205+I210+I224+I242+I16+I118+I27+I44+I89+I110+I114+I170+I175+I223+I229+I35+I54+I82+I120+I191+I200+I207+I119+I144+I26+I214+I208+I206</f>
        <v>145.67691685606326</v>
      </c>
      <c r="P13" s="405">
        <f>I156</f>
        <v>0.57069842022337225</v>
      </c>
      <c r="Q13" s="337">
        <f>I122</f>
        <v>0.1323847237133815</v>
      </c>
    </row>
    <row r="14" spans="1:17" x14ac:dyDescent="0.25">
      <c r="A14" s="7">
        <v>1</v>
      </c>
      <c r="B14" s="17" t="s">
        <v>332</v>
      </c>
      <c r="C14" s="11">
        <v>94</v>
      </c>
      <c r="D14" s="16" t="s">
        <v>328</v>
      </c>
      <c r="E14" s="30">
        <v>10.6</v>
      </c>
      <c r="F14" s="30">
        <v>10.7</v>
      </c>
      <c r="G14" s="21">
        <f>F14-E14</f>
        <v>9.9999999999999645E-2</v>
      </c>
      <c r="H14" s="29">
        <f>G8/C243*C14</f>
        <v>0.2928038595072438</v>
      </c>
      <c r="I14" s="26">
        <f>G14+H14</f>
        <v>0.39280385950724345</v>
      </c>
      <c r="J14" s="4"/>
      <c r="K14" s="366"/>
      <c r="L14" s="55"/>
      <c r="M14" s="452"/>
      <c r="N14" s="90" t="s">
        <v>315</v>
      </c>
      <c r="O14" s="701">
        <f>SUM(O13:Q13)</f>
        <v>146.38000000000002</v>
      </c>
      <c r="P14" s="702"/>
    </row>
    <row r="15" spans="1:17" x14ac:dyDescent="0.25">
      <c r="A15" s="7">
        <v>2</v>
      </c>
      <c r="B15" s="17" t="s">
        <v>333</v>
      </c>
      <c r="C15" s="13">
        <v>52.6</v>
      </c>
      <c r="D15" s="16" t="s">
        <v>328</v>
      </c>
      <c r="E15" s="30">
        <v>4.4000000000000004</v>
      </c>
      <c r="F15" s="30">
        <v>4.5999999999999996</v>
      </c>
      <c r="G15" s="21">
        <f>F15-E15</f>
        <v>0.19999999999999929</v>
      </c>
      <c r="H15" s="29">
        <f>G8/C243*C15</f>
        <v>0.16384556393703217</v>
      </c>
      <c r="I15" s="26">
        <f>G15+H15</f>
        <v>0.36384556393703149</v>
      </c>
      <c r="J15" s="4"/>
      <c r="K15" s="366"/>
      <c r="L15" s="91"/>
      <c r="M15" s="452"/>
      <c r="N15" s="90"/>
      <c r="O15" s="91"/>
    </row>
    <row r="16" spans="1:17" x14ac:dyDescent="0.25">
      <c r="A16" s="7">
        <v>3</v>
      </c>
      <c r="B16" s="17" t="s">
        <v>334</v>
      </c>
      <c r="C16" s="13">
        <v>64.8</v>
      </c>
      <c r="D16" s="16" t="s">
        <v>328</v>
      </c>
      <c r="E16" s="30">
        <v>8.6999999999999993</v>
      </c>
      <c r="F16" s="30">
        <v>9.3000000000000007</v>
      </c>
      <c r="G16" s="21">
        <f t="shared" ref="G16:G79" si="0">F16-E16</f>
        <v>0.60000000000000142</v>
      </c>
      <c r="H16" s="29">
        <f>G8/C243*C16</f>
        <v>0.20184776697946166</v>
      </c>
      <c r="I16" s="26">
        <f t="shared" ref="I16:I79" si="1">G16+H16</f>
        <v>0.80184776697946303</v>
      </c>
      <c r="J16" s="4"/>
      <c r="K16" s="366"/>
      <c r="L16" s="91"/>
      <c r="M16" s="265"/>
      <c r="N16" s="92"/>
      <c r="O16" s="327" t="s">
        <v>624</v>
      </c>
    </row>
    <row r="17" spans="1:16" x14ac:dyDescent="0.25">
      <c r="A17" s="7">
        <v>4</v>
      </c>
      <c r="B17" s="17" t="s">
        <v>335</v>
      </c>
      <c r="C17" s="13">
        <v>94.3</v>
      </c>
      <c r="D17" s="16" t="s">
        <v>328</v>
      </c>
      <c r="E17" s="30">
        <v>5.5</v>
      </c>
      <c r="F17" s="30">
        <v>6.6</v>
      </c>
      <c r="G17" s="21">
        <f t="shared" si="0"/>
        <v>1.0999999999999996</v>
      </c>
      <c r="H17" s="29">
        <f>G8/C243*C17</f>
        <v>0.29373833990992648</v>
      </c>
      <c r="I17" s="26">
        <f t="shared" si="1"/>
        <v>1.3937383399099261</v>
      </c>
      <c r="J17" s="4"/>
      <c r="K17" s="366"/>
      <c r="L17" s="91"/>
      <c r="M17" s="452"/>
      <c r="N17" s="92"/>
      <c r="O17" s="93"/>
    </row>
    <row r="18" spans="1:16" ht="15" customHeight="1" x14ac:dyDescent="0.25">
      <c r="A18" s="7">
        <v>5</v>
      </c>
      <c r="B18" s="17" t="s">
        <v>336</v>
      </c>
      <c r="C18" s="11">
        <v>52.8</v>
      </c>
      <c r="D18" s="16" t="s">
        <v>328</v>
      </c>
      <c r="E18" s="30">
        <v>0</v>
      </c>
      <c r="F18" s="30">
        <v>0</v>
      </c>
      <c r="G18" s="21">
        <f t="shared" si="0"/>
        <v>0</v>
      </c>
      <c r="H18" s="29">
        <f>G8/C243*C18</f>
        <v>0.16446855087215395</v>
      </c>
      <c r="I18" s="26">
        <f t="shared" si="1"/>
        <v>0.16446855087215395</v>
      </c>
      <c r="J18" s="4"/>
      <c r="K18" s="366"/>
      <c r="L18" s="91"/>
      <c r="M18" s="264"/>
      <c r="N18" s="92"/>
      <c r="O18" s="731"/>
      <c r="P18" s="731"/>
    </row>
    <row r="19" spans="1:16" ht="13.5" customHeight="1" x14ac:dyDescent="0.25">
      <c r="A19" s="7">
        <v>6</v>
      </c>
      <c r="B19" s="17" t="s">
        <v>337</v>
      </c>
      <c r="C19" s="11">
        <v>64.8</v>
      </c>
      <c r="D19" s="16" t="s">
        <v>328</v>
      </c>
      <c r="E19" s="30">
        <v>4.8</v>
      </c>
      <c r="F19" s="30">
        <v>5</v>
      </c>
      <c r="G19" s="21">
        <f t="shared" si="0"/>
        <v>0.20000000000000018</v>
      </c>
      <c r="H19" s="29">
        <f>G8/C243*C19</f>
        <v>0.20184776697946166</v>
      </c>
      <c r="I19" s="26">
        <f t="shared" si="1"/>
        <v>0.40184776697946184</v>
      </c>
      <c r="J19" s="4"/>
      <c r="K19" s="366"/>
      <c r="L19" s="91"/>
      <c r="M19" s="452"/>
      <c r="N19" s="92"/>
      <c r="O19" s="92"/>
    </row>
    <row r="20" spans="1:16" x14ac:dyDescent="0.25">
      <c r="A20" s="7">
        <v>7</v>
      </c>
      <c r="B20" s="17" t="s">
        <v>338</v>
      </c>
      <c r="C20" s="11">
        <v>94.1</v>
      </c>
      <c r="D20" s="16" t="s">
        <v>328</v>
      </c>
      <c r="E20" s="30">
        <v>7.1</v>
      </c>
      <c r="F20" s="30">
        <v>8.1</v>
      </c>
      <c r="G20" s="21">
        <f t="shared" si="0"/>
        <v>1</v>
      </c>
      <c r="H20" s="29">
        <f>G8/C243*C20</f>
        <v>0.29311535297480468</v>
      </c>
      <c r="I20" s="26">
        <f t="shared" si="1"/>
        <v>1.2931153529748047</v>
      </c>
      <c r="J20" s="4"/>
      <c r="K20" s="366"/>
      <c r="L20" s="91"/>
      <c r="M20" s="452"/>
      <c r="N20" s="92"/>
      <c r="O20" s="92"/>
    </row>
    <row r="21" spans="1:16" x14ac:dyDescent="0.25">
      <c r="A21" s="7">
        <v>8</v>
      </c>
      <c r="B21" s="17" t="s">
        <v>339</v>
      </c>
      <c r="C21" s="11">
        <v>52.9</v>
      </c>
      <c r="D21" s="16" t="s">
        <v>328</v>
      </c>
      <c r="E21" s="30">
        <v>6.6</v>
      </c>
      <c r="F21" s="30">
        <v>7</v>
      </c>
      <c r="G21" s="21">
        <f t="shared" si="0"/>
        <v>0.40000000000000036</v>
      </c>
      <c r="H21" s="29">
        <f>G8/C243*C21</f>
        <v>0.16478004433971485</v>
      </c>
      <c r="I21" s="26">
        <f t="shared" si="1"/>
        <v>0.56478004433971518</v>
      </c>
      <c r="J21" s="4"/>
      <c r="K21" s="366"/>
      <c r="L21" s="91"/>
      <c r="M21" s="452"/>
      <c r="N21" s="92"/>
      <c r="O21" s="92"/>
    </row>
    <row r="22" spans="1:16" x14ac:dyDescent="0.25">
      <c r="A22" s="7">
        <v>9</v>
      </c>
      <c r="B22" s="17" t="s">
        <v>340</v>
      </c>
      <c r="C22" s="11">
        <v>65.2</v>
      </c>
      <c r="D22" s="16" t="s">
        <v>328</v>
      </c>
      <c r="E22" s="30">
        <v>6.5</v>
      </c>
      <c r="F22" s="30">
        <v>7.2</v>
      </c>
      <c r="G22" s="21">
        <f t="shared" si="0"/>
        <v>0.70000000000000018</v>
      </c>
      <c r="H22" s="29">
        <f>G8/C243*C22</f>
        <v>0.20309374084970527</v>
      </c>
      <c r="I22" s="26">
        <f t="shared" si="1"/>
        <v>0.90309374084970551</v>
      </c>
      <c r="J22" s="4"/>
      <c r="K22" s="366"/>
      <c r="L22" s="91"/>
      <c r="M22" s="452"/>
      <c r="N22" s="92"/>
      <c r="O22" s="92"/>
    </row>
    <row r="23" spans="1:16" x14ac:dyDescent="0.25">
      <c r="A23" s="7">
        <v>10</v>
      </c>
      <c r="B23" s="17" t="s">
        <v>341</v>
      </c>
      <c r="C23" s="11">
        <v>94</v>
      </c>
      <c r="D23" s="16" t="s">
        <v>328</v>
      </c>
      <c r="E23" s="30">
        <v>9.3000000000000007</v>
      </c>
      <c r="F23" s="30">
        <v>9.8000000000000007</v>
      </c>
      <c r="G23" s="21">
        <f t="shared" si="0"/>
        <v>0.5</v>
      </c>
      <c r="H23" s="29">
        <f>G8/C243*C23</f>
        <v>0.2928038595072438</v>
      </c>
      <c r="I23" s="26">
        <f t="shared" si="1"/>
        <v>0.79280385950724375</v>
      </c>
      <c r="J23" s="4"/>
      <c r="K23" s="366"/>
      <c r="L23" s="91"/>
      <c r="M23" s="452"/>
      <c r="N23" s="92"/>
      <c r="O23" s="92"/>
    </row>
    <row r="24" spans="1:16" x14ac:dyDescent="0.25">
      <c r="A24" s="7">
        <v>11</v>
      </c>
      <c r="B24" s="17" t="s">
        <v>342</v>
      </c>
      <c r="C24" s="11">
        <v>52.8</v>
      </c>
      <c r="D24" s="16" t="s">
        <v>328</v>
      </c>
      <c r="E24" s="30">
        <v>2</v>
      </c>
      <c r="F24" s="30">
        <v>2</v>
      </c>
      <c r="G24" s="21">
        <f t="shared" si="0"/>
        <v>0</v>
      </c>
      <c r="H24" s="29">
        <f>G8/C243*C24</f>
        <v>0.16446855087215395</v>
      </c>
      <c r="I24" s="26">
        <f t="shared" si="1"/>
        <v>0.16446855087215395</v>
      </c>
      <c r="J24" s="4"/>
      <c r="K24" s="366"/>
      <c r="L24" s="91"/>
      <c r="M24" s="452"/>
      <c r="N24" s="92"/>
      <c r="O24" s="92"/>
    </row>
    <row r="25" spans="1:16" x14ac:dyDescent="0.25">
      <c r="A25" s="7">
        <v>12</v>
      </c>
      <c r="B25" s="17" t="s">
        <v>343</v>
      </c>
      <c r="C25" s="11">
        <v>65.3</v>
      </c>
      <c r="D25" s="16" t="s">
        <v>328</v>
      </c>
      <c r="E25" s="30">
        <v>3.3</v>
      </c>
      <c r="F25" s="30">
        <v>3.5</v>
      </c>
      <c r="G25" s="21">
        <f t="shared" si="0"/>
        <v>0.20000000000000018</v>
      </c>
      <c r="H25" s="29">
        <f>G8/C243*C25</f>
        <v>0.20340523431726615</v>
      </c>
      <c r="I25" s="26">
        <f t="shared" si="1"/>
        <v>0.40340523431726633</v>
      </c>
      <c r="J25" s="4"/>
      <c r="K25" s="366"/>
      <c r="L25" s="91"/>
      <c r="M25" s="452"/>
      <c r="N25" s="92"/>
      <c r="O25" s="92"/>
    </row>
    <row r="26" spans="1:16" x14ac:dyDescent="0.25">
      <c r="A26" s="7">
        <v>13</v>
      </c>
      <c r="B26" s="17" t="s">
        <v>344</v>
      </c>
      <c r="C26" s="11">
        <v>94.2</v>
      </c>
      <c r="D26" s="16" t="s">
        <v>328</v>
      </c>
      <c r="E26" s="30">
        <v>9.6999999999999993</v>
      </c>
      <c r="F26" s="30">
        <v>11</v>
      </c>
      <c r="G26" s="21">
        <f t="shared" si="0"/>
        <v>1.3000000000000007</v>
      </c>
      <c r="H26" s="29">
        <f>G8/C243*C26</f>
        <v>0.29342684644236561</v>
      </c>
      <c r="I26" s="26">
        <f t="shared" si="1"/>
        <v>1.5934268464423664</v>
      </c>
      <c r="J26" s="4"/>
      <c r="K26" s="366"/>
      <c r="L26" s="91"/>
      <c r="M26" s="452"/>
    </row>
    <row r="27" spans="1:16" x14ac:dyDescent="0.25">
      <c r="A27" s="7">
        <v>14</v>
      </c>
      <c r="B27" s="17" t="s">
        <v>345</v>
      </c>
      <c r="C27" s="11">
        <v>52.9</v>
      </c>
      <c r="D27" s="16" t="s">
        <v>328</v>
      </c>
      <c r="E27" s="30">
        <v>4.2</v>
      </c>
      <c r="F27" s="30">
        <v>4.2</v>
      </c>
      <c r="G27" s="21">
        <f t="shared" si="0"/>
        <v>0</v>
      </c>
      <c r="H27" s="29">
        <f>G8/C243*C27</f>
        <v>0.16478004433971485</v>
      </c>
      <c r="I27" s="26">
        <f t="shared" si="1"/>
        <v>0.16478004433971485</v>
      </c>
      <c r="J27" s="4"/>
      <c r="K27" s="366"/>
      <c r="L27" s="91"/>
      <c r="M27" s="452"/>
    </row>
    <row r="28" spans="1:16" x14ac:dyDescent="0.25">
      <c r="A28" s="7">
        <v>15</v>
      </c>
      <c r="B28" s="17" t="s">
        <v>346</v>
      </c>
      <c r="C28" s="11">
        <v>64.900000000000006</v>
      </c>
      <c r="D28" s="16" t="s">
        <v>328</v>
      </c>
      <c r="E28" s="30">
        <v>8.3000000000000007</v>
      </c>
      <c r="F28" s="30">
        <v>9.1999999999999993</v>
      </c>
      <c r="G28" s="21">
        <f t="shared" si="0"/>
        <v>0.89999999999999858</v>
      </c>
      <c r="H28" s="29">
        <f>G8/C243*C28</f>
        <v>0.20215926044702259</v>
      </c>
      <c r="I28" s="26">
        <f t="shared" si="1"/>
        <v>1.1021592604470212</v>
      </c>
      <c r="J28" s="4"/>
      <c r="K28" s="366"/>
      <c r="L28" s="91"/>
      <c r="M28" s="452"/>
    </row>
    <row r="29" spans="1:16" x14ac:dyDescent="0.25">
      <c r="A29" s="7">
        <v>16</v>
      </c>
      <c r="B29" s="17" t="s">
        <v>347</v>
      </c>
      <c r="C29" s="11">
        <v>93.9</v>
      </c>
      <c r="D29" s="16" t="s">
        <v>328</v>
      </c>
      <c r="E29" s="30">
        <v>5.3</v>
      </c>
      <c r="F29" s="30">
        <v>5.3</v>
      </c>
      <c r="G29" s="21">
        <f t="shared" si="0"/>
        <v>0</v>
      </c>
      <c r="H29" s="29">
        <f>G8/C243*C29</f>
        <v>0.29249236603968293</v>
      </c>
      <c r="I29" s="26">
        <f t="shared" si="1"/>
        <v>0.29249236603968293</v>
      </c>
      <c r="J29" s="4"/>
      <c r="K29" s="366"/>
      <c r="L29" s="91"/>
      <c r="M29" s="452"/>
    </row>
    <row r="30" spans="1:16" x14ac:dyDescent="0.25">
      <c r="A30" s="7">
        <v>17</v>
      </c>
      <c r="B30" s="17" t="s">
        <v>348</v>
      </c>
      <c r="C30" s="11">
        <v>53</v>
      </c>
      <c r="D30" s="16" t="s">
        <v>328</v>
      </c>
      <c r="E30" s="30">
        <v>3.5</v>
      </c>
      <c r="F30" s="30">
        <v>3.9</v>
      </c>
      <c r="G30" s="21">
        <f t="shared" si="0"/>
        <v>0.39999999999999991</v>
      </c>
      <c r="H30" s="29">
        <f>G8/C243*C30</f>
        <v>0.16509153780727576</v>
      </c>
      <c r="I30" s="26">
        <f t="shared" si="1"/>
        <v>0.56509153780727561</v>
      </c>
      <c r="J30" s="4"/>
      <c r="K30" s="366"/>
      <c r="L30" s="91"/>
      <c r="M30" s="452"/>
    </row>
    <row r="31" spans="1:16" x14ac:dyDescent="0.25">
      <c r="A31" s="7">
        <v>18</v>
      </c>
      <c r="B31" s="17" t="s">
        <v>595</v>
      </c>
      <c r="C31" s="11">
        <v>64.8</v>
      </c>
      <c r="D31" s="16" t="s">
        <v>328</v>
      </c>
      <c r="E31" s="30">
        <v>5.7</v>
      </c>
      <c r="F31" s="30">
        <v>6.7</v>
      </c>
      <c r="G31" s="21">
        <f t="shared" si="0"/>
        <v>1</v>
      </c>
      <c r="H31" s="29">
        <f>G8/C243*C31</f>
        <v>0.20184776697946166</v>
      </c>
      <c r="I31" s="26">
        <f t="shared" si="1"/>
        <v>1.2018477669794616</v>
      </c>
      <c r="J31" s="4"/>
      <c r="K31" s="366"/>
      <c r="L31" s="91"/>
      <c r="M31" s="452"/>
    </row>
    <row r="32" spans="1:16" x14ac:dyDescent="0.25">
      <c r="A32" s="7">
        <v>19</v>
      </c>
      <c r="B32" s="17" t="s">
        <v>349</v>
      </c>
      <c r="C32" s="11">
        <v>93.9</v>
      </c>
      <c r="D32" s="16" t="s">
        <v>328</v>
      </c>
      <c r="E32" s="30">
        <v>5.8</v>
      </c>
      <c r="F32" s="30">
        <v>5.8</v>
      </c>
      <c r="G32" s="21">
        <f t="shared" si="0"/>
        <v>0</v>
      </c>
      <c r="H32" s="29">
        <f>G8/C243*C32</f>
        <v>0.29249236603968293</v>
      </c>
      <c r="I32" s="26">
        <f t="shared" si="1"/>
        <v>0.29249236603968293</v>
      </c>
      <c r="J32" s="4"/>
      <c r="K32" s="366"/>
      <c r="L32" s="91"/>
      <c r="M32" s="452"/>
    </row>
    <row r="33" spans="1:13" x14ac:dyDescent="0.25">
      <c r="A33" s="7">
        <v>20</v>
      </c>
      <c r="B33" s="17" t="s">
        <v>350</v>
      </c>
      <c r="C33" s="11">
        <v>52.8</v>
      </c>
      <c r="D33" s="16" t="s">
        <v>328</v>
      </c>
      <c r="E33" s="30">
        <v>3.8</v>
      </c>
      <c r="F33" s="30">
        <v>4</v>
      </c>
      <c r="G33" s="21">
        <f t="shared" si="0"/>
        <v>0.20000000000000018</v>
      </c>
      <c r="H33" s="29">
        <f>G8/C243*C33</f>
        <v>0.16446855087215395</v>
      </c>
      <c r="I33" s="26">
        <f t="shared" si="1"/>
        <v>0.36446855087215413</v>
      </c>
      <c r="J33" s="4"/>
      <c r="K33" s="366"/>
      <c r="L33" s="91"/>
      <c r="M33" s="452"/>
    </row>
    <row r="34" spans="1:13" x14ac:dyDescent="0.25">
      <c r="A34" s="7">
        <v>21</v>
      </c>
      <c r="B34" s="17" t="s">
        <v>351</v>
      </c>
      <c r="C34" s="11">
        <v>65</v>
      </c>
      <c r="D34" s="16" t="s">
        <v>328</v>
      </c>
      <c r="E34" s="30">
        <v>7.8</v>
      </c>
      <c r="F34" s="30">
        <v>7.8</v>
      </c>
      <c r="G34" s="21">
        <f t="shared" si="0"/>
        <v>0</v>
      </c>
      <c r="H34" s="29">
        <f>G8/C243*C34</f>
        <v>0.20247075391458347</v>
      </c>
      <c r="I34" s="26">
        <f t="shared" si="1"/>
        <v>0.20247075391458347</v>
      </c>
      <c r="J34" s="4"/>
      <c r="K34" s="366"/>
      <c r="L34" s="91"/>
      <c r="M34" s="452"/>
    </row>
    <row r="35" spans="1:13" x14ac:dyDescent="0.25">
      <c r="A35" s="7">
        <v>22</v>
      </c>
      <c r="B35" s="17" t="s">
        <v>352</v>
      </c>
      <c r="C35" s="11">
        <v>94.3</v>
      </c>
      <c r="D35" s="16" t="s">
        <v>328</v>
      </c>
      <c r="E35" s="30">
        <v>11.7</v>
      </c>
      <c r="F35" s="30">
        <v>12.8</v>
      </c>
      <c r="G35" s="21">
        <f t="shared" si="0"/>
        <v>1.1000000000000014</v>
      </c>
      <c r="H35" s="29">
        <f>G8/C243*C35</f>
        <v>0.29373833990992648</v>
      </c>
      <c r="I35" s="26">
        <f t="shared" si="1"/>
        <v>1.3937383399099279</v>
      </c>
      <c r="J35" s="4"/>
      <c r="K35" s="366"/>
      <c r="L35" s="91"/>
      <c r="M35" s="452"/>
    </row>
    <row r="36" spans="1:13" x14ac:dyDescent="0.25">
      <c r="A36" s="7">
        <v>23</v>
      </c>
      <c r="B36" s="17" t="s">
        <v>353</v>
      </c>
      <c r="C36" s="11">
        <v>52.9</v>
      </c>
      <c r="D36" s="16" t="s">
        <v>328</v>
      </c>
      <c r="E36" s="30">
        <v>3.8</v>
      </c>
      <c r="F36" s="30">
        <v>3.8</v>
      </c>
      <c r="G36" s="21">
        <f t="shared" si="0"/>
        <v>0</v>
      </c>
      <c r="H36" s="29">
        <f>G8/C243*C36</f>
        <v>0.16478004433971485</v>
      </c>
      <c r="I36" s="26">
        <f t="shared" si="1"/>
        <v>0.16478004433971485</v>
      </c>
      <c r="K36" s="366"/>
      <c r="L36" s="91"/>
      <c r="M36" s="452"/>
    </row>
    <row r="37" spans="1:13" x14ac:dyDescent="0.25">
      <c r="A37" s="7">
        <v>24</v>
      </c>
      <c r="B37" s="17" t="s">
        <v>354</v>
      </c>
      <c r="C37" s="11">
        <v>65.3</v>
      </c>
      <c r="D37" s="16" t="s">
        <v>328</v>
      </c>
      <c r="E37" s="30">
        <v>2.2999999999999998</v>
      </c>
      <c r="F37" s="30">
        <v>2.4</v>
      </c>
      <c r="G37" s="21">
        <f t="shared" si="0"/>
        <v>0.10000000000000009</v>
      </c>
      <c r="H37" s="29">
        <f>G8/C243*C37</f>
        <v>0.20340523431726615</v>
      </c>
      <c r="I37" s="26">
        <f t="shared" si="1"/>
        <v>0.30340523431726624</v>
      </c>
      <c r="J37" s="4"/>
      <c r="K37" s="366"/>
      <c r="L37" s="91"/>
      <c r="M37" s="452"/>
    </row>
    <row r="38" spans="1:13" x14ac:dyDescent="0.25">
      <c r="A38" s="7">
        <v>25</v>
      </c>
      <c r="B38" s="17" t="s">
        <v>355</v>
      </c>
      <c r="C38" s="11">
        <v>94.1</v>
      </c>
      <c r="D38" s="16" t="s">
        <v>328</v>
      </c>
      <c r="E38" s="30">
        <v>6.8</v>
      </c>
      <c r="F38" s="30">
        <v>6.8</v>
      </c>
      <c r="G38" s="21">
        <f t="shared" si="0"/>
        <v>0</v>
      </c>
      <c r="H38" s="29">
        <f>G8/C243*C38</f>
        <v>0.29311535297480468</v>
      </c>
      <c r="I38" s="26">
        <f t="shared" si="1"/>
        <v>0.29311535297480468</v>
      </c>
      <c r="J38" s="4"/>
      <c r="K38" s="366"/>
      <c r="L38" s="91"/>
      <c r="M38" s="452"/>
    </row>
    <row r="39" spans="1:13" x14ac:dyDescent="0.25">
      <c r="A39" s="7">
        <v>26</v>
      </c>
      <c r="B39" s="17" t="s">
        <v>356</v>
      </c>
      <c r="C39" s="11">
        <v>53</v>
      </c>
      <c r="D39" s="16" t="s">
        <v>328</v>
      </c>
      <c r="E39" s="30">
        <v>1.1000000000000001</v>
      </c>
      <c r="F39" s="30">
        <v>1.6</v>
      </c>
      <c r="G39" s="21">
        <f t="shared" si="0"/>
        <v>0.5</v>
      </c>
      <c r="H39" s="29">
        <f>G8/C243*C39</f>
        <v>0.16509153780727576</v>
      </c>
      <c r="I39" s="26">
        <f t="shared" si="1"/>
        <v>0.6650915378072757</v>
      </c>
      <c r="J39" s="4"/>
      <c r="K39" s="366"/>
      <c r="L39" s="91"/>
      <c r="M39" s="452"/>
    </row>
    <row r="40" spans="1:13" x14ac:dyDescent="0.25">
      <c r="A40" s="7">
        <v>27</v>
      </c>
      <c r="B40" s="17" t="s">
        <v>357</v>
      </c>
      <c r="C40" s="11">
        <v>65.3</v>
      </c>
      <c r="D40" s="16" t="s">
        <v>328</v>
      </c>
      <c r="E40" s="30">
        <v>4.9000000000000004</v>
      </c>
      <c r="F40" s="30">
        <v>5.2</v>
      </c>
      <c r="G40" s="21">
        <f t="shared" si="0"/>
        <v>0.29999999999999982</v>
      </c>
      <c r="H40" s="29">
        <f>G8/C243*C40</f>
        <v>0.20340523431726615</v>
      </c>
      <c r="I40" s="26">
        <f t="shared" si="1"/>
        <v>0.50340523431726591</v>
      </c>
      <c r="J40" s="4"/>
      <c r="K40" s="366"/>
      <c r="L40" s="91"/>
      <c r="M40" s="452"/>
    </row>
    <row r="41" spans="1:13" x14ac:dyDescent="0.25">
      <c r="A41" s="7">
        <v>28</v>
      </c>
      <c r="B41" s="17" t="s">
        <v>358</v>
      </c>
      <c r="C41" s="11">
        <v>93.5</v>
      </c>
      <c r="D41" s="16" t="s">
        <v>328</v>
      </c>
      <c r="E41" s="30">
        <v>3.5</v>
      </c>
      <c r="F41" s="30">
        <v>3.5</v>
      </c>
      <c r="G41" s="21">
        <f t="shared" si="0"/>
        <v>0</v>
      </c>
      <c r="H41" s="29">
        <f>G8/C243*C41</f>
        <v>0.29124639216943932</v>
      </c>
      <c r="I41" s="26">
        <f t="shared" si="1"/>
        <v>0.29124639216943932</v>
      </c>
      <c r="J41" s="4"/>
      <c r="K41" s="366"/>
      <c r="L41" s="91"/>
      <c r="M41" s="452"/>
    </row>
    <row r="42" spans="1:13" x14ac:dyDescent="0.25">
      <c r="A42" s="7">
        <v>29</v>
      </c>
      <c r="B42" s="17" t="s">
        <v>359</v>
      </c>
      <c r="C42" s="11">
        <v>52.8</v>
      </c>
      <c r="D42" s="16" t="s">
        <v>328</v>
      </c>
      <c r="E42" s="30">
        <v>5.9</v>
      </c>
      <c r="F42" s="30">
        <v>5.9</v>
      </c>
      <c r="G42" s="21">
        <f t="shared" si="0"/>
        <v>0</v>
      </c>
      <c r="H42" s="29">
        <f>G8/C243*C42</f>
        <v>0.16446855087215395</v>
      </c>
      <c r="I42" s="26">
        <f t="shared" si="1"/>
        <v>0.16446855087215395</v>
      </c>
      <c r="J42" s="4"/>
      <c r="K42" s="366"/>
      <c r="L42" s="91"/>
      <c r="M42" s="452"/>
    </row>
    <row r="43" spans="1:13" x14ac:dyDescent="0.25">
      <c r="A43" s="7">
        <v>30</v>
      </c>
      <c r="B43" s="17" t="s">
        <v>360</v>
      </c>
      <c r="C43" s="11">
        <v>65.400000000000006</v>
      </c>
      <c r="D43" s="16" t="s">
        <v>328</v>
      </c>
      <c r="E43" s="30">
        <v>5.2</v>
      </c>
      <c r="F43" s="30">
        <v>5.2</v>
      </c>
      <c r="G43" s="21">
        <f t="shared" si="0"/>
        <v>0</v>
      </c>
      <c r="H43" s="29">
        <f>G8/C243*C43</f>
        <v>0.20371672778482708</v>
      </c>
      <c r="I43" s="26">
        <f t="shared" si="1"/>
        <v>0.20371672778482708</v>
      </c>
      <c r="J43" s="4"/>
      <c r="K43" s="366"/>
      <c r="L43" s="91"/>
      <c r="M43" s="452"/>
    </row>
    <row r="44" spans="1:13" x14ac:dyDescent="0.25">
      <c r="A44" s="7">
        <v>31</v>
      </c>
      <c r="B44" s="17" t="s">
        <v>361</v>
      </c>
      <c r="C44" s="11">
        <v>93.9</v>
      </c>
      <c r="D44" s="16" t="s">
        <v>328</v>
      </c>
      <c r="E44" s="30">
        <v>7.2</v>
      </c>
      <c r="F44" s="30">
        <v>7.2</v>
      </c>
      <c r="G44" s="21">
        <f t="shared" si="0"/>
        <v>0</v>
      </c>
      <c r="H44" s="29">
        <f>G8/C243*C44</f>
        <v>0.29249236603968293</v>
      </c>
      <c r="I44" s="26">
        <f t="shared" si="1"/>
        <v>0.29249236603968293</v>
      </c>
      <c r="J44" s="4"/>
      <c r="K44" s="366"/>
      <c r="L44" s="91"/>
      <c r="M44" s="452"/>
    </row>
    <row r="45" spans="1:13" x14ac:dyDescent="0.25">
      <c r="A45" s="7">
        <v>32</v>
      </c>
      <c r="B45" s="17" t="s">
        <v>363</v>
      </c>
      <c r="C45" s="11">
        <v>53</v>
      </c>
      <c r="D45" s="16" t="s">
        <v>328</v>
      </c>
      <c r="E45" s="30">
        <v>4.5999999999999996</v>
      </c>
      <c r="F45" s="30">
        <v>5.3</v>
      </c>
      <c r="G45" s="21">
        <f t="shared" si="0"/>
        <v>0.70000000000000018</v>
      </c>
      <c r="H45" s="29">
        <f>G8/C243*C45</f>
        <v>0.16509153780727576</v>
      </c>
      <c r="I45" s="26">
        <f t="shared" si="1"/>
        <v>0.86509153780727588</v>
      </c>
      <c r="J45" s="4"/>
      <c r="K45" s="366"/>
      <c r="L45" s="91"/>
      <c r="M45" s="452"/>
    </row>
    <row r="46" spans="1:13" x14ac:dyDescent="0.25">
      <c r="A46" s="7">
        <v>33</v>
      </c>
      <c r="B46" s="17" t="s">
        <v>364</v>
      </c>
      <c r="C46" s="11">
        <v>65.3</v>
      </c>
      <c r="D46" s="16" t="s">
        <v>328</v>
      </c>
      <c r="E46" s="30">
        <v>1.9</v>
      </c>
      <c r="F46" s="30">
        <v>3.2</v>
      </c>
      <c r="G46" s="21">
        <f t="shared" si="0"/>
        <v>1.3000000000000003</v>
      </c>
      <c r="H46" s="29">
        <f>G8/C243*C46</f>
        <v>0.20340523431726615</v>
      </c>
      <c r="I46" s="26">
        <f t="shared" si="1"/>
        <v>1.5034052343172664</v>
      </c>
      <c r="J46" s="4"/>
      <c r="K46" s="366"/>
      <c r="L46" s="91"/>
      <c r="M46" s="452"/>
    </row>
    <row r="47" spans="1:13" x14ac:dyDescent="0.25">
      <c r="A47" s="7">
        <v>34</v>
      </c>
      <c r="B47" s="17" t="s">
        <v>362</v>
      </c>
      <c r="C47" s="11">
        <v>94</v>
      </c>
      <c r="D47" s="16" t="s">
        <v>328</v>
      </c>
      <c r="E47" s="30">
        <v>7.7</v>
      </c>
      <c r="F47" s="30">
        <v>9</v>
      </c>
      <c r="G47" s="21">
        <f t="shared" si="0"/>
        <v>1.2999999999999998</v>
      </c>
      <c r="H47" s="29">
        <f>G8/C243*C47</f>
        <v>0.2928038595072438</v>
      </c>
      <c r="I47" s="26">
        <f t="shared" si="1"/>
        <v>1.5928038595072436</v>
      </c>
      <c r="J47" s="4"/>
      <c r="K47" s="366"/>
      <c r="L47" s="91"/>
      <c r="M47" s="452"/>
    </row>
    <row r="48" spans="1:13" x14ac:dyDescent="0.25">
      <c r="A48" s="7">
        <v>35</v>
      </c>
      <c r="B48" s="17" t="s">
        <v>365</v>
      </c>
      <c r="C48" s="11">
        <v>52.8</v>
      </c>
      <c r="D48" s="16" t="s">
        <v>328</v>
      </c>
      <c r="E48" s="30">
        <v>4.4000000000000004</v>
      </c>
      <c r="F48" s="30">
        <v>5.2</v>
      </c>
      <c r="G48" s="21">
        <f t="shared" si="0"/>
        <v>0.79999999999999982</v>
      </c>
      <c r="H48" s="29">
        <f>G8/C243*C48</f>
        <v>0.16446855087215395</v>
      </c>
      <c r="I48" s="26">
        <f t="shared" si="1"/>
        <v>0.96446855087215377</v>
      </c>
      <c r="K48" s="366"/>
      <c r="L48" s="91"/>
      <c r="M48" s="452"/>
    </row>
    <row r="49" spans="1:21" x14ac:dyDescent="0.25">
      <c r="A49" s="7">
        <v>36</v>
      </c>
      <c r="B49" s="17" t="s">
        <v>366</v>
      </c>
      <c r="C49" s="11">
        <v>64.900000000000006</v>
      </c>
      <c r="D49" s="16" t="s">
        <v>328</v>
      </c>
      <c r="E49" s="30">
        <v>1.9</v>
      </c>
      <c r="F49" s="30">
        <v>2.2999999999999998</v>
      </c>
      <c r="G49" s="21">
        <f t="shared" si="0"/>
        <v>0.39999999999999991</v>
      </c>
      <c r="H49" s="29">
        <f>G8/C243*C49</f>
        <v>0.20215926044702259</v>
      </c>
      <c r="I49" s="26">
        <f t="shared" si="1"/>
        <v>0.6021592604470225</v>
      </c>
      <c r="J49" s="4"/>
      <c r="K49" s="366"/>
      <c r="L49" s="91"/>
      <c r="M49" s="452"/>
    </row>
    <row r="50" spans="1:21" x14ac:dyDescent="0.25">
      <c r="A50" s="7">
        <v>37</v>
      </c>
      <c r="B50" s="17" t="s">
        <v>367</v>
      </c>
      <c r="C50" s="11">
        <v>94.1</v>
      </c>
      <c r="D50" s="16" t="s">
        <v>328</v>
      </c>
      <c r="E50" s="30">
        <v>4.0999999999999996</v>
      </c>
      <c r="F50" s="30">
        <v>4.0999999999999996</v>
      </c>
      <c r="G50" s="21">
        <f t="shared" si="0"/>
        <v>0</v>
      </c>
      <c r="H50" s="29">
        <f>G8/C243*C50</f>
        <v>0.29311535297480468</v>
      </c>
      <c r="I50" s="26">
        <f t="shared" si="1"/>
        <v>0.29311535297480468</v>
      </c>
      <c r="J50" s="4"/>
      <c r="K50" s="366"/>
      <c r="L50" s="91"/>
      <c r="M50" s="452"/>
    </row>
    <row r="51" spans="1:21" x14ac:dyDescent="0.25">
      <c r="A51" s="7">
        <v>38</v>
      </c>
      <c r="B51" s="17" t="s">
        <v>368</v>
      </c>
      <c r="C51" s="11">
        <v>52.7</v>
      </c>
      <c r="D51" s="16" t="s">
        <v>328</v>
      </c>
      <c r="E51" s="30">
        <v>2.6</v>
      </c>
      <c r="F51" s="30">
        <v>3.1</v>
      </c>
      <c r="G51" s="21">
        <f t="shared" si="0"/>
        <v>0.5</v>
      </c>
      <c r="H51" s="29">
        <f>G8/C243*C51</f>
        <v>0.16415705740459308</v>
      </c>
      <c r="I51" s="26">
        <f t="shared" si="1"/>
        <v>0.66415705740459308</v>
      </c>
      <c r="J51" s="4"/>
      <c r="K51" s="366"/>
      <c r="L51" s="91"/>
      <c r="M51" s="452"/>
    </row>
    <row r="52" spans="1:21" x14ac:dyDescent="0.25">
      <c r="A52" s="7">
        <v>39</v>
      </c>
      <c r="B52" s="17" t="s">
        <v>369</v>
      </c>
      <c r="C52" s="11">
        <v>65.2</v>
      </c>
      <c r="D52" s="16" t="s">
        <v>328</v>
      </c>
      <c r="E52" s="30">
        <v>4.8</v>
      </c>
      <c r="F52" s="30">
        <v>4.8</v>
      </c>
      <c r="G52" s="21">
        <f t="shared" si="0"/>
        <v>0</v>
      </c>
      <c r="H52" s="29">
        <f>G8/C243*C52</f>
        <v>0.20309374084970527</v>
      </c>
      <c r="I52" s="26">
        <f t="shared" si="1"/>
        <v>0.20309374084970527</v>
      </c>
      <c r="J52" s="4"/>
      <c r="K52" s="366"/>
      <c r="L52" s="91"/>
      <c r="M52" s="452"/>
    </row>
    <row r="53" spans="1:21" x14ac:dyDescent="0.25">
      <c r="A53" s="7">
        <v>40</v>
      </c>
      <c r="B53" s="17" t="s">
        <v>370</v>
      </c>
      <c r="C53" s="11">
        <v>94</v>
      </c>
      <c r="D53" s="16" t="s">
        <v>328</v>
      </c>
      <c r="E53" s="30">
        <v>9.4</v>
      </c>
      <c r="F53" s="30">
        <v>9.6</v>
      </c>
      <c r="G53" s="21">
        <f t="shared" si="0"/>
        <v>0.19999999999999929</v>
      </c>
      <c r="H53" s="29">
        <f>G8/C243*C53</f>
        <v>0.2928038595072438</v>
      </c>
      <c r="I53" s="26">
        <f t="shared" si="1"/>
        <v>0.49280385950724309</v>
      </c>
      <c r="J53" s="4"/>
      <c r="K53" s="366"/>
      <c r="L53" s="91"/>
      <c r="M53" s="452"/>
    </row>
    <row r="54" spans="1:21" x14ac:dyDescent="0.25">
      <c r="A54" s="7">
        <v>41</v>
      </c>
      <c r="B54" s="17" t="s">
        <v>371</v>
      </c>
      <c r="C54" s="11">
        <v>52.8</v>
      </c>
      <c r="D54" s="16" t="s">
        <v>328</v>
      </c>
      <c r="E54" s="30">
        <v>1.8</v>
      </c>
      <c r="F54" s="30">
        <v>1.8</v>
      </c>
      <c r="G54" s="21">
        <f t="shared" si="0"/>
        <v>0</v>
      </c>
      <c r="H54" s="29">
        <f>G8/C243*C54</f>
        <v>0.16446855087215395</v>
      </c>
      <c r="I54" s="26">
        <f t="shared" si="1"/>
        <v>0.16446855087215395</v>
      </c>
      <c r="J54" s="4"/>
      <c r="K54" s="366"/>
      <c r="L54" s="91"/>
      <c r="M54" s="452"/>
    </row>
    <row r="55" spans="1:21" x14ac:dyDescent="0.25">
      <c r="A55" s="7">
        <v>42</v>
      </c>
      <c r="B55" s="17" t="s">
        <v>372</v>
      </c>
      <c r="C55" s="11">
        <v>65.3</v>
      </c>
      <c r="D55" s="16" t="s">
        <v>328</v>
      </c>
      <c r="E55" s="30">
        <v>7</v>
      </c>
      <c r="F55" s="30">
        <v>7.7</v>
      </c>
      <c r="G55" s="21">
        <f t="shared" si="0"/>
        <v>0.70000000000000018</v>
      </c>
      <c r="H55" s="29">
        <f>G8/C243*C55</f>
        <v>0.20340523431726615</v>
      </c>
      <c r="I55" s="26">
        <f t="shared" si="1"/>
        <v>0.90340523431726627</v>
      </c>
      <c r="J55" s="4"/>
      <c r="K55" s="366"/>
      <c r="L55" s="91"/>
      <c r="M55" s="452"/>
    </row>
    <row r="56" spans="1:21" x14ac:dyDescent="0.25">
      <c r="A56" s="7">
        <v>43</v>
      </c>
      <c r="B56" s="17" t="s">
        <v>455</v>
      </c>
      <c r="C56" s="11">
        <v>69.099999999999994</v>
      </c>
      <c r="D56" s="16" t="s">
        <v>328</v>
      </c>
      <c r="E56" s="30">
        <v>7.2</v>
      </c>
      <c r="F56" s="30">
        <v>8.1</v>
      </c>
      <c r="G56" s="21">
        <f t="shared" si="0"/>
        <v>0.89999999999999947</v>
      </c>
      <c r="H56" s="29">
        <f>G8/C243*C56</f>
        <v>0.21524198608458026</v>
      </c>
      <c r="I56" s="26">
        <f t="shared" si="1"/>
        <v>1.1152419860845797</v>
      </c>
      <c r="J56" s="4"/>
      <c r="K56" s="366"/>
      <c r="L56" s="91"/>
      <c r="M56" s="452"/>
    </row>
    <row r="57" spans="1:21" x14ac:dyDescent="0.25">
      <c r="A57" s="7">
        <v>44</v>
      </c>
      <c r="B57" s="17" t="s">
        <v>456</v>
      </c>
      <c r="C57" s="11">
        <v>42.6</v>
      </c>
      <c r="D57" s="16" t="s">
        <v>328</v>
      </c>
      <c r="E57" s="30">
        <v>5.0999999999999996</v>
      </c>
      <c r="F57" s="30">
        <v>5.8</v>
      </c>
      <c r="G57" s="21">
        <f t="shared" si="0"/>
        <v>0.70000000000000018</v>
      </c>
      <c r="H57" s="29">
        <f>G8/C243*C57</f>
        <v>0.13269621718094241</v>
      </c>
      <c r="I57" s="26">
        <f t="shared" si="1"/>
        <v>0.83269621718094256</v>
      </c>
      <c r="J57" s="4"/>
      <c r="K57" s="366"/>
      <c r="L57" s="91"/>
      <c r="M57" s="452"/>
    </row>
    <row r="58" spans="1:21" x14ac:dyDescent="0.25">
      <c r="A58" s="7">
        <v>45</v>
      </c>
      <c r="B58" s="17" t="s">
        <v>457</v>
      </c>
      <c r="C58" s="11">
        <v>55.5</v>
      </c>
      <c r="D58" s="16" t="s">
        <v>328</v>
      </c>
      <c r="E58" s="30">
        <v>7.1</v>
      </c>
      <c r="F58" s="30">
        <v>7.8</v>
      </c>
      <c r="G58" s="21">
        <f t="shared" si="0"/>
        <v>0.70000000000000018</v>
      </c>
      <c r="H58" s="29">
        <f>G8/C243*C58</f>
        <v>0.17287887449629818</v>
      </c>
      <c r="I58" s="26">
        <f t="shared" si="1"/>
        <v>0.87287887449629831</v>
      </c>
      <c r="K58" s="366"/>
      <c r="L58" s="91"/>
      <c r="M58" s="703"/>
      <c r="N58" s="704"/>
      <c r="O58" s="704"/>
      <c r="P58" s="704"/>
      <c r="Q58" s="704"/>
      <c r="R58" s="704"/>
      <c r="S58" s="704"/>
      <c r="T58" s="704"/>
      <c r="U58" s="704"/>
    </row>
    <row r="59" spans="1:21" x14ac:dyDescent="0.25">
      <c r="A59" s="7">
        <v>46</v>
      </c>
      <c r="B59" s="17" t="s">
        <v>458</v>
      </c>
      <c r="C59" s="11">
        <v>58.9</v>
      </c>
      <c r="D59" s="16" t="s">
        <v>328</v>
      </c>
      <c r="E59" s="30">
        <v>7.6</v>
      </c>
      <c r="F59" s="30">
        <v>8.5</v>
      </c>
      <c r="G59" s="21">
        <f t="shared" si="0"/>
        <v>0.90000000000000036</v>
      </c>
      <c r="H59" s="29">
        <f>G8/C243*C59</f>
        <v>0.18346965239336871</v>
      </c>
      <c r="I59" s="26">
        <f t="shared" si="1"/>
        <v>1.0834696523933691</v>
      </c>
      <c r="K59" s="366"/>
      <c r="L59" s="91"/>
      <c r="M59" s="452"/>
    </row>
    <row r="60" spans="1:21" x14ac:dyDescent="0.25">
      <c r="A60" s="7">
        <v>47</v>
      </c>
      <c r="B60" s="17" t="s">
        <v>459</v>
      </c>
      <c r="C60" s="11">
        <v>62.3</v>
      </c>
      <c r="D60" s="16" t="s">
        <v>328</v>
      </c>
      <c r="E60" s="30">
        <v>5.0999999999999996</v>
      </c>
      <c r="F60" s="30">
        <v>6</v>
      </c>
      <c r="G60" s="21">
        <f t="shared" si="0"/>
        <v>0.90000000000000036</v>
      </c>
      <c r="H60" s="29">
        <f>G8/C243*C60</f>
        <v>0.19406043029043923</v>
      </c>
      <c r="I60" s="26">
        <f t="shared" si="1"/>
        <v>1.0940604302904395</v>
      </c>
      <c r="K60" s="366"/>
      <c r="L60" s="91"/>
      <c r="M60" s="452"/>
    </row>
    <row r="61" spans="1:21" x14ac:dyDescent="0.25">
      <c r="A61" s="7">
        <v>48</v>
      </c>
      <c r="B61" s="17" t="s">
        <v>460</v>
      </c>
      <c r="C61" s="11">
        <v>68.7</v>
      </c>
      <c r="D61" s="16" t="s">
        <v>328</v>
      </c>
      <c r="E61" s="30">
        <v>5.4</v>
      </c>
      <c r="F61" s="30">
        <v>5.8</v>
      </c>
      <c r="G61" s="21">
        <f t="shared" si="0"/>
        <v>0.39999999999999947</v>
      </c>
      <c r="H61" s="29">
        <f>G8/C243*C61</f>
        <v>0.2139960122143367</v>
      </c>
      <c r="I61" s="26">
        <f t="shared" si="1"/>
        <v>0.6139960122143362</v>
      </c>
      <c r="K61" s="366"/>
      <c r="L61" s="91"/>
      <c r="M61" s="452"/>
    </row>
    <row r="62" spans="1:21" x14ac:dyDescent="0.25">
      <c r="A62" s="7">
        <v>49</v>
      </c>
      <c r="B62" s="17" t="s">
        <v>461</v>
      </c>
      <c r="C62" s="11">
        <v>42.7</v>
      </c>
      <c r="D62" s="16" t="s">
        <v>328</v>
      </c>
      <c r="E62" s="30">
        <v>1.6</v>
      </c>
      <c r="F62" s="30">
        <v>1.6</v>
      </c>
      <c r="G62" s="21">
        <f t="shared" si="0"/>
        <v>0</v>
      </c>
      <c r="H62" s="29">
        <f>G8/C243*C62</f>
        <v>0.13300771064850331</v>
      </c>
      <c r="I62" s="26">
        <f t="shared" si="1"/>
        <v>0.13300771064850331</v>
      </c>
      <c r="J62" s="4"/>
      <c r="K62" s="366"/>
      <c r="L62" s="91"/>
      <c r="M62" s="452"/>
    </row>
    <row r="63" spans="1:21" x14ac:dyDescent="0.25">
      <c r="A63" s="7">
        <v>50</v>
      </c>
      <c r="B63" s="17" t="s">
        <v>462</v>
      </c>
      <c r="C63" s="11">
        <v>55</v>
      </c>
      <c r="D63" s="16" t="s">
        <v>328</v>
      </c>
      <c r="E63" s="30">
        <v>4.2</v>
      </c>
      <c r="F63" s="30">
        <v>4.8</v>
      </c>
      <c r="G63" s="21">
        <f t="shared" si="0"/>
        <v>0.59999999999999964</v>
      </c>
      <c r="H63" s="29">
        <f>G8/C243*C63</f>
        <v>0.1713214071584937</v>
      </c>
      <c r="I63" s="26">
        <f t="shared" si="1"/>
        <v>0.77132140715849329</v>
      </c>
      <c r="J63" s="4"/>
      <c r="K63" s="366"/>
      <c r="L63" s="55"/>
      <c r="M63" s="452"/>
    </row>
    <row r="64" spans="1:21" x14ac:dyDescent="0.25">
      <c r="A64" s="7">
        <v>51</v>
      </c>
      <c r="B64" s="17" t="s">
        <v>463</v>
      </c>
      <c r="C64" s="11">
        <v>59</v>
      </c>
      <c r="D64" s="16" t="s">
        <v>328</v>
      </c>
      <c r="E64" s="30">
        <v>3.7</v>
      </c>
      <c r="F64" s="30">
        <v>4</v>
      </c>
      <c r="G64" s="21">
        <f t="shared" si="0"/>
        <v>0.29999999999999982</v>
      </c>
      <c r="H64" s="29">
        <f>G8/C243*C64</f>
        <v>0.18378114586092961</v>
      </c>
      <c r="I64" s="26">
        <f t="shared" si="1"/>
        <v>0.48378114586092946</v>
      </c>
      <c r="J64" s="4"/>
      <c r="K64" s="366"/>
      <c r="L64" s="386"/>
      <c r="M64" s="452"/>
    </row>
    <row r="65" spans="1:13" x14ac:dyDescent="0.25">
      <c r="A65" s="7">
        <v>52</v>
      </c>
      <c r="B65" s="17" t="s">
        <v>464</v>
      </c>
      <c r="C65" s="11">
        <v>62</v>
      </c>
      <c r="D65" s="16" t="s">
        <v>328</v>
      </c>
      <c r="E65" s="30">
        <v>6</v>
      </c>
      <c r="F65" s="30">
        <v>6.7</v>
      </c>
      <c r="G65" s="21">
        <f t="shared" si="0"/>
        <v>0.70000000000000018</v>
      </c>
      <c r="H65" s="29">
        <f>G8/C243*C65</f>
        <v>0.19312594988775655</v>
      </c>
      <c r="I65" s="26">
        <f t="shared" si="1"/>
        <v>0.89312594988775673</v>
      </c>
      <c r="J65" s="4"/>
      <c r="K65" s="366"/>
      <c r="L65" s="55"/>
      <c r="M65" s="452"/>
    </row>
    <row r="66" spans="1:13" x14ac:dyDescent="0.25">
      <c r="A66" s="7">
        <v>53</v>
      </c>
      <c r="B66" s="17" t="s">
        <v>465</v>
      </c>
      <c r="C66" s="11">
        <v>68.900000000000006</v>
      </c>
      <c r="D66" s="16" t="s">
        <v>328</v>
      </c>
      <c r="E66" s="30">
        <v>2.4</v>
      </c>
      <c r="F66" s="30">
        <v>2.4</v>
      </c>
      <c r="G66" s="21">
        <f t="shared" si="0"/>
        <v>0</v>
      </c>
      <c r="H66" s="29">
        <f>G8/C243*C66</f>
        <v>0.21461899914945851</v>
      </c>
      <c r="I66" s="26">
        <f t="shared" si="1"/>
        <v>0.21461899914945851</v>
      </c>
      <c r="J66" s="4"/>
      <c r="K66" s="366"/>
      <c r="L66" s="55"/>
      <c r="M66" s="452"/>
    </row>
    <row r="67" spans="1:13" x14ac:dyDescent="0.25">
      <c r="A67" s="7">
        <v>54</v>
      </c>
      <c r="B67" s="17" t="s">
        <v>466</v>
      </c>
      <c r="C67" s="11">
        <v>42.8</v>
      </c>
      <c r="D67" s="16" t="s">
        <v>328</v>
      </c>
      <c r="E67" s="30">
        <v>3.7</v>
      </c>
      <c r="F67" s="30">
        <v>4.0999999999999996</v>
      </c>
      <c r="G67" s="21">
        <f t="shared" si="0"/>
        <v>0.39999999999999947</v>
      </c>
      <c r="H67" s="29">
        <f>G8/C243*C67</f>
        <v>0.13331920411606418</v>
      </c>
      <c r="I67" s="26">
        <f t="shared" si="1"/>
        <v>0.53331920411606371</v>
      </c>
      <c r="J67" s="4"/>
      <c r="K67" s="366"/>
      <c r="L67" s="55"/>
      <c r="M67" s="452"/>
    </row>
    <row r="68" spans="1:13" x14ac:dyDescent="0.25">
      <c r="A68" s="7">
        <v>55</v>
      </c>
      <c r="B68" s="17" t="s">
        <v>467</v>
      </c>
      <c r="C68" s="11">
        <v>55.2</v>
      </c>
      <c r="D68" s="16" t="s">
        <v>328</v>
      </c>
      <c r="E68" s="30">
        <v>3</v>
      </c>
      <c r="F68" s="30">
        <v>3.2</v>
      </c>
      <c r="G68" s="21">
        <f t="shared" si="0"/>
        <v>0.20000000000000018</v>
      </c>
      <c r="H68" s="29">
        <f>G8/C243*C68</f>
        <v>0.1719443940936155</v>
      </c>
      <c r="I68" s="26">
        <f t="shared" si="1"/>
        <v>0.37194439409361568</v>
      </c>
      <c r="J68" s="4"/>
      <c r="K68" s="366"/>
      <c r="L68" s="55"/>
      <c r="M68" s="452"/>
    </row>
    <row r="69" spans="1:13" x14ac:dyDescent="0.25">
      <c r="A69" s="7">
        <v>56</v>
      </c>
      <c r="B69" s="17" t="s">
        <v>468</v>
      </c>
      <c r="C69" s="11">
        <v>59.3</v>
      </c>
      <c r="D69" s="16" t="s">
        <v>328</v>
      </c>
      <c r="E69" s="30">
        <v>5.4</v>
      </c>
      <c r="F69" s="30">
        <v>5.8</v>
      </c>
      <c r="G69" s="21">
        <f t="shared" si="0"/>
        <v>0.39999999999999947</v>
      </c>
      <c r="H69" s="29">
        <f>G8/C243*C69</f>
        <v>0.18471562626361229</v>
      </c>
      <c r="I69" s="26">
        <f t="shared" si="1"/>
        <v>0.58471562626361173</v>
      </c>
      <c r="J69" s="4"/>
      <c r="K69" s="366"/>
      <c r="L69" s="55"/>
      <c r="M69" s="452"/>
    </row>
    <row r="70" spans="1:13" x14ac:dyDescent="0.25">
      <c r="A70" s="7">
        <v>57</v>
      </c>
      <c r="B70" s="17" t="s">
        <v>469</v>
      </c>
      <c r="C70" s="11">
        <v>62.2</v>
      </c>
      <c r="D70" s="16" t="s">
        <v>328</v>
      </c>
      <c r="E70" s="30">
        <v>8.4</v>
      </c>
      <c r="F70" s="30">
        <v>9.4</v>
      </c>
      <c r="G70" s="21">
        <f t="shared" si="0"/>
        <v>1</v>
      </c>
      <c r="H70" s="29">
        <f>G8/C243*C70</f>
        <v>0.19374893682287836</v>
      </c>
      <c r="I70" s="26">
        <f t="shared" si="1"/>
        <v>1.1937489368228784</v>
      </c>
      <c r="J70" s="4"/>
      <c r="K70" s="366"/>
      <c r="L70" s="55"/>
      <c r="M70" s="452"/>
    </row>
    <row r="71" spans="1:13" x14ac:dyDescent="0.25">
      <c r="A71" s="7">
        <v>58</v>
      </c>
      <c r="B71" s="17" t="s">
        <v>470</v>
      </c>
      <c r="C71" s="11">
        <v>69.099999999999994</v>
      </c>
      <c r="D71" s="16" t="s">
        <v>328</v>
      </c>
      <c r="E71" s="30">
        <v>2.4</v>
      </c>
      <c r="F71" s="30">
        <v>2.4</v>
      </c>
      <c r="G71" s="21">
        <f t="shared" si="0"/>
        <v>0</v>
      </c>
      <c r="H71" s="29">
        <f>G8/C243*C71</f>
        <v>0.21524198608458026</v>
      </c>
      <c r="I71" s="26">
        <f t="shared" si="1"/>
        <v>0.21524198608458026</v>
      </c>
      <c r="J71" s="4"/>
      <c r="K71" s="366"/>
      <c r="L71" s="55"/>
      <c r="M71" s="452"/>
    </row>
    <row r="72" spans="1:13" x14ac:dyDescent="0.25">
      <c r="A72" s="7">
        <v>59</v>
      </c>
      <c r="B72" s="17" t="s">
        <v>471</v>
      </c>
      <c r="C72" s="11">
        <v>42.5</v>
      </c>
      <c r="D72" s="16" t="s">
        <v>328</v>
      </c>
      <c r="E72" s="30">
        <v>5.2</v>
      </c>
      <c r="F72" s="30">
        <v>6</v>
      </c>
      <c r="G72" s="21">
        <f t="shared" si="0"/>
        <v>0.79999999999999982</v>
      </c>
      <c r="H72" s="29">
        <f>G8/C243*C72</f>
        <v>0.1323847237133815</v>
      </c>
      <c r="I72" s="26">
        <f t="shared" si="1"/>
        <v>0.93238472371338132</v>
      </c>
      <c r="J72" s="4"/>
      <c r="K72" s="366"/>
      <c r="L72" s="55"/>
      <c r="M72" s="452"/>
    </row>
    <row r="73" spans="1:13" x14ac:dyDescent="0.25">
      <c r="A73" s="7">
        <v>60</v>
      </c>
      <c r="B73" s="17" t="s">
        <v>472</v>
      </c>
      <c r="C73" s="11">
        <v>55.4</v>
      </c>
      <c r="D73" s="16" t="s">
        <v>328</v>
      </c>
      <c r="E73" s="30">
        <v>2.2999999999999998</v>
      </c>
      <c r="F73" s="30">
        <v>3.3</v>
      </c>
      <c r="G73" s="21">
        <f t="shared" si="0"/>
        <v>1</v>
      </c>
      <c r="H73" s="29">
        <f>G8/C243*C73</f>
        <v>0.17256738102873728</v>
      </c>
      <c r="I73" s="26">
        <f t="shared" si="1"/>
        <v>1.1725673810287374</v>
      </c>
      <c r="J73" s="4"/>
      <c r="K73" s="366"/>
      <c r="L73" s="55"/>
      <c r="M73" s="452"/>
    </row>
    <row r="74" spans="1:13" x14ac:dyDescent="0.25">
      <c r="A74" s="7">
        <v>61</v>
      </c>
      <c r="B74" s="17" t="s">
        <v>473</v>
      </c>
      <c r="C74" s="11">
        <v>58.8</v>
      </c>
      <c r="D74" s="16" t="s">
        <v>328</v>
      </c>
      <c r="E74" s="30">
        <v>3.7</v>
      </c>
      <c r="F74" s="30">
        <v>3.7</v>
      </c>
      <c r="G74" s="21">
        <f t="shared" si="0"/>
        <v>0</v>
      </c>
      <c r="H74" s="29">
        <f>G8/C243*C74</f>
        <v>0.18315815892580781</v>
      </c>
      <c r="I74" s="26">
        <f t="shared" si="1"/>
        <v>0.18315815892580781</v>
      </c>
      <c r="J74" s="4"/>
      <c r="K74" s="366"/>
      <c r="L74" s="55"/>
      <c r="M74" s="452"/>
    </row>
    <row r="75" spans="1:13" x14ac:dyDescent="0.25">
      <c r="A75" s="7">
        <v>62</v>
      </c>
      <c r="B75" s="17" t="s">
        <v>474</v>
      </c>
      <c r="C75" s="11">
        <v>62.1</v>
      </c>
      <c r="D75" s="16" t="s">
        <v>328</v>
      </c>
      <c r="E75" s="30">
        <v>6.9</v>
      </c>
      <c r="F75" s="30">
        <v>6.9</v>
      </c>
      <c r="G75" s="21">
        <f t="shared" si="0"/>
        <v>0</v>
      </c>
      <c r="H75" s="29">
        <f>G8/C243*C75</f>
        <v>0.19343744335531746</v>
      </c>
      <c r="I75" s="26">
        <f t="shared" si="1"/>
        <v>0.19343744335531746</v>
      </c>
      <c r="J75" s="4"/>
      <c r="K75" s="366"/>
      <c r="L75" s="55"/>
      <c r="M75" s="452"/>
    </row>
    <row r="76" spans="1:13" x14ac:dyDescent="0.25">
      <c r="A76" s="7">
        <v>63</v>
      </c>
      <c r="B76" s="17" t="s">
        <v>475</v>
      </c>
      <c r="C76" s="11">
        <v>69</v>
      </c>
      <c r="D76" s="16" t="s">
        <v>328</v>
      </c>
      <c r="E76" s="30">
        <v>8.1</v>
      </c>
      <c r="F76" s="30">
        <v>9.1</v>
      </c>
      <c r="G76" s="21">
        <f t="shared" si="0"/>
        <v>1</v>
      </c>
      <c r="H76" s="29">
        <f>G8/C243*C76</f>
        <v>0.21493049261701938</v>
      </c>
      <c r="I76" s="26">
        <f t="shared" si="1"/>
        <v>1.2149304926170195</v>
      </c>
      <c r="J76" s="4"/>
      <c r="K76" s="366"/>
      <c r="L76" s="55"/>
      <c r="M76" s="452"/>
    </row>
    <row r="77" spans="1:13" x14ac:dyDescent="0.25">
      <c r="A77" s="7">
        <v>64</v>
      </c>
      <c r="B77" s="17" t="s">
        <v>476</v>
      </c>
      <c r="C77" s="11">
        <v>42.2</v>
      </c>
      <c r="D77" s="16" t="s">
        <v>328</v>
      </c>
      <c r="E77" s="30">
        <v>3.1</v>
      </c>
      <c r="F77" s="30">
        <v>3.5</v>
      </c>
      <c r="G77" s="21">
        <f t="shared" si="0"/>
        <v>0.39999999999999991</v>
      </c>
      <c r="H77" s="29">
        <f>G8/C243*C77</f>
        <v>0.13145024331069882</v>
      </c>
      <c r="I77" s="26">
        <f t="shared" si="1"/>
        <v>0.53145024331069868</v>
      </c>
      <c r="J77" s="4"/>
      <c r="K77" s="366"/>
      <c r="L77" s="55"/>
      <c r="M77" s="452"/>
    </row>
    <row r="78" spans="1:13" x14ac:dyDescent="0.25">
      <c r="A78" s="7">
        <v>65</v>
      </c>
      <c r="B78" s="17" t="s">
        <v>477</v>
      </c>
      <c r="C78" s="11">
        <v>55.5</v>
      </c>
      <c r="D78" s="16" t="s">
        <v>328</v>
      </c>
      <c r="E78" s="30">
        <v>3.1</v>
      </c>
      <c r="F78" s="30">
        <v>3.6</v>
      </c>
      <c r="G78" s="21">
        <f t="shared" si="0"/>
        <v>0.5</v>
      </c>
      <c r="H78" s="29">
        <f>G8/C243*C78</f>
        <v>0.17287887449629818</v>
      </c>
      <c r="I78" s="26">
        <f t="shared" si="1"/>
        <v>0.67287887449629813</v>
      </c>
      <c r="J78" s="4"/>
      <c r="K78" s="366"/>
      <c r="L78" s="55"/>
      <c r="M78" s="452"/>
    </row>
    <row r="79" spans="1:13" x14ac:dyDescent="0.25">
      <c r="A79" s="7">
        <v>66</v>
      </c>
      <c r="B79" s="17" t="s">
        <v>478</v>
      </c>
      <c r="C79" s="11">
        <v>59.3</v>
      </c>
      <c r="D79" s="16" t="s">
        <v>328</v>
      </c>
      <c r="E79" s="30">
        <v>5.8</v>
      </c>
      <c r="F79" s="30">
        <v>6.4</v>
      </c>
      <c r="G79" s="21">
        <f t="shared" si="0"/>
        <v>0.60000000000000053</v>
      </c>
      <c r="H79" s="29">
        <f>G8/C243*C79</f>
        <v>0.18471562626361229</v>
      </c>
      <c r="I79" s="26">
        <f t="shared" si="1"/>
        <v>0.7847156262636128</v>
      </c>
      <c r="J79" s="4"/>
      <c r="K79" s="366"/>
      <c r="L79" s="55"/>
      <c r="M79" s="452"/>
    </row>
    <row r="80" spans="1:13" x14ac:dyDescent="0.25">
      <c r="A80" s="7">
        <v>67</v>
      </c>
      <c r="B80" s="17" t="s">
        <v>479</v>
      </c>
      <c r="C80" s="11">
        <v>62.6</v>
      </c>
      <c r="D80" s="16" t="s">
        <v>328</v>
      </c>
      <c r="E80" s="30">
        <v>8.8000000000000007</v>
      </c>
      <c r="F80" s="30">
        <v>10.3</v>
      </c>
      <c r="G80" s="21">
        <f t="shared" ref="G80:G143" si="2">F80-E80</f>
        <v>1.5</v>
      </c>
      <c r="H80" s="29">
        <f>G8/C243*C80</f>
        <v>0.19499491069312194</v>
      </c>
      <c r="I80" s="26">
        <f t="shared" ref="I80:I143" si="3">G80+H80</f>
        <v>1.6949949106931219</v>
      </c>
      <c r="J80" s="4"/>
      <c r="K80" s="366"/>
      <c r="L80" s="55"/>
      <c r="M80" s="452"/>
    </row>
    <row r="81" spans="1:21" x14ac:dyDescent="0.25">
      <c r="A81" s="7">
        <v>68</v>
      </c>
      <c r="B81" s="17" t="s">
        <v>480</v>
      </c>
      <c r="C81" s="11">
        <v>69.2</v>
      </c>
      <c r="D81" s="16" t="s">
        <v>328</v>
      </c>
      <c r="E81" s="30">
        <v>5</v>
      </c>
      <c r="F81" s="30">
        <v>5.7</v>
      </c>
      <c r="G81" s="21">
        <f t="shared" si="2"/>
        <v>0.70000000000000018</v>
      </c>
      <c r="H81" s="29">
        <f>G8/C243*C81</f>
        <v>0.21555347955214119</v>
      </c>
      <c r="I81" s="26">
        <f t="shared" si="3"/>
        <v>0.91555347955214139</v>
      </c>
      <c r="J81" s="4"/>
      <c r="K81" s="366"/>
      <c r="L81" s="55"/>
      <c r="M81" s="452"/>
    </row>
    <row r="82" spans="1:21" x14ac:dyDescent="0.25">
      <c r="A82" s="7">
        <v>69</v>
      </c>
      <c r="B82" s="17" t="s">
        <v>481</v>
      </c>
      <c r="C82" s="11">
        <v>42.3</v>
      </c>
      <c r="D82" s="16" t="s">
        <v>328</v>
      </c>
      <c r="E82" s="30">
        <v>4.2</v>
      </c>
      <c r="F82" s="30">
        <v>5</v>
      </c>
      <c r="G82" s="21">
        <f t="shared" si="2"/>
        <v>0.79999999999999982</v>
      </c>
      <c r="H82" s="29">
        <f>G8/C243*C82</f>
        <v>0.1317617367782597</v>
      </c>
      <c r="I82" s="26">
        <f t="shared" si="3"/>
        <v>0.93176173677825957</v>
      </c>
      <c r="J82" s="4"/>
      <c r="K82" s="366"/>
      <c r="L82" s="55"/>
      <c r="M82" s="452"/>
    </row>
    <row r="83" spans="1:21" x14ac:dyDescent="0.25">
      <c r="A83" s="7">
        <v>70</v>
      </c>
      <c r="B83" s="17" t="s">
        <v>482</v>
      </c>
      <c r="C83" s="11">
        <v>54.9</v>
      </c>
      <c r="D83" s="16" t="s">
        <v>328</v>
      </c>
      <c r="E83" s="30">
        <v>6.1</v>
      </c>
      <c r="F83" s="30">
        <v>7.2</v>
      </c>
      <c r="G83" s="21">
        <f t="shared" si="2"/>
        <v>1.1000000000000005</v>
      </c>
      <c r="H83" s="29">
        <f>G8/C243*C83</f>
        <v>0.1710099136909328</v>
      </c>
      <c r="I83" s="26">
        <f t="shared" si="3"/>
        <v>1.2710099136909334</v>
      </c>
      <c r="J83" s="4"/>
      <c r="K83" s="366"/>
      <c r="L83" s="55"/>
      <c r="M83" s="452"/>
    </row>
    <row r="84" spans="1:21" x14ac:dyDescent="0.25">
      <c r="A84" s="7">
        <v>71</v>
      </c>
      <c r="B84" s="17" t="s">
        <v>483</v>
      </c>
      <c r="C84" s="11">
        <v>58.9</v>
      </c>
      <c r="D84" s="16" t="s">
        <v>328</v>
      </c>
      <c r="E84" s="30">
        <v>4.5999999999999996</v>
      </c>
      <c r="F84" s="30">
        <v>5.4</v>
      </c>
      <c r="G84" s="21">
        <f t="shared" si="2"/>
        <v>0.80000000000000071</v>
      </c>
      <c r="H84" s="29">
        <f>G8/C243*C84</f>
        <v>0.18346965239336871</v>
      </c>
      <c r="I84" s="26">
        <f t="shared" si="3"/>
        <v>0.98346965239336948</v>
      </c>
      <c r="J84" s="4"/>
      <c r="K84" s="366"/>
      <c r="L84" s="55"/>
      <c r="M84" s="452"/>
    </row>
    <row r="85" spans="1:21" x14ac:dyDescent="0.25">
      <c r="A85" s="7">
        <v>72</v>
      </c>
      <c r="B85" s="17" t="s">
        <v>484</v>
      </c>
      <c r="C85" s="11">
        <v>62.2</v>
      </c>
      <c r="D85" s="16" t="s">
        <v>328</v>
      </c>
      <c r="E85" s="30">
        <v>5.7</v>
      </c>
      <c r="F85" s="30">
        <v>6</v>
      </c>
      <c r="G85" s="21">
        <f t="shared" si="2"/>
        <v>0.29999999999999982</v>
      </c>
      <c r="H85" s="29">
        <f>G8/C243*C85</f>
        <v>0.19374893682287836</v>
      </c>
      <c r="I85" s="26">
        <f t="shared" si="3"/>
        <v>0.49374893682287818</v>
      </c>
      <c r="J85" s="4"/>
      <c r="K85" s="366"/>
      <c r="L85" s="55"/>
      <c r="M85" s="452"/>
    </row>
    <row r="86" spans="1:21" x14ac:dyDescent="0.25">
      <c r="A86" s="7">
        <v>73</v>
      </c>
      <c r="B86" s="17" t="s">
        <v>485</v>
      </c>
      <c r="C86" s="11">
        <v>68.8</v>
      </c>
      <c r="D86" s="16" t="s">
        <v>328</v>
      </c>
      <c r="E86" s="30">
        <v>5.7</v>
      </c>
      <c r="F86" s="30">
        <v>5.8</v>
      </c>
      <c r="G86" s="21">
        <f t="shared" si="2"/>
        <v>9.9999999999999645E-2</v>
      </c>
      <c r="H86" s="29">
        <f>G8/C243*C86</f>
        <v>0.21430750568189758</v>
      </c>
      <c r="I86" s="26">
        <f t="shared" si="3"/>
        <v>0.31430750568189725</v>
      </c>
      <c r="J86" s="4"/>
      <c r="K86" s="366"/>
      <c r="L86" s="55"/>
      <c r="M86" s="452"/>
    </row>
    <row r="87" spans="1:21" x14ac:dyDescent="0.25">
      <c r="A87" s="7">
        <v>74</v>
      </c>
      <c r="B87" s="17" t="s">
        <v>486</v>
      </c>
      <c r="C87" s="11">
        <v>42.7</v>
      </c>
      <c r="D87" s="16" t="s">
        <v>328</v>
      </c>
      <c r="E87" s="30">
        <v>3.9</v>
      </c>
      <c r="F87" s="30">
        <v>4.4000000000000004</v>
      </c>
      <c r="G87" s="21">
        <f t="shared" si="2"/>
        <v>0.50000000000000044</v>
      </c>
      <c r="H87" s="29">
        <f>G8/C243*C87</f>
        <v>0.13300771064850331</v>
      </c>
      <c r="I87" s="26">
        <f t="shared" si="3"/>
        <v>0.6330077106485037</v>
      </c>
      <c r="J87" s="4"/>
      <c r="K87" s="366"/>
      <c r="L87" s="55"/>
      <c r="M87" s="452"/>
    </row>
    <row r="88" spans="1:21" x14ac:dyDescent="0.25">
      <c r="A88" s="7">
        <v>75</v>
      </c>
      <c r="B88" s="17" t="s">
        <v>487</v>
      </c>
      <c r="C88" s="11">
        <v>54.7</v>
      </c>
      <c r="D88" s="16" t="s">
        <v>328</v>
      </c>
      <c r="E88" s="30">
        <v>3.4</v>
      </c>
      <c r="F88" s="30">
        <v>3.8</v>
      </c>
      <c r="G88" s="21">
        <f t="shared" si="2"/>
        <v>0.39999999999999991</v>
      </c>
      <c r="H88" s="29">
        <f>G8/C243*C88</f>
        <v>0.17038692675581102</v>
      </c>
      <c r="I88" s="26">
        <f t="shared" si="3"/>
        <v>0.57038692675581093</v>
      </c>
      <c r="J88" s="4"/>
      <c r="K88" s="366"/>
      <c r="L88" s="55"/>
      <c r="M88" s="452"/>
    </row>
    <row r="89" spans="1:21" x14ac:dyDescent="0.25">
      <c r="A89" s="7">
        <v>76</v>
      </c>
      <c r="B89" s="17" t="s">
        <v>488</v>
      </c>
      <c r="C89" s="11">
        <v>59.4</v>
      </c>
      <c r="D89" s="16" t="s">
        <v>328</v>
      </c>
      <c r="E89" s="30">
        <v>1</v>
      </c>
      <c r="F89" s="30">
        <v>1.8</v>
      </c>
      <c r="G89" s="21">
        <f t="shared" si="2"/>
        <v>0.8</v>
      </c>
      <c r="H89" s="29">
        <f>G8/C243*C89</f>
        <v>0.1850271197311732</v>
      </c>
      <c r="I89" s="26">
        <f t="shared" si="3"/>
        <v>0.9850271197311733</v>
      </c>
      <c r="J89" s="4"/>
      <c r="K89" s="366"/>
      <c r="L89" s="55"/>
      <c r="M89" s="452"/>
    </row>
    <row r="90" spans="1:21" x14ac:dyDescent="0.25">
      <c r="A90" s="7">
        <v>77</v>
      </c>
      <c r="B90" s="17" t="s">
        <v>489</v>
      </c>
      <c r="C90" s="11">
        <v>62.1</v>
      </c>
      <c r="D90" s="16" t="s">
        <v>328</v>
      </c>
      <c r="E90" s="30">
        <v>7.9</v>
      </c>
      <c r="F90" s="30">
        <v>8.8000000000000007</v>
      </c>
      <c r="G90" s="21">
        <f t="shared" si="2"/>
        <v>0.90000000000000036</v>
      </c>
      <c r="H90" s="29">
        <f>G8/C243*C90</f>
        <v>0.19343744335531746</v>
      </c>
      <c r="I90" s="26">
        <f t="shared" si="3"/>
        <v>1.0934374433553178</v>
      </c>
      <c r="J90" s="4"/>
      <c r="K90" s="366"/>
      <c r="L90" s="55"/>
      <c r="M90" s="452"/>
    </row>
    <row r="91" spans="1:21" x14ac:dyDescent="0.25">
      <c r="A91" s="7">
        <v>78</v>
      </c>
      <c r="B91" s="17" t="s">
        <v>490</v>
      </c>
      <c r="C91" s="11">
        <v>69.099999999999994</v>
      </c>
      <c r="D91" s="16" t="s">
        <v>328</v>
      </c>
      <c r="E91" s="30">
        <v>6.6</v>
      </c>
      <c r="F91" s="30">
        <v>6.6</v>
      </c>
      <c r="G91" s="21">
        <f t="shared" si="2"/>
        <v>0</v>
      </c>
      <c r="H91" s="29">
        <f>G8/C243*C91</f>
        <v>0.21524198608458026</v>
      </c>
      <c r="I91" s="26">
        <f t="shared" si="3"/>
        <v>0.21524198608458026</v>
      </c>
      <c r="J91" s="4"/>
      <c r="K91" s="366"/>
      <c r="L91" s="55"/>
      <c r="M91" s="452"/>
    </row>
    <row r="92" spans="1:21" x14ac:dyDescent="0.25">
      <c r="A92" s="7">
        <v>79</v>
      </c>
      <c r="B92" s="17" t="s">
        <v>491</v>
      </c>
      <c r="C92" s="11">
        <v>42.1</v>
      </c>
      <c r="D92" s="16" t="s">
        <v>328</v>
      </c>
      <c r="E92" s="30">
        <v>2.6</v>
      </c>
      <c r="F92" s="30">
        <v>2.6</v>
      </c>
      <c r="G92" s="21">
        <f t="shared" si="2"/>
        <v>0</v>
      </c>
      <c r="H92" s="29">
        <f>G8/C243*C92</f>
        <v>0.13113874984313792</v>
      </c>
      <c r="I92" s="26">
        <f t="shared" si="3"/>
        <v>0.13113874984313792</v>
      </c>
      <c r="J92" s="4"/>
      <c r="K92" s="366"/>
      <c r="L92" s="55"/>
      <c r="M92" s="452"/>
    </row>
    <row r="93" spans="1:21" x14ac:dyDescent="0.25">
      <c r="A93" s="7">
        <v>80</v>
      </c>
      <c r="B93" s="17" t="s">
        <v>492</v>
      </c>
      <c r="C93" s="11">
        <v>55</v>
      </c>
      <c r="D93" s="16" t="s">
        <v>328</v>
      </c>
      <c r="E93" s="30">
        <v>3.4</v>
      </c>
      <c r="F93" s="30">
        <v>4.3</v>
      </c>
      <c r="G93" s="21">
        <f t="shared" si="2"/>
        <v>0.89999999999999991</v>
      </c>
      <c r="H93" s="29">
        <f>G8/C243*C93</f>
        <v>0.1713214071584937</v>
      </c>
      <c r="I93" s="26">
        <f t="shared" si="3"/>
        <v>1.0713214071584936</v>
      </c>
      <c r="J93" s="4"/>
      <c r="K93" s="366"/>
      <c r="L93" s="55"/>
      <c r="M93" s="452"/>
    </row>
    <row r="94" spans="1:21" x14ac:dyDescent="0.25">
      <c r="A94" s="7">
        <v>81</v>
      </c>
      <c r="B94" s="17" t="s">
        <v>493</v>
      </c>
      <c r="C94" s="11">
        <v>59.3</v>
      </c>
      <c r="D94" s="16" t="s">
        <v>328</v>
      </c>
      <c r="E94" s="30">
        <v>3.2</v>
      </c>
      <c r="F94" s="30">
        <v>3.2</v>
      </c>
      <c r="G94" s="21">
        <f t="shared" si="2"/>
        <v>0</v>
      </c>
      <c r="H94" s="29">
        <f>G8/C243*C94</f>
        <v>0.18471562626361229</v>
      </c>
      <c r="I94" s="26">
        <f t="shared" si="3"/>
        <v>0.18471562626361229</v>
      </c>
      <c r="J94" s="4"/>
      <c r="K94" s="366"/>
      <c r="L94" s="55"/>
      <c r="M94" s="452"/>
    </row>
    <row r="95" spans="1:21" x14ac:dyDescent="0.25">
      <c r="A95" s="7">
        <v>82</v>
      </c>
      <c r="B95" s="17" t="s">
        <v>494</v>
      </c>
      <c r="C95" s="11">
        <v>62.6</v>
      </c>
      <c r="D95" s="16" t="s">
        <v>328</v>
      </c>
      <c r="E95" s="30">
        <v>5.5</v>
      </c>
      <c r="F95" s="30">
        <v>6.1</v>
      </c>
      <c r="G95" s="21">
        <f t="shared" si="2"/>
        <v>0.59999999999999964</v>
      </c>
      <c r="H95" s="29">
        <f>G8/C243*C95</f>
        <v>0.19499491069312194</v>
      </c>
      <c r="I95" s="26">
        <f t="shared" si="3"/>
        <v>0.79499491069312156</v>
      </c>
      <c r="J95" s="4"/>
      <c r="K95" s="366"/>
      <c r="L95" s="55"/>
      <c r="M95" s="452"/>
      <c r="U95" s="46"/>
    </row>
    <row r="96" spans="1:21" x14ac:dyDescent="0.25">
      <c r="A96" s="7">
        <v>83</v>
      </c>
      <c r="B96" s="17" t="s">
        <v>495</v>
      </c>
      <c r="C96" s="11">
        <v>68.5</v>
      </c>
      <c r="D96" s="16" t="s">
        <v>328</v>
      </c>
      <c r="E96" s="30">
        <v>2.7</v>
      </c>
      <c r="F96" s="30">
        <v>2.7</v>
      </c>
      <c r="G96" s="21">
        <f t="shared" si="2"/>
        <v>0</v>
      </c>
      <c r="H96" s="29">
        <f>G8/C243*C96</f>
        <v>0.2133730252792149</v>
      </c>
      <c r="I96" s="26">
        <f t="shared" si="3"/>
        <v>0.2133730252792149</v>
      </c>
      <c r="J96" s="4"/>
      <c r="L96" s="55"/>
      <c r="M96" s="94"/>
      <c r="N96" s="6"/>
      <c r="T96" s="95"/>
    </row>
    <row r="97" spans="1:21" x14ac:dyDescent="0.25">
      <c r="A97" s="7">
        <v>84</v>
      </c>
      <c r="B97" s="17" t="s">
        <v>496</v>
      </c>
      <c r="C97" s="11">
        <v>42.2</v>
      </c>
      <c r="D97" s="16" t="s">
        <v>328</v>
      </c>
      <c r="E97" s="30">
        <v>2.6</v>
      </c>
      <c r="F97" s="30">
        <v>2.6</v>
      </c>
      <c r="G97" s="21">
        <f t="shared" si="2"/>
        <v>0</v>
      </c>
      <c r="H97" s="29">
        <f>G8/C243*C97</f>
        <v>0.13145024331069882</v>
      </c>
      <c r="I97" s="26">
        <f t="shared" si="3"/>
        <v>0.13145024331069882</v>
      </c>
      <c r="J97" s="4"/>
      <c r="K97" s="366"/>
      <c r="L97" s="55"/>
      <c r="M97" s="452"/>
      <c r="T97" s="95"/>
      <c r="U97" s="56"/>
    </row>
    <row r="98" spans="1:21" x14ac:dyDescent="0.25">
      <c r="A98" s="7">
        <v>85</v>
      </c>
      <c r="B98" s="109" t="s">
        <v>497</v>
      </c>
      <c r="C98" s="11">
        <v>54.9</v>
      </c>
      <c r="D98" s="16" t="s">
        <v>328</v>
      </c>
      <c r="E98" s="30">
        <v>4.9000000000000004</v>
      </c>
      <c r="F98" s="30">
        <v>5.2</v>
      </c>
      <c r="G98" s="21">
        <f t="shared" si="2"/>
        <v>0.29999999999999982</v>
      </c>
      <c r="H98" s="29">
        <f>G8/C243*C98</f>
        <v>0.1710099136909328</v>
      </c>
      <c r="I98" s="26">
        <f t="shared" si="3"/>
        <v>0.47100991369093259</v>
      </c>
      <c r="J98" s="4"/>
      <c r="K98" s="366"/>
      <c r="L98" s="55"/>
      <c r="M98" s="452"/>
      <c r="T98" s="95"/>
      <c r="U98" s="56"/>
    </row>
    <row r="99" spans="1:21" x14ac:dyDescent="0.25">
      <c r="A99" s="7">
        <v>86</v>
      </c>
      <c r="B99" s="17" t="s">
        <v>498</v>
      </c>
      <c r="C99" s="11">
        <v>59.2</v>
      </c>
      <c r="D99" s="16" t="s">
        <v>328</v>
      </c>
      <c r="E99" s="30">
        <v>0.4</v>
      </c>
      <c r="F99" s="30">
        <v>0.4</v>
      </c>
      <c r="G99" s="21">
        <f t="shared" si="2"/>
        <v>0</v>
      </c>
      <c r="H99" s="29">
        <f>G8/C243*C99</f>
        <v>0.18440413279605142</v>
      </c>
      <c r="I99" s="26">
        <f t="shared" si="3"/>
        <v>0.18440413279605142</v>
      </c>
      <c r="J99" s="4"/>
      <c r="K99" s="366"/>
      <c r="L99" s="55"/>
      <c r="M99" s="452"/>
      <c r="T99" s="95"/>
      <c r="U99" s="56"/>
    </row>
    <row r="100" spans="1:21" x14ac:dyDescent="0.25">
      <c r="A100" s="7">
        <v>87</v>
      </c>
      <c r="B100" s="17" t="s">
        <v>499</v>
      </c>
      <c r="C100" s="11">
        <v>62.9</v>
      </c>
      <c r="D100" s="16" t="s">
        <v>328</v>
      </c>
      <c r="E100" s="30">
        <v>6.9</v>
      </c>
      <c r="F100" s="30">
        <v>8</v>
      </c>
      <c r="G100" s="21">
        <f t="shared" si="2"/>
        <v>1.0999999999999996</v>
      </c>
      <c r="H100" s="29">
        <f>G8/C243*C100</f>
        <v>0.19592939109580462</v>
      </c>
      <c r="I100" s="26">
        <f t="shared" si="3"/>
        <v>1.2959293910958043</v>
      </c>
      <c r="J100" s="4"/>
      <c r="K100" s="366"/>
      <c r="L100" s="55"/>
      <c r="M100" s="452"/>
      <c r="T100" s="95"/>
      <c r="U100" s="96"/>
    </row>
    <row r="101" spans="1:21" x14ac:dyDescent="0.25">
      <c r="A101" s="7">
        <v>88</v>
      </c>
      <c r="B101" s="17" t="s">
        <v>500</v>
      </c>
      <c r="C101" s="11">
        <v>68.900000000000006</v>
      </c>
      <c r="D101" s="16" t="s">
        <v>328</v>
      </c>
      <c r="E101" s="30">
        <v>6.7</v>
      </c>
      <c r="F101" s="30">
        <v>7.7</v>
      </c>
      <c r="G101" s="21">
        <f t="shared" si="2"/>
        <v>1</v>
      </c>
      <c r="H101" s="29">
        <f>G8/C243*C101</f>
        <v>0.21461899914945851</v>
      </c>
      <c r="I101" s="26">
        <f t="shared" si="3"/>
        <v>1.2146189991494585</v>
      </c>
      <c r="J101" s="4"/>
      <c r="K101" s="366"/>
      <c r="L101" s="55"/>
      <c r="M101" s="452"/>
      <c r="T101" s="95"/>
      <c r="U101" s="96"/>
    </row>
    <row r="102" spans="1:21" x14ac:dyDescent="0.25">
      <c r="A102" s="7">
        <v>89</v>
      </c>
      <c r="B102" s="17" t="s">
        <v>501</v>
      </c>
      <c r="C102" s="11">
        <v>42.3</v>
      </c>
      <c r="D102" s="16" t="s">
        <v>328</v>
      </c>
      <c r="E102" s="30">
        <v>3</v>
      </c>
      <c r="F102" s="30">
        <v>3.7</v>
      </c>
      <c r="G102" s="21">
        <f t="shared" si="2"/>
        <v>0.70000000000000018</v>
      </c>
      <c r="H102" s="29">
        <f>G8/C243*C102</f>
        <v>0.1317617367782597</v>
      </c>
      <c r="I102" s="26">
        <f t="shared" si="3"/>
        <v>0.83176173677825993</v>
      </c>
      <c r="J102" s="4"/>
      <c r="K102" s="366"/>
      <c r="L102" s="55"/>
      <c r="M102" s="452"/>
      <c r="T102" s="95"/>
      <c r="U102" s="96"/>
    </row>
    <row r="103" spans="1:21" x14ac:dyDescent="0.25">
      <c r="A103" s="7">
        <v>90</v>
      </c>
      <c r="B103" s="17" t="s">
        <v>502</v>
      </c>
      <c r="C103" s="11">
        <v>55.4</v>
      </c>
      <c r="D103" s="16" t="s">
        <v>328</v>
      </c>
      <c r="E103" s="30">
        <v>5.2</v>
      </c>
      <c r="F103" s="30">
        <v>5.6</v>
      </c>
      <c r="G103" s="21">
        <f t="shared" si="2"/>
        <v>0.39999999999999947</v>
      </c>
      <c r="H103" s="29">
        <f>G8/C243*C103</f>
        <v>0.17256738102873728</v>
      </c>
      <c r="I103" s="26">
        <f t="shared" si="3"/>
        <v>0.57256738102873672</v>
      </c>
      <c r="J103" s="4"/>
      <c r="K103" s="366"/>
      <c r="L103" s="55"/>
      <c r="M103" s="452"/>
      <c r="T103" s="95"/>
      <c r="U103" s="96"/>
    </row>
    <row r="104" spans="1:21" x14ac:dyDescent="0.25">
      <c r="A104" s="7">
        <v>91</v>
      </c>
      <c r="B104" s="17" t="s">
        <v>503</v>
      </c>
      <c r="C104" s="11">
        <v>59.2</v>
      </c>
      <c r="D104" s="16" t="s">
        <v>328</v>
      </c>
      <c r="E104" s="30">
        <v>5.0999999999999996</v>
      </c>
      <c r="F104" s="30">
        <v>5.3</v>
      </c>
      <c r="G104" s="21">
        <f t="shared" si="2"/>
        <v>0.20000000000000018</v>
      </c>
      <c r="H104" s="29">
        <f>G8/C243*C104</f>
        <v>0.18440413279605142</v>
      </c>
      <c r="I104" s="26">
        <f t="shared" si="3"/>
        <v>0.38440413279605157</v>
      </c>
      <c r="J104" s="4"/>
      <c r="K104" s="366"/>
      <c r="L104" s="55"/>
      <c r="M104" s="452"/>
    </row>
    <row r="105" spans="1:21" x14ac:dyDescent="0.25">
      <c r="A105" s="7">
        <v>92</v>
      </c>
      <c r="B105" s="17" t="s">
        <v>504</v>
      </c>
      <c r="C105" s="11">
        <v>62.6</v>
      </c>
      <c r="D105" s="16" t="s">
        <v>328</v>
      </c>
      <c r="E105" s="30">
        <v>5.0999999999999996</v>
      </c>
      <c r="F105" s="30">
        <v>5.5</v>
      </c>
      <c r="G105" s="21">
        <f t="shared" si="2"/>
        <v>0.40000000000000036</v>
      </c>
      <c r="H105" s="29">
        <f>G8/C243*C105</f>
        <v>0.19499491069312194</v>
      </c>
      <c r="I105" s="26">
        <f t="shared" si="3"/>
        <v>0.59499491069312227</v>
      </c>
      <c r="J105" s="4"/>
      <c r="K105" s="366"/>
      <c r="L105" s="55"/>
      <c r="M105" s="452"/>
    </row>
    <row r="106" spans="1:21" x14ac:dyDescent="0.25">
      <c r="A106" s="7">
        <v>93</v>
      </c>
      <c r="B106" s="17" t="s">
        <v>505</v>
      </c>
      <c r="C106" s="11">
        <v>69.099999999999994</v>
      </c>
      <c r="D106" s="16" t="s">
        <v>328</v>
      </c>
      <c r="E106" s="30">
        <v>6.6</v>
      </c>
      <c r="F106" s="30">
        <v>6.7</v>
      </c>
      <c r="G106" s="21">
        <f t="shared" si="2"/>
        <v>0.10000000000000053</v>
      </c>
      <c r="H106" s="29">
        <f>G8/C243*C106</f>
        <v>0.21524198608458026</v>
      </c>
      <c r="I106" s="26">
        <f t="shared" si="3"/>
        <v>0.31524198608458076</v>
      </c>
      <c r="J106" s="4"/>
      <c r="K106" s="366"/>
      <c r="L106" s="55"/>
      <c r="M106" s="452"/>
    </row>
    <row r="107" spans="1:21" x14ac:dyDescent="0.25">
      <c r="A107" s="7">
        <v>94</v>
      </c>
      <c r="B107" s="17" t="s">
        <v>506</v>
      </c>
      <c r="C107" s="11">
        <v>42.4</v>
      </c>
      <c r="D107" s="16" t="s">
        <v>328</v>
      </c>
      <c r="E107" s="30">
        <v>2.1</v>
      </c>
      <c r="F107" s="30">
        <v>2.1</v>
      </c>
      <c r="G107" s="21">
        <f t="shared" si="2"/>
        <v>0</v>
      </c>
      <c r="H107" s="29">
        <f>G8/C243*C107</f>
        <v>0.1320732302458206</v>
      </c>
      <c r="I107" s="26">
        <f t="shared" si="3"/>
        <v>0.1320732302458206</v>
      </c>
      <c r="J107" s="4"/>
      <c r="K107" s="366"/>
      <c r="L107" s="55"/>
      <c r="M107" s="452"/>
    </row>
    <row r="108" spans="1:21" x14ac:dyDescent="0.25">
      <c r="A108" s="7">
        <v>95</v>
      </c>
      <c r="B108" s="17" t="s">
        <v>507</v>
      </c>
      <c r="C108" s="11">
        <v>55.1</v>
      </c>
      <c r="D108" s="16" t="s">
        <v>328</v>
      </c>
      <c r="E108" s="30">
        <v>2.6</v>
      </c>
      <c r="F108" s="30">
        <v>3.1</v>
      </c>
      <c r="G108" s="21">
        <f t="shared" si="2"/>
        <v>0.5</v>
      </c>
      <c r="H108" s="29">
        <f>G8/C243*C108</f>
        <v>0.1716329006260546</v>
      </c>
      <c r="I108" s="26">
        <f t="shared" si="3"/>
        <v>0.67163290062605463</v>
      </c>
      <c r="J108" s="4"/>
      <c r="K108" s="366"/>
      <c r="L108" s="55"/>
      <c r="M108" s="452"/>
      <c r="R108" s="46"/>
    </row>
    <row r="109" spans="1:21" x14ac:dyDescent="0.25">
      <c r="A109" s="7">
        <v>96</v>
      </c>
      <c r="B109" s="17" t="s">
        <v>508</v>
      </c>
      <c r="C109" s="11">
        <v>59.5</v>
      </c>
      <c r="D109" s="16" t="s">
        <v>328</v>
      </c>
      <c r="E109" s="30">
        <v>2.1</v>
      </c>
      <c r="F109" s="30">
        <v>2.1</v>
      </c>
      <c r="G109" s="21">
        <f t="shared" si="2"/>
        <v>0</v>
      </c>
      <c r="H109" s="29">
        <f>G8/C243*C109</f>
        <v>0.1853386131987341</v>
      </c>
      <c r="I109" s="26">
        <f t="shared" si="3"/>
        <v>0.1853386131987341</v>
      </c>
      <c r="J109" s="4"/>
      <c r="K109" s="366"/>
      <c r="L109" s="55"/>
      <c r="M109" s="452"/>
      <c r="Q109" s="95"/>
      <c r="R109" s="127"/>
    </row>
    <row r="110" spans="1:21" x14ac:dyDescent="0.25">
      <c r="A110" s="7">
        <v>97</v>
      </c>
      <c r="B110" s="17" t="s">
        <v>509</v>
      </c>
      <c r="C110" s="11">
        <v>62.8</v>
      </c>
      <c r="D110" s="16" t="s">
        <v>328</v>
      </c>
      <c r="E110" s="30">
        <v>5.8</v>
      </c>
      <c r="F110" s="30">
        <v>6.3</v>
      </c>
      <c r="G110" s="21">
        <f t="shared" si="2"/>
        <v>0.5</v>
      </c>
      <c r="H110" s="29">
        <f>G8/C243*C110</f>
        <v>0.19561789762824372</v>
      </c>
      <c r="I110" s="26">
        <f t="shared" si="3"/>
        <v>0.69561789762824366</v>
      </c>
      <c r="J110" s="4"/>
      <c r="K110" s="366"/>
      <c r="L110" s="55"/>
      <c r="M110" s="452"/>
      <c r="Q110" s="95"/>
      <c r="R110" s="56"/>
    </row>
    <row r="111" spans="1:21" x14ac:dyDescent="0.25">
      <c r="A111" s="7">
        <v>98</v>
      </c>
      <c r="B111" s="17" t="s">
        <v>510</v>
      </c>
      <c r="C111" s="11">
        <v>68.8</v>
      </c>
      <c r="D111" s="16" t="s">
        <v>328</v>
      </c>
      <c r="E111" s="30">
        <v>4.2</v>
      </c>
      <c r="F111" s="30">
        <v>4.4000000000000004</v>
      </c>
      <c r="G111" s="21">
        <f t="shared" si="2"/>
        <v>0.20000000000000018</v>
      </c>
      <c r="H111" s="29">
        <f>G8/C243*C111</f>
        <v>0.21430750568189758</v>
      </c>
      <c r="I111" s="26">
        <f t="shared" si="3"/>
        <v>0.41430750568189778</v>
      </c>
      <c r="J111" s="4"/>
      <c r="K111" s="366"/>
      <c r="L111" s="55"/>
      <c r="M111" s="452"/>
      <c r="Q111" s="95"/>
      <c r="R111" s="56"/>
    </row>
    <row r="112" spans="1:21" x14ac:dyDescent="0.25">
      <c r="A112" s="7">
        <v>99</v>
      </c>
      <c r="B112" s="17" t="s">
        <v>511</v>
      </c>
      <c r="C112" s="11">
        <v>42.2</v>
      </c>
      <c r="D112" s="16" t="s">
        <v>328</v>
      </c>
      <c r="E112" s="30">
        <v>3.4</v>
      </c>
      <c r="F112" s="30">
        <v>3.4</v>
      </c>
      <c r="G112" s="21">
        <f t="shared" si="2"/>
        <v>0</v>
      </c>
      <c r="H112" s="29">
        <f>G8/C243*C112</f>
        <v>0.13145024331069882</v>
      </c>
      <c r="I112" s="26">
        <f t="shared" si="3"/>
        <v>0.13145024331069882</v>
      </c>
      <c r="J112" s="4"/>
      <c r="K112" s="366"/>
      <c r="L112" s="55"/>
      <c r="M112" s="452"/>
      <c r="Q112" s="95"/>
      <c r="R112" s="56"/>
    </row>
    <row r="113" spans="1:18" x14ac:dyDescent="0.25">
      <c r="A113" s="7">
        <v>100</v>
      </c>
      <c r="B113" s="17" t="s">
        <v>512</v>
      </c>
      <c r="C113" s="11">
        <v>55.2</v>
      </c>
      <c r="D113" s="16" t="s">
        <v>328</v>
      </c>
      <c r="E113" s="30">
        <v>3.9</v>
      </c>
      <c r="F113" s="30">
        <v>3.9</v>
      </c>
      <c r="G113" s="21">
        <f t="shared" si="2"/>
        <v>0</v>
      </c>
      <c r="H113" s="29">
        <f>G8/C243*C113</f>
        <v>0.1719443940936155</v>
      </c>
      <c r="I113" s="26">
        <f t="shared" si="3"/>
        <v>0.1719443940936155</v>
      </c>
      <c r="J113" s="4"/>
      <c r="K113" s="366"/>
      <c r="L113" s="55"/>
      <c r="M113" s="452"/>
      <c r="Q113" s="95"/>
      <c r="R113" s="128"/>
    </row>
    <row r="114" spans="1:18" x14ac:dyDescent="0.25">
      <c r="A114" s="7">
        <v>101</v>
      </c>
      <c r="B114" s="17" t="s">
        <v>513</v>
      </c>
      <c r="C114" s="11">
        <v>58.1</v>
      </c>
      <c r="D114" s="16" t="s">
        <v>328</v>
      </c>
      <c r="E114" s="30">
        <v>4.4000000000000004</v>
      </c>
      <c r="F114" s="30">
        <v>4.8</v>
      </c>
      <c r="G114" s="21">
        <f t="shared" si="2"/>
        <v>0.39999999999999947</v>
      </c>
      <c r="H114" s="29">
        <f>G8/C243*C114</f>
        <v>0.18097770465288154</v>
      </c>
      <c r="I114" s="26">
        <f t="shared" si="3"/>
        <v>0.58097770465288101</v>
      </c>
      <c r="L114" s="55"/>
      <c r="M114" s="452"/>
      <c r="Q114" s="95"/>
      <c r="R114" s="128"/>
    </row>
    <row r="115" spans="1:18" x14ac:dyDescent="0.25">
      <c r="A115" s="7">
        <v>102</v>
      </c>
      <c r="B115" s="17" t="s">
        <v>514</v>
      </c>
      <c r="C115" s="11">
        <v>61.9</v>
      </c>
      <c r="D115" s="16" t="s">
        <v>328</v>
      </c>
      <c r="E115" s="30">
        <v>6.8</v>
      </c>
      <c r="F115" s="30">
        <v>7.3</v>
      </c>
      <c r="G115" s="21">
        <f t="shared" si="2"/>
        <v>0.5</v>
      </c>
      <c r="H115" s="29">
        <f>G8/C243*C115</f>
        <v>0.19281445642019565</v>
      </c>
      <c r="I115" s="26">
        <f t="shared" si="3"/>
        <v>0.69281445642019568</v>
      </c>
      <c r="J115" s="4"/>
      <c r="K115" s="366"/>
      <c r="L115" s="55"/>
      <c r="M115" s="452"/>
      <c r="Q115" s="95"/>
      <c r="R115" s="128"/>
    </row>
    <row r="116" spans="1:18" x14ac:dyDescent="0.25">
      <c r="A116" s="7">
        <v>103</v>
      </c>
      <c r="B116" s="17" t="s">
        <v>515</v>
      </c>
      <c r="C116" s="11">
        <v>69.3</v>
      </c>
      <c r="D116" s="16" t="s">
        <v>328</v>
      </c>
      <c r="E116" s="30">
        <v>0.8</v>
      </c>
      <c r="F116" s="30">
        <v>0.8</v>
      </c>
      <c r="G116" s="21">
        <f t="shared" si="2"/>
        <v>0</v>
      </c>
      <c r="H116" s="29">
        <f>G8/C243*C116</f>
        <v>0.21586497301970206</v>
      </c>
      <c r="I116" s="26">
        <f t="shared" si="3"/>
        <v>0.21586497301970206</v>
      </c>
      <c r="J116" s="4"/>
      <c r="K116" s="366"/>
      <c r="L116" s="55"/>
      <c r="M116" s="452"/>
      <c r="Q116" s="95"/>
      <c r="R116" s="96"/>
    </row>
    <row r="117" spans="1:18" x14ac:dyDescent="0.25">
      <c r="A117" s="7">
        <v>104</v>
      </c>
      <c r="B117" s="17" t="s">
        <v>516</v>
      </c>
      <c r="C117" s="11">
        <v>42.4</v>
      </c>
      <c r="D117" s="16" t="s">
        <v>328</v>
      </c>
      <c r="E117" s="30">
        <v>0</v>
      </c>
      <c r="F117" s="30">
        <v>0</v>
      </c>
      <c r="G117" s="21">
        <f t="shared" si="2"/>
        <v>0</v>
      </c>
      <c r="H117" s="29">
        <f>G8/C243*C117</f>
        <v>0.1320732302458206</v>
      </c>
      <c r="I117" s="26">
        <f t="shared" si="3"/>
        <v>0.1320732302458206</v>
      </c>
      <c r="J117" s="4"/>
      <c r="K117" s="366"/>
      <c r="L117" s="55"/>
      <c r="M117" s="452"/>
      <c r="Q117" s="95"/>
      <c r="R117" s="96"/>
    </row>
    <row r="118" spans="1:18" x14ac:dyDescent="0.25">
      <c r="A118" s="7">
        <v>105</v>
      </c>
      <c r="B118" s="17" t="s">
        <v>517</v>
      </c>
      <c r="C118" s="11">
        <v>55</v>
      </c>
      <c r="D118" s="16" t="s">
        <v>328</v>
      </c>
      <c r="E118" s="30">
        <v>4.5999999999999996</v>
      </c>
      <c r="F118" s="30">
        <v>4.9000000000000004</v>
      </c>
      <c r="G118" s="21">
        <f t="shared" si="2"/>
        <v>0.30000000000000071</v>
      </c>
      <c r="H118" s="29">
        <f>G8/C243*C118</f>
        <v>0.1713214071584937</v>
      </c>
      <c r="I118" s="26">
        <f t="shared" si="3"/>
        <v>0.47132140715849441</v>
      </c>
      <c r="J118" s="4"/>
      <c r="K118" s="366"/>
      <c r="L118" s="55"/>
      <c r="M118" s="452"/>
    </row>
    <row r="119" spans="1:18" x14ac:dyDescent="0.25">
      <c r="A119" s="7">
        <v>106</v>
      </c>
      <c r="B119" s="17" t="s">
        <v>518</v>
      </c>
      <c r="C119" s="11">
        <v>59.2</v>
      </c>
      <c r="D119" s="16" t="s">
        <v>328</v>
      </c>
      <c r="E119" s="30">
        <v>6</v>
      </c>
      <c r="F119" s="30">
        <v>7.1</v>
      </c>
      <c r="G119" s="21">
        <f t="shared" si="2"/>
        <v>1.0999999999999996</v>
      </c>
      <c r="H119" s="29">
        <f>G8/C243*C119</f>
        <v>0.18440413279605142</v>
      </c>
      <c r="I119" s="26">
        <f t="shared" si="3"/>
        <v>1.2844041327960511</v>
      </c>
      <c r="J119" s="4"/>
      <c r="K119" s="366"/>
      <c r="L119" s="55"/>
      <c r="M119" s="452"/>
    </row>
    <row r="120" spans="1:18" x14ac:dyDescent="0.25">
      <c r="A120" s="7">
        <v>107</v>
      </c>
      <c r="B120" s="17" t="s">
        <v>519</v>
      </c>
      <c r="C120" s="11">
        <v>62.8</v>
      </c>
      <c r="D120" s="16" t="s">
        <v>328</v>
      </c>
      <c r="E120" s="30">
        <v>5.3</v>
      </c>
      <c r="F120" s="30">
        <v>6.6</v>
      </c>
      <c r="G120" s="21">
        <f t="shared" si="2"/>
        <v>1.2999999999999998</v>
      </c>
      <c r="H120" s="29">
        <f>G8/C243*C120</f>
        <v>0.19561789762824372</v>
      </c>
      <c r="I120" s="26">
        <f t="shared" si="3"/>
        <v>1.4956178976282435</v>
      </c>
      <c r="J120" s="4"/>
      <c r="K120" s="366"/>
      <c r="L120" s="55"/>
      <c r="M120" s="452"/>
    </row>
    <row r="121" spans="1:18" x14ac:dyDescent="0.25">
      <c r="A121" s="7">
        <v>108</v>
      </c>
      <c r="B121" s="17" t="s">
        <v>514</v>
      </c>
      <c r="C121" s="11">
        <v>68.599999999999994</v>
      </c>
      <c r="D121" s="16" t="s">
        <v>328</v>
      </c>
      <c r="E121" s="30">
        <v>4.8</v>
      </c>
      <c r="F121" s="30">
        <v>5.5</v>
      </c>
      <c r="G121" s="21">
        <f t="shared" si="2"/>
        <v>0.70000000000000018</v>
      </c>
      <c r="H121" s="29">
        <f>G8/C243*C121</f>
        <v>0.21368451874677577</v>
      </c>
      <c r="I121" s="26">
        <f t="shared" si="3"/>
        <v>0.91368451874677592</v>
      </c>
      <c r="J121" s="4"/>
      <c r="K121" s="366"/>
      <c r="L121" s="55"/>
      <c r="M121" s="452"/>
      <c r="P121" s="44"/>
    </row>
    <row r="122" spans="1:18" x14ac:dyDescent="0.25">
      <c r="A122" s="328">
        <v>109</v>
      </c>
      <c r="B122" s="329" t="s">
        <v>520</v>
      </c>
      <c r="C122" s="330">
        <v>42.5</v>
      </c>
      <c r="D122" s="331" t="s">
        <v>328</v>
      </c>
      <c r="E122" s="332">
        <v>4.5999999999999996</v>
      </c>
      <c r="F122" s="332">
        <v>4.5999999999999996</v>
      </c>
      <c r="G122" s="333">
        <f t="shared" si="2"/>
        <v>0</v>
      </c>
      <c r="H122" s="334">
        <f>G8/C243*C122</f>
        <v>0.1323847237133815</v>
      </c>
      <c r="I122" s="335">
        <f t="shared" si="3"/>
        <v>0.1323847237133815</v>
      </c>
      <c r="J122" s="4"/>
      <c r="K122" s="366"/>
      <c r="L122" s="55"/>
      <c r="M122" s="452"/>
      <c r="P122" s="44"/>
    </row>
    <row r="123" spans="1:18" x14ac:dyDescent="0.25">
      <c r="A123" s="7">
        <v>110</v>
      </c>
      <c r="B123" s="17" t="s">
        <v>521</v>
      </c>
      <c r="C123" s="11">
        <v>54.1</v>
      </c>
      <c r="D123" s="16" t="s">
        <v>328</v>
      </c>
      <c r="E123" s="30">
        <v>6.9</v>
      </c>
      <c r="F123" s="30">
        <v>8.1</v>
      </c>
      <c r="G123" s="21">
        <f t="shared" si="2"/>
        <v>1.1999999999999993</v>
      </c>
      <c r="H123" s="29">
        <f>G8/C243*C123</f>
        <v>0.16851796595044563</v>
      </c>
      <c r="I123" s="26">
        <f t="shared" si="3"/>
        <v>1.3685179659504449</v>
      </c>
      <c r="J123" s="4"/>
      <c r="K123" s="366"/>
      <c r="L123" s="55"/>
      <c r="M123" s="452"/>
      <c r="P123" s="44"/>
      <c r="R123" s="46"/>
    </row>
    <row r="124" spans="1:18" x14ac:dyDescent="0.25">
      <c r="A124" s="7">
        <v>111</v>
      </c>
      <c r="B124" s="17" t="s">
        <v>373</v>
      </c>
      <c r="C124" s="11">
        <v>54.3</v>
      </c>
      <c r="D124" s="16" t="s">
        <v>328</v>
      </c>
      <c r="E124" s="30">
        <v>6.2</v>
      </c>
      <c r="F124" s="30">
        <v>6.2</v>
      </c>
      <c r="G124" s="21">
        <f t="shared" si="2"/>
        <v>0</v>
      </c>
      <c r="H124" s="29">
        <f>G8/C243*C124</f>
        <v>0.16914095288556741</v>
      </c>
      <c r="I124" s="26">
        <f t="shared" si="3"/>
        <v>0.16914095288556741</v>
      </c>
      <c r="J124" s="4"/>
      <c r="K124" s="366"/>
      <c r="L124" s="55"/>
      <c r="M124" s="452"/>
      <c r="Q124" s="95"/>
    </row>
    <row r="125" spans="1:18" x14ac:dyDescent="0.25">
      <c r="A125" s="7">
        <v>112</v>
      </c>
      <c r="B125" s="17" t="s">
        <v>374</v>
      </c>
      <c r="C125" s="11">
        <v>52</v>
      </c>
      <c r="D125" s="16" t="s">
        <v>328</v>
      </c>
      <c r="E125" s="30">
        <v>3.7</v>
      </c>
      <c r="F125" s="30">
        <v>4.4000000000000004</v>
      </c>
      <c r="G125" s="21">
        <f t="shared" si="2"/>
        <v>0.70000000000000018</v>
      </c>
      <c r="H125" s="29">
        <f>G8/C243*C125</f>
        <v>0.16197660313166679</v>
      </c>
      <c r="I125" s="26">
        <f t="shared" si="3"/>
        <v>0.86197660313166691</v>
      </c>
      <c r="J125" s="4"/>
      <c r="K125" s="366"/>
      <c r="L125" s="55"/>
      <c r="M125" s="452"/>
      <c r="Q125" s="95"/>
      <c r="R125" s="56"/>
    </row>
    <row r="126" spans="1:18" x14ac:dyDescent="0.25">
      <c r="A126" s="7">
        <v>113</v>
      </c>
      <c r="B126" s="17" t="s">
        <v>375</v>
      </c>
      <c r="C126" s="11">
        <v>46.8</v>
      </c>
      <c r="D126" s="16" t="s">
        <v>328</v>
      </c>
      <c r="E126" s="30">
        <v>5.7</v>
      </c>
      <c r="F126" s="30">
        <v>6.4</v>
      </c>
      <c r="G126" s="21">
        <f t="shared" si="2"/>
        <v>0.70000000000000018</v>
      </c>
      <c r="H126" s="29">
        <f>G8/C243*C126</f>
        <v>0.1457789428185001</v>
      </c>
      <c r="I126" s="26">
        <f t="shared" si="3"/>
        <v>0.8457789428185003</v>
      </c>
      <c r="J126" s="4"/>
      <c r="K126" s="366"/>
      <c r="L126" s="55"/>
      <c r="M126" s="452"/>
      <c r="Q126" s="95"/>
      <c r="R126" s="56"/>
    </row>
    <row r="127" spans="1:18" x14ac:dyDescent="0.25">
      <c r="A127" s="7">
        <v>114</v>
      </c>
      <c r="B127" s="17" t="s">
        <v>376</v>
      </c>
      <c r="C127" s="11">
        <v>73.3</v>
      </c>
      <c r="D127" s="16" t="s">
        <v>328</v>
      </c>
      <c r="E127" s="30">
        <v>5.5</v>
      </c>
      <c r="F127" s="30">
        <v>5.9</v>
      </c>
      <c r="G127" s="21">
        <f t="shared" si="2"/>
        <v>0.40000000000000036</v>
      </c>
      <c r="H127" s="29">
        <f>G8/C243*C127</f>
        <v>0.22832471172213797</v>
      </c>
      <c r="I127" s="26">
        <f t="shared" si="3"/>
        <v>0.62832471172213833</v>
      </c>
      <c r="J127" s="4"/>
      <c r="K127" s="366"/>
      <c r="L127" s="55"/>
      <c r="M127" s="452"/>
      <c r="O127" s="46"/>
      <c r="P127" s="44"/>
      <c r="Q127" s="95"/>
      <c r="R127" s="56"/>
    </row>
    <row r="128" spans="1:18" x14ac:dyDescent="0.25">
      <c r="A128" s="7">
        <v>115</v>
      </c>
      <c r="B128" s="17" t="s">
        <v>377</v>
      </c>
      <c r="C128" s="11">
        <v>54.3</v>
      </c>
      <c r="D128" s="16" t="s">
        <v>328</v>
      </c>
      <c r="E128" s="30">
        <v>4.7</v>
      </c>
      <c r="F128" s="30">
        <v>5.0999999999999996</v>
      </c>
      <c r="G128" s="21">
        <f t="shared" si="2"/>
        <v>0.39999999999999947</v>
      </c>
      <c r="H128" s="29">
        <f>G8/C243*C128</f>
        <v>0.16914095288556741</v>
      </c>
      <c r="I128" s="26">
        <f t="shared" si="3"/>
        <v>0.56914095288556688</v>
      </c>
      <c r="J128" s="4"/>
      <c r="K128" s="366"/>
      <c r="L128" s="55"/>
      <c r="M128" s="452"/>
      <c r="N128" s="95"/>
      <c r="O128" s="45"/>
      <c r="P128" s="45"/>
      <c r="Q128" s="95"/>
      <c r="R128" s="96"/>
    </row>
    <row r="129" spans="1:22" x14ac:dyDescent="0.25">
      <c r="A129" s="7">
        <v>116</v>
      </c>
      <c r="B129" s="17" t="s">
        <v>378</v>
      </c>
      <c r="C129" s="11">
        <v>51.8</v>
      </c>
      <c r="D129" s="16" t="s">
        <v>328</v>
      </c>
      <c r="E129" s="30">
        <v>5.5</v>
      </c>
      <c r="F129" s="30">
        <v>5.6</v>
      </c>
      <c r="G129" s="21">
        <f t="shared" si="2"/>
        <v>9.9999999999999645E-2</v>
      </c>
      <c r="H129" s="29">
        <f>G8/C243*C129</f>
        <v>0.16135361619654498</v>
      </c>
      <c r="I129" s="26">
        <f t="shared" si="3"/>
        <v>0.26135361619654462</v>
      </c>
      <c r="J129" s="4"/>
      <c r="K129" s="366"/>
      <c r="L129" s="55"/>
      <c r="M129" s="452"/>
      <c r="N129" s="95"/>
      <c r="O129" s="97"/>
      <c r="P129" s="97"/>
      <c r="Q129" s="95"/>
      <c r="R129" s="96"/>
      <c r="U129" s="451"/>
      <c r="V129" s="451"/>
    </row>
    <row r="130" spans="1:22" x14ac:dyDescent="0.25">
      <c r="A130" s="7">
        <v>117</v>
      </c>
      <c r="B130" s="17" t="s">
        <v>379</v>
      </c>
      <c r="C130" s="11">
        <v>47.2</v>
      </c>
      <c r="D130" s="16" t="s">
        <v>328</v>
      </c>
      <c r="E130" s="30">
        <v>4.5</v>
      </c>
      <c r="F130" s="30">
        <v>5.3</v>
      </c>
      <c r="G130" s="21">
        <f t="shared" si="2"/>
        <v>0.79999999999999982</v>
      </c>
      <c r="H130" s="29">
        <f>G8/C243*C130</f>
        <v>0.14702491668874371</v>
      </c>
      <c r="I130" s="26">
        <f t="shared" si="3"/>
        <v>0.94702491668874356</v>
      </c>
      <c r="J130" s="4"/>
      <c r="K130" s="366"/>
      <c r="L130" s="55"/>
      <c r="M130" s="452"/>
      <c r="N130" s="95"/>
      <c r="O130" s="97"/>
      <c r="P130" s="97"/>
      <c r="Q130" s="95"/>
      <c r="R130" s="96"/>
      <c r="U130" s="451"/>
      <c r="V130" s="451"/>
    </row>
    <row r="131" spans="1:22" x14ac:dyDescent="0.25">
      <c r="A131" s="7">
        <v>118</v>
      </c>
      <c r="B131" s="17" t="s">
        <v>380</v>
      </c>
      <c r="C131" s="11">
        <v>72.8</v>
      </c>
      <c r="D131" s="16" t="s">
        <v>328</v>
      </c>
      <c r="E131" s="30">
        <v>6.5</v>
      </c>
      <c r="F131" s="30">
        <v>7.5</v>
      </c>
      <c r="G131" s="21">
        <f t="shared" si="2"/>
        <v>1</v>
      </c>
      <c r="H131" s="29">
        <f>G8/C243*C131</f>
        <v>0.22676724438433349</v>
      </c>
      <c r="I131" s="26">
        <f t="shared" si="3"/>
        <v>1.2267672443843334</v>
      </c>
      <c r="J131" s="4"/>
      <c r="K131" s="366"/>
      <c r="L131" s="55"/>
      <c r="M131" s="452"/>
      <c r="N131" s="95"/>
      <c r="O131" s="97"/>
      <c r="P131" s="97"/>
      <c r="Q131" s="95"/>
      <c r="R131" s="96"/>
    </row>
    <row r="132" spans="1:22" x14ac:dyDescent="0.25">
      <c r="A132" s="7">
        <v>119</v>
      </c>
      <c r="B132" s="17" t="s">
        <v>381</v>
      </c>
      <c r="C132" s="11">
        <v>54.2</v>
      </c>
      <c r="D132" s="16" t="s">
        <v>328</v>
      </c>
      <c r="E132" s="30">
        <v>5</v>
      </c>
      <c r="F132" s="30">
        <v>6.1</v>
      </c>
      <c r="G132" s="21">
        <f t="shared" si="2"/>
        <v>1.0999999999999996</v>
      </c>
      <c r="H132" s="29">
        <f>G8/C243*C132</f>
        <v>0.16882945941800653</v>
      </c>
      <c r="I132" s="26">
        <f t="shared" si="3"/>
        <v>1.2688294594180061</v>
      </c>
      <c r="J132" s="4"/>
      <c r="K132" s="366"/>
      <c r="L132" s="55"/>
      <c r="M132" s="452"/>
      <c r="N132" s="95"/>
      <c r="O132" s="97"/>
      <c r="P132" s="97"/>
    </row>
    <row r="133" spans="1:22" x14ac:dyDescent="0.25">
      <c r="A133" s="7">
        <v>120</v>
      </c>
      <c r="B133" s="17" t="s">
        <v>382</v>
      </c>
      <c r="C133" s="11">
        <v>51.9</v>
      </c>
      <c r="D133" s="16" t="s">
        <v>328</v>
      </c>
      <c r="E133" s="30">
        <v>5.0999999999999996</v>
      </c>
      <c r="F133" s="30">
        <v>5.0999999999999996</v>
      </c>
      <c r="G133" s="21">
        <f t="shared" si="2"/>
        <v>0</v>
      </c>
      <c r="H133" s="29">
        <f>G8/C243*C133</f>
        <v>0.16166510966410588</v>
      </c>
      <c r="I133" s="26">
        <f t="shared" si="3"/>
        <v>0.16166510966410588</v>
      </c>
      <c r="J133" s="4"/>
      <c r="K133" s="366"/>
      <c r="L133" s="55"/>
      <c r="M133" s="452"/>
      <c r="N133" s="95"/>
      <c r="O133" s="97"/>
      <c r="P133" s="97"/>
    </row>
    <row r="134" spans="1:22" x14ac:dyDescent="0.25">
      <c r="A134" s="7">
        <v>121</v>
      </c>
      <c r="B134" s="17" t="s">
        <v>383</v>
      </c>
      <c r="C134" s="11">
        <v>47.2</v>
      </c>
      <c r="D134" s="16" t="s">
        <v>328</v>
      </c>
      <c r="E134" s="30">
        <v>3.3</v>
      </c>
      <c r="F134" s="30">
        <v>3.7</v>
      </c>
      <c r="G134" s="21">
        <f t="shared" si="2"/>
        <v>0.40000000000000036</v>
      </c>
      <c r="H134" s="29">
        <f>G8/C243*C134</f>
        <v>0.14702491668874371</v>
      </c>
      <c r="I134" s="26">
        <f t="shared" si="3"/>
        <v>0.54702491668874409</v>
      </c>
      <c r="J134" s="4"/>
      <c r="K134" s="366"/>
      <c r="L134" s="55"/>
      <c r="M134" s="452"/>
      <c r="N134" s="95"/>
      <c r="O134" s="97"/>
      <c r="P134" s="97"/>
    </row>
    <row r="135" spans="1:22" x14ac:dyDescent="0.25">
      <c r="A135" s="7">
        <v>122</v>
      </c>
      <c r="B135" s="17" t="s">
        <v>384</v>
      </c>
      <c r="C135" s="11">
        <v>72.7</v>
      </c>
      <c r="D135" s="16" t="s">
        <v>328</v>
      </c>
      <c r="E135" s="30">
        <v>1.7</v>
      </c>
      <c r="F135" s="30">
        <v>1.7</v>
      </c>
      <c r="G135" s="21">
        <f t="shared" si="2"/>
        <v>0</v>
      </c>
      <c r="H135" s="29">
        <f>G8/C243*C135</f>
        <v>0.22645575091677261</v>
      </c>
      <c r="I135" s="26">
        <f t="shared" si="3"/>
        <v>0.22645575091677261</v>
      </c>
      <c r="J135" s="4"/>
      <c r="K135" s="366"/>
      <c r="L135" s="55"/>
      <c r="M135" s="452"/>
      <c r="N135" s="95"/>
      <c r="O135" s="98"/>
      <c r="P135" s="97"/>
    </row>
    <row r="136" spans="1:22" x14ac:dyDescent="0.25">
      <c r="A136" s="7">
        <v>123</v>
      </c>
      <c r="B136" s="17" t="s">
        <v>385</v>
      </c>
      <c r="C136" s="11">
        <v>54.3</v>
      </c>
      <c r="D136" s="16" t="s">
        <v>328</v>
      </c>
      <c r="E136" s="30">
        <v>4.5999999999999996</v>
      </c>
      <c r="F136" s="30">
        <v>4.5999999999999996</v>
      </c>
      <c r="G136" s="21">
        <f t="shared" si="2"/>
        <v>0</v>
      </c>
      <c r="H136" s="29">
        <f>G8/C243*C136</f>
        <v>0.16914095288556741</v>
      </c>
      <c r="I136" s="26">
        <f t="shared" si="3"/>
        <v>0.16914095288556741</v>
      </c>
      <c r="J136" s="4"/>
      <c r="K136" s="366"/>
      <c r="L136" s="55"/>
      <c r="M136" s="452"/>
      <c r="N136" s="95"/>
      <c r="O136" s="97"/>
      <c r="P136" s="97"/>
    </row>
    <row r="137" spans="1:22" x14ac:dyDescent="0.25">
      <c r="A137" s="7">
        <v>124</v>
      </c>
      <c r="B137" s="17" t="s">
        <v>386</v>
      </c>
      <c r="C137" s="11">
        <v>52.1</v>
      </c>
      <c r="D137" s="16" t="s">
        <v>328</v>
      </c>
      <c r="E137" s="30">
        <v>4.4000000000000004</v>
      </c>
      <c r="F137" s="30">
        <v>4.8</v>
      </c>
      <c r="G137" s="21">
        <f t="shared" si="2"/>
        <v>0.39999999999999947</v>
      </c>
      <c r="H137" s="29">
        <f>G8/C243*C137</f>
        <v>0.16228809659922769</v>
      </c>
      <c r="I137" s="26">
        <f t="shared" si="3"/>
        <v>0.56228809659922718</v>
      </c>
      <c r="J137" s="4"/>
      <c r="K137" s="366"/>
      <c r="L137" s="55"/>
      <c r="M137" s="452"/>
      <c r="N137" s="95"/>
      <c r="O137" s="97"/>
      <c r="P137" s="97"/>
    </row>
    <row r="138" spans="1:22" x14ac:dyDescent="0.25">
      <c r="A138" s="7">
        <v>125</v>
      </c>
      <c r="B138" s="17" t="s">
        <v>387</v>
      </c>
      <c r="C138" s="11">
        <v>47.2</v>
      </c>
      <c r="D138" s="16" t="s">
        <v>328</v>
      </c>
      <c r="E138" s="30">
        <v>4.2</v>
      </c>
      <c r="F138" s="30">
        <v>5</v>
      </c>
      <c r="G138" s="21">
        <f t="shared" si="2"/>
        <v>0.79999999999999982</v>
      </c>
      <c r="H138" s="29">
        <f>G8/C243*C138</f>
        <v>0.14702491668874371</v>
      </c>
      <c r="I138" s="26">
        <f t="shared" si="3"/>
        <v>0.94702491668874356</v>
      </c>
      <c r="J138" s="4"/>
      <c r="K138" s="366"/>
      <c r="L138" s="55"/>
      <c r="M138" s="452"/>
    </row>
    <row r="139" spans="1:22" x14ac:dyDescent="0.25">
      <c r="A139" s="7">
        <v>126</v>
      </c>
      <c r="B139" s="17" t="s">
        <v>388</v>
      </c>
      <c r="C139" s="11">
        <v>72.400000000000006</v>
      </c>
      <c r="D139" s="16" t="s">
        <v>328</v>
      </c>
      <c r="E139" s="30">
        <v>6.6</v>
      </c>
      <c r="F139" s="30">
        <v>6.9</v>
      </c>
      <c r="G139" s="21">
        <f t="shared" si="2"/>
        <v>0.30000000000000071</v>
      </c>
      <c r="H139" s="29">
        <f>G8/C243*C139</f>
        <v>0.22552127051408991</v>
      </c>
      <c r="I139" s="26">
        <f t="shared" si="3"/>
        <v>0.52552127051409059</v>
      </c>
      <c r="J139" s="4"/>
      <c r="K139" s="366"/>
      <c r="L139" s="55"/>
      <c r="M139" s="452"/>
    </row>
    <row r="140" spans="1:22" ht="15.75" customHeight="1" x14ac:dyDescent="0.25">
      <c r="A140" s="7">
        <v>127</v>
      </c>
      <c r="B140" s="17" t="s">
        <v>389</v>
      </c>
      <c r="C140" s="11">
        <v>54.3</v>
      </c>
      <c r="D140" s="16" t="s">
        <v>328</v>
      </c>
      <c r="E140" s="30">
        <v>5.2</v>
      </c>
      <c r="F140" s="30">
        <v>5.6</v>
      </c>
      <c r="G140" s="21">
        <f t="shared" si="2"/>
        <v>0.39999999999999947</v>
      </c>
      <c r="H140" s="29">
        <f>G8/C243*C140</f>
        <v>0.16914095288556741</v>
      </c>
      <c r="I140" s="26">
        <f t="shared" si="3"/>
        <v>0.56914095288556688</v>
      </c>
      <c r="J140" s="4"/>
      <c r="K140" s="366"/>
      <c r="L140" s="55"/>
      <c r="M140" s="55"/>
      <c r="N140" s="55"/>
      <c r="O140" s="55"/>
      <c r="P140" s="55"/>
    </row>
    <row r="141" spans="1:22" x14ac:dyDescent="0.25">
      <c r="A141" s="7">
        <v>128</v>
      </c>
      <c r="B141" s="17" t="s">
        <v>390</v>
      </c>
      <c r="C141" s="11">
        <v>51.8</v>
      </c>
      <c r="D141" s="16" t="s">
        <v>328</v>
      </c>
      <c r="E141" s="30">
        <v>3.8</v>
      </c>
      <c r="F141" s="30">
        <v>3.8</v>
      </c>
      <c r="G141" s="21">
        <f t="shared" si="2"/>
        <v>0</v>
      </c>
      <c r="H141" s="29">
        <f>G8/C243*C141</f>
        <v>0.16135361619654498</v>
      </c>
      <c r="I141" s="26">
        <f t="shared" si="3"/>
        <v>0.16135361619654498</v>
      </c>
      <c r="J141" s="4"/>
      <c r="K141" s="366"/>
      <c r="L141" s="55"/>
      <c r="M141" s="452"/>
    </row>
    <row r="142" spans="1:22" x14ac:dyDescent="0.25">
      <c r="A142" s="7">
        <v>129</v>
      </c>
      <c r="B142" s="17" t="s">
        <v>391</v>
      </c>
      <c r="C142" s="11">
        <v>48</v>
      </c>
      <c r="D142" s="16" t="s">
        <v>328</v>
      </c>
      <c r="E142" s="30">
        <v>4.7</v>
      </c>
      <c r="F142" s="30">
        <v>4.7</v>
      </c>
      <c r="G142" s="21">
        <f t="shared" si="2"/>
        <v>0</v>
      </c>
      <c r="H142" s="29">
        <f>G8/C243*C142</f>
        <v>0.14951686442923087</v>
      </c>
      <c r="I142" s="26">
        <f t="shared" si="3"/>
        <v>0.14951686442923087</v>
      </c>
      <c r="J142" s="4"/>
      <c r="K142" s="366"/>
      <c r="L142" s="55"/>
      <c r="M142" s="452"/>
    </row>
    <row r="143" spans="1:22" x14ac:dyDescent="0.25">
      <c r="A143" s="7">
        <v>130</v>
      </c>
      <c r="B143" s="17" t="s">
        <v>392</v>
      </c>
      <c r="C143" s="11">
        <v>73</v>
      </c>
      <c r="D143" s="16" t="s">
        <v>328</v>
      </c>
      <c r="E143" s="30">
        <v>2.5</v>
      </c>
      <c r="F143" s="30">
        <v>3.5</v>
      </c>
      <c r="G143" s="21">
        <f t="shared" si="2"/>
        <v>1</v>
      </c>
      <c r="H143" s="29">
        <f>G8/C243*C143</f>
        <v>0.22739023131945529</v>
      </c>
      <c r="I143" s="26">
        <f t="shared" si="3"/>
        <v>1.2273902313194553</v>
      </c>
      <c r="J143" s="4"/>
      <c r="K143" s="385" t="s">
        <v>648</v>
      </c>
      <c r="L143" s="440"/>
      <c r="M143" s="441"/>
      <c r="N143" s="442"/>
    </row>
    <row r="144" spans="1:22" x14ac:dyDescent="0.25">
      <c r="A144" s="7">
        <v>131</v>
      </c>
      <c r="B144" s="17" t="s">
        <v>393</v>
      </c>
      <c r="C144" s="11">
        <v>54.8</v>
      </c>
      <c r="D144" s="16" t="s">
        <v>328</v>
      </c>
      <c r="E144" s="30">
        <v>2.6</v>
      </c>
      <c r="F144" s="30">
        <v>2.6</v>
      </c>
      <c r="G144" s="21">
        <f t="shared" ref="G144:G207" si="4">F144-E144</f>
        <v>0</v>
      </c>
      <c r="H144" s="29">
        <f>G8/C243*C144</f>
        <v>0.17069842022337189</v>
      </c>
      <c r="I144" s="26">
        <f t="shared" ref="I144:I207" si="5">G144+H144</f>
        <v>0.17069842022337189</v>
      </c>
      <c r="J144" s="4"/>
      <c r="K144" s="366"/>
      <c r="L144" s="55"/>
      <c r="M144" s="452"/>
    </row>
    <row r="145" spans="1:16" x14ac:dyDescent="0.25">
      <c r="A145" s="7">
        <v>132</v>
      </c>
      <c r="B145" s="17" t="s">
        <v>394</v>
      </c>
      <c r="C145" s="11">
        <v>52.6</v>
      </c>
      <c r="D145" s="16" t="s">
        <v>328</v>
      </c>
      <c r="E145" s="30">
        <v>2.1</v>
      </c>
      <c r="F145" s="30">
        <v>2.1</v>
      </c>
      <c r="G145" s="21">
        <f t="shared" si="4"/>
        <v>0</v>
      </c>
      <c r="H145" s="29">
        <f>G8/C243*C145</f>
        <v>0.16384556393703217</v>
      </c>
      <c r="I145" s="26">
        <f t="shared" si="5"/>
        <v>0.16384556393703217</v>
      </c>
      <c r="J145" s="57"/>
      <c r="K145" s="366"/>
      <c r="L145" s="55"/>
      <c r="M145" s="452"/>
    </row>
    <row r="146" spans="1:16" x14ac:dyDescent="0.25">
      <c r="A146" s="7">
        <v>133</v>
      </c>
      <c r="B146" s="17" t="s">
        <v>395</v>
      </c>
      <c r="C146" s="11">
        <v>47.6</v>
      </c>
      <c r="D146" s="16" t="s">
        <v>328</v>
      </c>
      <c r="E146" s="30">
        <v>3.2</v>
      </c>
      <c r="F146" s="30">
        <v>3.5</v>
      </c>
      <c r="G146" s="21">
        <f t="shared" si="4"/>
        <v>0.29999999999999982</v>
      </c>
      <c r="H146" s="29">
        <f>G8/C243*C146</f>
        <v>0.14827089055898729</v>
      </c>
      <c r="I146" s="26">
        <f t="shared" si="5"/>
        <v>0.44827089055898711</v>
      </c>
      <c r="J146" s="57"/>
      <c r="K146" s="366"/>
      <c r="L146" s="55"/>
      <c r="M146" s="452"/>
    </row>
    <row r="147" spans="1:16" ht="15" customHeight="1" x14ac:dyDescent="0.25">
      <c r="A147" s="7">
        <v>134</v>
      </c>
      <c r="B147" s="17" t="s">
        <v>396</v>
      </c>
      <c r="C147" s="11">
        <v>73</v>
      </c>
      <c r="D147" s="16" t="s">
        <v>328</v>
      </c>
      <c r="E147" s="30">
        <v>5.5</v>
      </c>
      <c r="F147" s="30">
        <v>5.5</v>
      </c>
      <c r="G147" s="21">
        <f t="shared" si="4"/>
        <v>0</v>
      </c>
      <c r="H147" s="29">
        <f>G8/C243*C147</f>
        <v>0.22739023131945529</v>
      </c>
      <c r="I147" s="26">
        <f t="shared" si="5"/>
        <v>0.22739023131945529</v>
      </c>
      <c r="J147" s="57"/>
      <c r="K147" s="366"/>
      <c r="L147" s="55"/>
      <c r="M147" s="99"/>
    </row>
    <row r="148" spans="1:16" x14ac:dyDescent="0.25">
      <c r="A148" s="7">
        <v>135</v>
      </c>
      <c r="B148" s="17" t="s">
        <v>397</v>
      </c>
      <c r="C148" s="11">
        <v>54.9</v>
      </c>
      <c r="D148" s="16" t="s">
        <v>328</v>
      </c>
      <c r="E148" s="30">
        <v>4.2</v>
      </c>
      <c r="F148" s="30">
        <v>4.9000000000000004</v>
      </c>
      <c r="G148" s="21">
        <f t="shared" si="4"/>
        <v>0.70000000000000018</v>
      </c>
      <c r="H148" s="29">
        <f>G8/C243*C148</f>
        <v>0.1710099136909328</v>
      </c>
      <c r="I148" s="26">
        <f t="shared" si="5"/>
        <v>0.87100991369093295</v>
      </c>
      <c r="J148" s="57"/>
      <c r="K148" s="366"/>
      <c r="L148" s="55"/>
      <c r="M148" s="452"/>
    </row>
    <row r="149" spans="1:16" x14ac:dyDescent="0.25">
      <c r="A149" s="7">
        <v>136</v>
      </c>
      <c r="B149" s="17" t="s">
        <v>398</v>
      </c>
      <c r="C149" s="11">
        <v>52.3</v>
      </c>
      <c r="D149" s="16" t="s">
        <v>328</v>
      </c>
      <c r="E149" s="30">
        <v>4.9000000000000004</v>
      </c>
      <c r="F149" s="30">
        <v>5.2</v>
      </c>
      <c r="G149" s="21">
        <f t="shared" si="4"/>
        <v>0.29999999999999982</v>
      </c>
      <c r="H149" s="29">
        <f>G8/C243*C149</f>
        <v>0.16291108353434947</v>
      </c>
      <c r="I149" s="26">
        <f t="shared" si="5"/>
        <v>0.46291108353434929</v>
      </c>
      <c r="J149" s="4"/>
      <c r="K149" s="366"/>
      <c r="L149" s="55"/>
      <c r="M149" s="452"/>
    </row>
    <row r="150" spans="1:16" x14ac:dyDescent="0.25">
      <c r="A150" s="7">
        <v>137</v>
      </c>
      <c r="B150" s="17" t="s">
        <v>399</v>
      </c>
      <c r="C150" s="11">
        <v>47.6</v>
      </c>
      <c r="D150" s="16" t="s">
        <v>328</v>
      </c>
      <c r="E150" s="30">
        <v>4</v>
      </c>
      <c r="F150" s="30">
        <v>4.8</v>
      </c>
      <c r="G150" s="21">
        <f t="shared" si="4"/>
        <v>0.79999999999999982</v>
      </c>
      <c r="H150" s="29">
        <f>G8/C243*C150</f>
        <v>0.14827089055898729</v>
      </c>
      <c r="I150" s="26">
        <f t="shared" si="5"/>
        <v>0.94827089055898717</v>
      </c>
      <c r="J150" s="4"/>
      <c r="K150" s="366"/>
      <c r="L150" s="55"/>
      <c r="M150" s="452"/>
    </row>
    <row r="151" spans="1:16" x14ac:dyDescent="0.25">
      <c r="A151" s="7">
        <v>138</v>
      </c>
      <c r="B151" s="17" t="s">
        <v>400</v>
      </c>
      <c r="C151" s="11">
        <v>72.8</v>
      </c>
      <c r="D151" s="16" t="s">
        <v>328</v>
      </c>
      <c r="E151" s="30">
        <v>3.4</v>
      </c>
      <c r="F151" s="30">
        <v>4.5</v>
      </c>
      <c r="G151" s="21">
        <f t="shared" si="4"/>
        <v>1.1000000000000001</v>
      </c>
      <c r="H151" s="29">
        <f>G8/C243*C151</f>
        <v>0.22676724438433349</v>
      </c>
      <c r="I151" s="26">
        <f t="shared" si="5"/>
        <v>1.3267672443843335</v>
      </c>
      <c r="J151" s="4"/>
      <c r="K151" s="366"/>
      <c r="L151" s="55"/>
      <c r="M151" s="44"/>
      <c r="N151" s="99"/>
      <c r="O151" s="99"/>
    </row>
    <row r="152" spans="1:16" x14ac:dyDescent="0.25">
      <c r="A152" s="7">
        <v>139</v>
      </c>
      <c r="B152" s="17" t="s">
        <v>401</v>
      </c>
      <c r="C152" s="11">
        <v>54.9</v>
      </c>
      <c r="D152" s="16" t="s">
        <v>328</v>
      </c>
      <c r="E152" s="30">
        <v>4.7</v>
      </c>
      <c r="F152" s="30">
        <v>4.8</v>
      </c>
      <c r="G152" s="21">
        <f t="shared" si="4"/>
        <v>9.9999999999999645E-2</v>
      </c>
      <c r="H152" s="29">
        <f>G8/C243*C152</f>
        <v>0.1710099136909328</v>
      </c>
      <c r="I152" s="26">
        <f t="shared" si="5"/>
        <v>0.27100991369093241</v>
      </c>
      <c r="J152" s="4"/>
      <c r="K152" s="366"/>
      <c r="L152" s="55"/>
      <c r="M152" s="44"/>
    </row>
    <row r="153" spans="1:16" x14ac:dyDescent="0.25">
      <c r="A153" s="7">
        <v>140</v>
      </c>
      <c r="B153" s="17" t="s">
        <v>402</v>
      </c>
      <c r="C153" s="11">
        <v>52.4</v>
      </c>
      <c r="D153" s="16" t="s">
        <v>328</v>
      </c>
      <c r="E153" s="30">
        <v>1.1000000000000001</v>
      </c>
      <c r="F153" s="30">
        <v>1.1000000000000001</v>
      </c>
      <c r="G153" s="21">
        <f t="shared" si="4"/>
        <v>0</v>
      </c>
      <c r="H153" s="29">
        <f>G8/C243*C153</f>
        <v>0.16322257700191037</v>
      </c>
      <c r="I153" s="26">
        <f t="shared" si="5"/>
        <v>0.16322257700191037</v>
      </c>
      <c r="J153" s="4"/>
      <c r="K153" s="366"/>
      <c r="L153" s="55"/>
      <c r="M153" s="452"/>
    </row>
    <row r="154" spans="1:16" x14ac:dyDescent="0.25">
      <c r="A154" s="7">
        <v>141</v>
      </c>
      <c r="B154" s="17" t="s">
        <v>403</v>
      </c>
      <c r="C154" s="11">
        <v>47.2</v>
      </c>
      <c r="D154" s="16" t="s">
        <v>328</v>
      </c>
      <c r="E154" s="30">
        <v>2.9</v>
      </c>
      <c r="F154" s="30">
        <v>3.3</v>
      </c>
      <c r="G154" s="21">
        <f t="shared" si="4"/>
        <v>0.39999999999999991</v>
      </c>
      <c r="H154" s="29">
        <f>G8/C243*C154</f>
        <v>0.14702491668874371</v>
      </c>
      <c r="I154" s="26">
        <f t="shared" si="5"/>
        <v>0.54702491668874365</v>
      </c>
      <c r="J154" s="4"/>
      <c r="K154" s="366"/>
      <c r="L154" s="55"/>
      <c r="M154" s="100"/>
    </row>
    <row r="155" spans="1:16" x14ac:dyDescent="0.25">
      <c r="A155" s="7">
        <v>142</v>
      </c>
      <c r="B155" s="17" t="s">
        <v>404</v>
      </c>
      <c r="C155" s="11">
        <v>72.5</v>
      </c>
      <c r="D155" s="16" t="s">
        <v>328</v>
      </c>
      <c r="E155" s="30">
        <v>4.5999999999999996</v>
      </c>
      <c r="F155" s="30">
        <v>5.2</v>
      </c>
      <c r="G155" s="21">
        <f t="shared" si="4"/>
        <v>0.60000000000000053</v>
      </c>
      <c r="H155" s="29">
        <f>G8/C243*C155</f>
        <v>0.22583276398165081</v>
      </c>
      <c r="I155" s="26">
        <f t="shared" si="5"/>
        <v>0.8258327639816514</v>
      </c>
      <c r="J155" s="4"/>
      <c r="K155" s="366"/>
      <c r="L155" s="55"/>
      <c r="M155" s="452"/>
      <c r="P155" s="44"/>
    </row>
    <row r="156" spans="1:16" x14ac:dyDescent="0.25">
      <c r="A156" s="395">
        <v>143</v>
      </c>
      <c r="B156" s="396" t="s">
        <v>405</v>
      </c>
      <c r="C156" s="397">
        <v>54.8</v>
      </c>
      <c r="D156" s="398" t="s">
        <v>328</v>
      </c>
      <c r="E156" s="399">
        <v>6.8</v>
      </c>
      <c r="F156" s="399">
        <v>7.2</v>
      </c>
      <c r="G156" s="400">
        <f t="shared" si="4"/>
        <v>0.40000000000000036</v>
      </c>
      <c r="H156" s="401">
        <f>G8/C243*C156</f>
        <v>0.17069842022337189</v>
      </c>
      <c r="I156" s="402">
        <f t="shared" si="5"/>
        <v>0.57069842022337225</v>
      </c>
      <c r="J156" s="4"/>
      <c r="K156" s="366"/>
      <c r="L156" s="55"/>
      <c r="M156" s="452"/>
      <c r="P156" s="44"/>
    </row>
    <row r="157" spans="1:16" x14ac:dyDescent="0.25">
      <c r="A157" s="7">
        <v>144</v>
      </c>
      <c r="B157" s="17" t="s">
        <v>406</v>
      </c>
      <c r="C157" s="11">
        <v>51.9</v>
      </c>
      <c r="D157" s="16" t="s">
        <v>328</v>
      </c>
      <c r="E157" s="30">
        <v>3</v>
      </c>
      <c r="F157" s="30">
        <v>3.2</v>
      </c>
      <c r="G157" s="21">
        <f t="shared" si="4"/>
        <v>0.20000000000000018</v>
      </c>
      <c r="H157" s="29">
        <f>G8/C243*C157</f>
        <v>0.16166510966410588</v>
      </c>
      <c r="I157" s="26">
        <f t="shared" si="5"/>
        <v>0.36166510966410603</v>
      </c>
      <c r="J157" s="4"/>
      <c r="K157" s="366"/>
      <c r="L157" s="55"/>
      <c r="M157" s="452"/>
    </row>
    <row r="158" spans="1:16" x14ac:dyDescent="0.25">
      <c r="A158" s="7">
        <v>145</v>
      </c>
      <c r="B158" s="17" t="s">
        <v>407</v>
      </c>
      <c r="C158" s="11">
        <v>47</v>
      </c>
      <c r="D158" s="16" t="s">
        <v>328</v>
      </c>
      <c r="E158" s="30">
        <v>5.5</v>
      </c>
      <c r="F158" s="30">
        <v>6</v>
      </c>
      <c r="G158" s="21">
        <f t="shared" si="4"/>
        <v>0.5</v>
      </c>
      <c r="H158" s="29">
        <f>G8/C243*C158</f>
        <v>0.1464019297536219</v>
      </c>
      <c r="I158" s="26">
        <f t="shared" si="5"/>
        <v>0.64640192975362187</v>
      </c>
      <c r="J158" s="4"/>
      <c r="K158" s="366"/>
      <c r="L158" s="55"/>
      <c r="M158" s="452"/>
      <c r="N158" s="100"/>
      <c r="O158" s="100"/>
      <c r="P158" s="100"/>
    </row>
    <row r="159" spans="1:16" x14ac:dyDescent="0.25">
      <c r="A159" s="39">
        <v>146</v>
      </c>
      <c r="B159" s="17" t="s">
        <v>408</v>
      </c>
      <c r="C159" s="11">
        <v>73.2</v>
      </c>
      <c r="D159" s="16" t="s">
        <v>328</v>
      </c>
      <c r="E159" s="30">
        <v>2.4</v>
      </c>
      <c r="F159" s="30">
        <v>2.4</v>
      </c>
      <c r="G159" s="21">
        <f t="shared" si="4"/>
        <v>0</v>
      </c>
      <c r="H159" s="29">
        <f>G8/C243*C159</f>
        <v>0.2280132182545771</v>
      </c>
      <c r="I159" s="26">
        <f t="shared" si="5"/>
        <v>0.2280132182545771</v>
      </c>
      <c r="J159" s="4"/>
      <c r="K159" s="366"/>
      <c r="L159" s="55"/>
      <c r="M159" s="452"/>
    </row>
    <row r="160" spans="1:16" x14ac:dyDescent="0.25">
      <c r="A160" s="7">
        <v>147</v>
      </c>
      <c r="B160" s="17" t="s">
        <v>409</v>
      </c>
      <c r="C160" s="11">
        <v>54.7</v>
      </c>
      <c r="D160" s="16" t="s">
        <v>328</v>
      </c>
      <c r="E160" s="30">
        <v>7</v>
      </c>
      <c r="F160" s="30">
        <v>7.6</v>
      </c>
      <c r="G160" s="21">
        <f t="shared" si="4"/>
        <v>0.59999999999999964</v>
      </c>
      <c r="H160" s="29">
        <f>G8/C243*C160</f>
        <v>0.17038692675581102</v>
      </c>
      <c r="I160" s="26">
        <f t="shared" si="5"/>
        <v>0.77038692675581066</v>
      </c>
      <c r="J160" s="4"/>
      <c r="K160" s="366"/>
      <c r="L160" s="55"/>
      <c r="M160" s="452"/>
    </row>
    <row r="161" spans="1:13" x14ac:dyDescent="0.25">
      <c r="A161" s="7">
        <v>148</v>
      </c>
      <c r="B161" s="17" t="s">
        <v>410</v>
      </c>
      <c r="C161" s="11">
        <v>52.4</v>
      </c>
      <c r="D161" s="16" t="s">
        <v>328</v>
      </c>
      <c r="E161" s="30">
        <v>2.5</v>
      </c>
      <c r="F161" s="30">
        <v>3.1</v>
      </c>
      <c r="G161" s="21">
        <f t="shared" si="4"/>
        <v>0.60000000000000009</v>
      </c>
      <c r="H161" s="29">
        <f>G8/C243*C161</f>
        <v>0.16322257700191037</v>
      </c>
      <c r="I161" s="26">
        <f t="shared" si="5"/>
        <v>0.76322257700191043</v>
      </c>
      <c r="J161" s="4"/>
      <c r="K161" s="366"/>
      <c r="L161" s="55"/>
      <c r="M161" s="452"/>
    </row>
    <row r="162" spans="1:13" x14ac:dyDescent="0.25">
      <c r="A162" s="7">
        <v>149</v>
      </c>
      <c r="B162" s="17" t="s">
        <v>411</v>
      </c>
      <c r="C162" s="11">
        <v>47.4</v>
      </c>
      <c r="D162" s="16" t="s">
        <v>328</v>
      </c>
      <c r="E162" s="30">
        <v>3.9</v>
      </c>
      <c r="F162" s="30">
        <v>4.2</v>
      </c>
      <c r="G162" s="21">
        <f t="shared" si="4"/>
        <v>0.30000000000000027</v>
      </c>
      <c r="H162" s="29">
        <f>G8/C243*C162</f>
        <v>0.14764790362386548</v>
      </c>
      <c r="I162" s="26">
        <f t="shared" si="5"/>
        <v>0.44764790362386575</v>
      </c>
      <c r="J162" s="4"/>
      <c r="K162" s="366"/>
      <c r="L162" s="55"/>
      <c r="M162" s="452"/>
    </row>
    <row r="163" spans="1:13" x14ac:dyDescent="0.25">
      <c r="A163" s="7">
        <v>150</v>
      </c>
      <c r="B163" s="17" t="s">
        <v>412</v>
      </c>
      <c r="C163" s="11">
        <v>73.2</v>
      </c>
      <c r="D163" s="16" t="s">
        <v>328</v>
      </c>
      <c r="E163" s="30">
        <v>6.3</v>
      </c>
      <c r="F163" s="30">
        <v>7.4</v>
      </c>
      <c r="G163" s="21">
        <f t="shared" si="4"/>
        <v>1.1000000000000005</v>
      </c>
      <c r="H163" s="29">
        <f>G8/C243*C163</f>
        <v>0.2280132182545771</v>
      </c>
      <c r="I163" s="26">
        <f t="shared" si="5"/>
        <v>1.3280132182545776</v>
      </c>
      <c r="J163" s="4"/>
      <c r="K163" s="366"/>
      <c r="L163" s="6"/>
      <c r="M163" s="452"/>
    </row>
    <row r="164" spans="1:13" x14ac:dyDescent="0.25">
      <c r="A164" s="7">
        <v>151</v>
      </c>
      <c r="B164" s="17" t="s">
        <v>526</v>
      </c>
      <c r="C164" s="11">
        <v>39.299999999999997</v>
      </c>
      <c r="D164" s="16" t="s">
        <v>328</v>
      </c>
      <c r="E164" s="30">
        <v>4.5999999999999996</v>
      </c>
      <c r="F164" s="30">
        <v>5.0999999999999996</v>
      </c>
      <c r="G164" s="21">
        <f t="shared" si="4"/>
        <v>0.5</v>
      </c>
      <c r="H164" s="29">
        <f>G8/C243*C164</f>
        <v>0.12241693275143277</v>
      </c>
      <c r="I164" s="26">
        <f t="shared" si="5"/>
        <v>0.62241693275143273</v>
      </c>
      <c r="J164" s="4"/>
      <c r="K164" s="366"/>
      <c r="L164" s="55"/>
      <c r="M164" s="452"/>
    </row>
    <row r="165" spans="1:13" x14ac:dyDescent="0.25">
      <c r="A165" s="7">
        <v>152</v>
      </c>
      <c r="B165" s="17" t="s">
        <v>527</v>
      </c>
      <c r="C165" s="11">
        <v>67.099999999999994</v>
      </c>
      <c r="D165" s="16" t="s">
        <v>328</v>
      </c>
      <c r="E165" s="30">
        <v>6.2</v>
      </c>
      <c r="F165" s="30">
        <v>6.8</v>
      </c>
      <c r="G165" s="21">
        <f t="shared" si="4"/>
        <v>0.59999999999999964</v>
      </c>
      <c r="H165" s="29">
        <f>G8/C243*C165</f>
        <v>0.20901211673336231</v>
      </c>
      <c r="I165" s="26">
        <f t="shared" si="5"/>
        <v>0.80901211673336193</v>
      </c>
      <c r="J165" s="4"/>
      <c r="K165" s="366"/>
      <c r="L165" s="55"/>
      <c r="M165" s="452"/>
    </row>
    <row r="166" spans="1:13" x14ac:dyDescent="0.25">
      <c r="A166" s="7">
        <v>153</v>
      </c>
      <c r="B166" s="17" t="s">
        <v>528</v>
      </c>
      <c r="C166" s="11">
        <v>99.4</v>
      </c>
      <c r="D166" s="16" t="s">
        <v>328</v>
      </c>
      <c r="E166" s="30">
        <v>12.4</v>
      </c>
      <c r="F166" s="30">
        <v>13.8</v>
      </c>
      <c r="G166" s="21">
        <f t="shared" si="4"/>
        <v>1.4000000000000004</v>
      </c>
      <c r="H166" s="29">
        <f>G8/C243*C166</f>
        <v>0.30962450675553227</v>
      </c>
      <c r="I166" s="26">
        <f t="shared" si="5"/>
        <v>1.7096245067555327</v>
      </c>
      <c r="J166" s="4"/>
      <c r="K166" s="366"/>
      <c r="L166" s="55"/>
      <c r="M166" s="452"/>
    </row>
    <row r="167" spans="1:13" x14ac:dyDescent="0.25">
      <c r="A167" s="7">
        <v>154</v>
      </c>
      <c r="B167" s="17" t="s">
        <v>529</v>
      </c>
      <c r="C167" s="11">
        <v>39.6</v>
      </c>
      <c r="D167" s="16" t="s">
        <v>328</v>
      </c>
      <c r="E167" s="30">
        <v>2.5</v>
      </c>
      <c r="F167" s="30">
        <v>2.5</v>
      </c>
      <c r="G167" s="21">
        <f t="shared" si="4"/>
        <v>0</v>
      </c>
      <c r="H167" s="29">
        <f>G8/C243*C167</f>
        <v>0.12335141315411548</v>
      </c>
      <c r="I167" s="26">
        <f t="shared" si="5"/>
        <v>0.12335141315411548</v>
      </c>
      <c r="J167" s="4"/>
      <c r="K167" s="366"/>
      <c r="L167" s="55"/>
      <c r="M167" s="452"/>
    </row>
    <row r="168" spans="1:13" x14ac:dyDescent="0.25">
      <c r="A168" s="7">
        <v>155</v>
      </c>
      <c r="B168" s="17" t="s">
        <v>530</v>
      </c>
      <c r="C168" s="11">
        <v>67</v>
      </c>
      <c r="D168" s="16" t="s">
        <v>328</v>
      </c>
      <c r="E168" s="30">
        <v>5.5</v>
      </c>
      <c r="F168" s="30">
        <v>6.2</v>
      </c>
      <c r="G168" s="21">
        <f t="shared" si="4"/>
        <v>0.70000000000000018</v>
      </c>
      <c r="H168" s="29">
        <f>G8/C243*C168</f>
        <v>0.20870062326580144</v>
      </c>
      <c r="I168" s="26">
        <f t="shared" si="5"/>
        <v>0.90870062326580159</v>
      </c>
      <c r="J168" s="4"/>
      <c r="K168" s="366"/>
      <c r="L168" s="55"/>
      <c r="M168" s="452"/>
    </row>
    <row r="169" spans="1:13" x14ac:dyDescent="0.25">
      <c r="A169" s="7">
        <v>156</v>
      </c>
      <c r="B169" s="17" t="s">
        <v>531</v>
      </c>
      <c r="C169" s="11">
        <v>98.8</v>
      </c>
      <c r="D169" s="16" t="s">
        <v>328</v>
      </c>
      <c r="E169" s="30">
        <v>9.8000000000000007</v>
      </c>
      <c r="F169" s="30">
        <v>10</v>
      </c>
      <c r="G169" s="21">
        <f t="shared" si="4"/>
        <v>0.19999999999999929</v>
      </c>
      <c r="H169" s="29">
        <f>G8/C243*C169</f>
        <v>0.30775554595016685</v>
      </c>
      <c r="I169" s="26">
        <f t="shared" si="5"/>
        <v>0.50775554595016614</v>
      </c>
      <c r="J169" s="4"/>
      <c r="K169" s="366"/>
      <c r="L169" s="55"/>
      <c r="M169" s="452"/>
    </row>
    <row r="170" spans="1:13" x14ac:dyDescent="0.25">
      <c r="A170" s="7">
        <v>157</v>
      </c>
      <c r="B170" s="17" t="s">
        <v>532</v>
      </c>
      <c r="C170" s="11">
        <v>39.4</v>
      </c>
      <c r="D170" s="16" t="s">
        <v>328</v>
      </c>
      <c r="E170" s="30">
        <v>3.6</v>
      </c>
      <c r="F170" s="30">
        <v>3.8</v>
      </c>
      <c r="G170" s="21">
        <f t="shared" si="4"/>
        <v>0.19999999999999973</v>
      </c>
      <c r="H170" s="29">
        <f>G8/C243*C170</f>
        <v>0.12272842621899367</v>
      </c>
      <c r="I170" s="26">
        <f t="shared" si="5"/>
        <v>0.32272842621899339</v>
      </c>
      <c r="J170" s="4"/>
      <c r="K170" s="366"/>
      <c r="L170" s="55"/>
      <c r="M170" s="452"/>
    </row>
    <row r="171" spans="1:13" x14ac:dyDescent="0.25">
      <c r="A171" s="7">
        <v>158</v>
      </c>
      <c r="B171" s="17" t="s">
        <v>533</v>
      </c>
      <c r="C171" s="11">
        <v>67.5</v>
      </c>
      <c r="D171" s="16" t="s">
        <v>328</v>
      </c>
      <c r="E171" s="30">
        <v>5.0999999999999996</v>
      </c>
      <c r="F171" s="30">
        <v>5.4</v>
      </c>
      <c r="G171" s="21">
        <f t="shared" si="4"/>
        <v>0.30000000000000071</v>
      </c>
      <c r="H171" s="29">
        <f>G8/C243*C171</f>
        <v>0.21025809060360592</v>
      </c>
      <c r="I171" s="26">
        <f t="shared" si="5"/>
        <v>0.51025809060360661</v>
      </c>
      <c r="J171" s="4"/>
      <c r="K171" s="367" t="s">
        <v>627</v>
      </c>
      <c r="L171" s="347"/>
      <c r="M171" s="348"/>
    </row>
    <row r="172" spans="1:13" x14ac:dyDescent="0.25">
      <c r="A172" s="7">
        <v>159</v>
      </c>
      <c r="B172" s="17" t="s">
        <v>534</v>
      </c>
      <c r="C172" s="11">
        <v>99.1</v>
      </c>
      <c r="D172" s="16" t="s">
        <v>328</v>
      </c>
      <c r="E172" s="30">
        <v>2</v>
      </c>
      <c r="F172" s="30">
        <v>2.9</v>
      </c>
      <c r="G172" s="21">
        <f t="shared" si="4"/>
        <v>0.89999999999999991</v>
      </c>
      <c r="H172" s="29">
        <f>G8/C243*C172</f>
        <v>0.30869002635284953</v>
      </c>
      <c r="I172" s="26">
        <f t="shared" si="5"/>
        <v>1.2086900263528495</v>
      </c>
      <c r="J172" s="4"/>
      <c r="K172" s="366"/>
      <c r="L172" s="55"/>
      <c r="M172" s="452"/>
    </row>
    <row r="173" spans="1:13" x14ac:dyDescent="0.25">
      <c r="A173" s="7">
        <v>160</v>
      </c>
      <c r="B173" s="17" t="s">
        <v>535</v>
      </c>
      <c r="C173" s="11">
        <v>40.1</v>
      </c>
      <c r="D173" s="16" t="s">
        <v>328</v>
      </c>
      <c r="E173" s="30">
        <v>2.2000000000000002</v>
      </c>
      <c r="F173" s="30">
        <v>2.8</v>
      </c>
      <c r="G173" s="21">
        <f t="shared" si="4"/>
        <v>0.59999999999999964</v>
      </c>
      <c r="H173" s="29">
        <f>G8/C243*C173</f>
        <v>0.12490888049191996</v>
      </c>
      <c r="I173" s="26">
        <f t="shared" si="5"/>
        <v>0.72490888049191959</v>
      </c>
      <c r="J173" s="4"/>
      <c r="K173" s="366"/>
      <c r="L173" s="55"/>
      <c r="M173" s="452"/>
    </row>
    <row r="174" spans="1:13" x14ac:dyDescent="0.25">
      <c r="A174" s="7">
        <v>161</v>
      </c>
      <c r="B174" s="17" t="s">
        <v>536</v>
      </c>
      <c r="C174" s="11">
        <v>67.099999999999994</v>
      </c>
      <c r="D174" s="16" t="s">
        <v>328</v>
      </c>
      <c r="E174" s="30">
        <v>2.2999999999999998</v>
      </c>
      <c r="F174" s="30">
        <v>2.2999999999999998</v>
      </c>
      <c r="G174" s="21">
        <f t="shared" si="4"/>
        <v>0</v>
      </c>
      <c r="H174" s="29">
        <f>G8/C243*C174</f>
        <v>0.20901211673336231</v>
      </c>
      <c r="I174" s="26">
        <f t="shared" si="5"/>
        <v>0.20901211673336231</v>
      </c>
      <c r="J174" s="4"/>
      <c r="K174" s="366"/>
      <c r="L174" s="55"/>
      <c r="M174" s="452"/>
    </row>
    <row r="175" spans="1:13" x14ac:dyDescent="0.25">
      <c r="A175" s="7">
        <v>162</v>
      </c>
      <c r="B175" s="17" t="s">
        <v>537</v>
      </c>
      <c r="C175" s="11">
        <v>99.1</v>
      </c>
      <c r="D175" s="16" t="s">
        <v>328</v>
      </c>
      <c r="E175" s="30">
        <v>10.4</v>
      </c>
      <c r="F175" s="30">
        <v>11.7</v>
      </c>
      <c r="G175" s="21">
        <f t="shared" si="4"/>
        <v>1.2999999999999989</v>
      </c>
      <c r="H175" s="29">
        <f>G8/C243*C175</f>
        <v>0.30869002635284953</v>
      </c>
      <c r="I175" s="26">
        <f t="shared" si="5"/>
        <v>1.6086900263528485</v>
      </c>
      <c r="J175" s="4"/>
      <c r="K175" s="366"/>
      <c r="L175" s="55"/>
      <c r="M175" s="452"/>
    </row>
    <row r="176" spans="1:13" x14ac:dyDescent="0.25">
      <c r="A176" s="7">
        <v>163</v>
      </c>
      <c r="B176" s="17" t="s">
        <v>538</v>
      </c>
      <c r="C176" s="11">
        <v>39.4</v>
      </c>
      <c r="D176" s="16" t="s">
        <v>328</v>
      </c>
      <c r="E176" s="30">
        <v>4.2</v>
      </c>
      <c r="F176" s="30">
        <v>4.4000000000000004</v>
      </c>
      <c r="G176" s="21">
        <f t="shared" si="4"/>
        <v>0.20000000000000018</v>
      </c>
      <c r="H176" s="29">
        <f>G8/C243*C176</f>
        <v>0.12272842621899367</v>
      </c>
      <c r="I176" s="26">
        <f t="shared" si="5"/>
        <v>0.32272842621899384</v>
      </c>
      <c r="J176" s="4"/>
      <c r="K176" s="366"/>
      <c r="L176" s="55"/>
      <c r="M176" s="452"/>
    </row>
    <row r="177" spans="1:16" x14ac:dyDescent="0.25">
      <c r="A177" s="7">
        <v>164</v>
      </c>
      <c r="B177" s="17" t="s">
        <v>539</v>
      </c>
      <c r="C177" s="11">
        <v>67.2</v>
      </c>
      <c r="D177" s="16" t="s">
        <v>328</v>
      </c>
      <c r="E177" s="30">
        <v>0.7</v>
      </c>
      <c r="F177" s="30">
        <v>0.7</v>
      </c>
      <c r="G177" s="21">
        <f t="shared" si="4"/>
        <v>0</v>
      </c>
      <c r="H177" s="29">
        <f>G8/C243*C177</f>
        <v>0.20932361020092324</v>
      </c>
      <c r="I177" s="26">
        <f t="shared" si="5"/>
        <v>0.20932361020092324</v>
      </c>
      <c r="J177" s="4"/>
      <c r="K177" s="366"/>
      <c r="L177" s="55"/>
      <c r="M177" s="452"/>
    </row>
    <row r="178" spans="1:16" x14ac:dyDescent="0.25">
      <c r="A178" s="7">
        <v>165</v>
      </c>
      <c r="B178" s="17" t="s">
        <v>540</v>
      </c>
      <c r="C178" s="11">
        <v>99.5</v>
      </c>
      <c r="D178" s="16" t="s">
        <v>328</v>
      </c>
      <c r="E178" s="30">
        <v>10</v>
      </c>
      <c r="F178" s="30">
        <v>11</v>
      </c>
      <c r="G178" s="21">
        <f t="shared" si="4"/>
        <v>1</v>
      </c>
      <c r="H178" s="29">
        <f>G8/C243*C178</f>
        <v>0.30993600022309314</v>
      </c>
      <c r="I178" s="26">
        <f t="shared" si="5"/>
        <v>1.3099360002230931</v>
      </c>
      <c r="J178" s="4"/>
      <c r="K178" s="366"/>
      <c r="L178" s="55"/>
      <c r="M178" s="452"/>
    </row>
    <row r="179" spans="1:16" x14ac:dyDescent="0.25">
      <c r="A179" s="7">
        <v>166</v>
      </c>
      <c r="B179" s="17" t="s">
        <v>541</v>
      </c>
      <c r="C179" s="11">
        <v>39.4</v>
      </c>
      <c r="D179" s="16" t="s">
        <v>328</v>
      </c>
      <c r="E179" s="30">
        <v>2.4</v>
      </c>
      <c r="F179" s="30">
        <v>2.8</v>
      </c>
      <c r="G179" s="21">
        <f t="shared" si="4"/>
        <v>0.39999999999999991</v>
      </c>
      <c r="H179" s="29">
        <f>G8/C243*C179</f>
        <v>0.12272842621899367</v>
      </c>
      <c r="I179" s="26">
        <f t="shared" si="5"/>
        <v>0.52272842621899362</v>
      </c>
      <c r="J179" s="4"/>
      <c r="K179" s="366"/>
      <c r="L179" s="55"/>
      <c r="M179" s="452"/>
    </row>
    <row r="180" spans="1:16" x14ac:dyDescent="0.25">
      <c r="A180" s="7">
        <v>167</v>
      </c>
      <c r="B180" s="17" t="s">
        <v>542</v>
      </c>
      <c r="C180" s="11">
        <v>67.3</v>
      </c>
      <c r="D180" s="16" t="s">
        <v>328</v>
      </c>
      <c r="E180" s="30">
        <v>3.6</v>
      </c>
      <c r="F180" s="30">
        <v>4.5999999999999996</v>
      </c>
      <c r="G180" s="21">
        <f t="shared" si="4"/>
        <v>0.99999999999999956</v>
      </c>
      <c r="H180" s="29">
        <f>G8/C243*C180</f>
        <v>0.20963510366848412</v>
      </c>
      <c r="I180" s="26">
        <f t="shared" si="5"/>
        <v>1.2096351036684836</v>
      </c>
      <c r="J180" s="4"/>
      <c r="K180" s="366"/>
      <c r="L180" s="55"/>
      <c r="M180" s="452"/>
    </row>
    <row r="181" spans="1:16" x14ac:dyDescent="0.25">
      <c r="A181" s="7">
        <v>168</v>
      </c>
      <c r="B181" s="17" t="s">
        <v>543</v>
      </c>
      <c r="C181" s="11">
        <v>99.4</v>
      </c>
      <c r="D181" s="16" t="s">
        <v>328</v>
      </c>
      <c r="E181" s="30">
        <v>5.8</v>
      </c>
      <c r="F181" s="30">
        <v>5.8</v>
      </c>
      <c r="G181" s="21">
        <f t="shared" si="4"/>
        <v>0</v>
      </c>
      <c r="H181" s="29">
        <f>G8/C243*C181</f>
        <v>0.30962450675553227</v>
      </c>
      <c r="I181" s="26">
        <f t="shared" si="5"/>
        <v>0.30962450675553227</v>
      </c>
      <c r="J181" s="4"/>
      <c r="K181" s="366"/>
      <c r="L181" s="55"/>
      <c r="M181" s="452"/>
    </row>
    <row r="182" spans="1:16" x14ac:dyDescent="0.25">
      <c r="A182" s="7">
        <v>169</v>
      </c>
      <c r="B182" s="17" t="s">
        <v>544</v>
      </c>
      <c r="C182" s="11">
        <v>39.5</v>
      </c>
      <c r="D182" s="16" t="s">
        <v>328</v>
      </c>
      <c r="E182" s="30">
        <v>1</v>
      </c>
      <c r="F182" s="30">
        <v>1</v>
      </c>
      <c r="G182" s="21">
        <f t="shared" si="4"/>
        <v>0</v>
      </c>
      <c r="H182" s="29">
        <f>G8/C243*C182</f>
        <v>0.12303991968655457</v>
      </c>
      <c r="I182" s="26">
        <f t="shared" si="5"/>
        <v>0.12303991968655457</v>
      </c>
      <c r="J182" s="4"/>
      <c r="K182" s="366"/>
      <c r="L182" s="55"/>
      <c r="M182" s="452"/>
    </row>
    <row r="183" spans="1:16" x14ac:dyDescent="0.25">
      <c r="A183" s="7">
        <v>170</v>
      </c>
      <c r="B183" s="17" t="s">
        <v>545</v>
      </c>
      <c r="C183" s="11">
        <v>67.400000000000006</v>
      </c>
      <c r="D183" s="16" t="s">
        <v>328</v>
      </c>
      <c r="E183" s="30">
        <v>2</v>
      </c>
      <c r="F183" s="30">
        <v>2</v>
      </c>
      <c r="G183" s="21">
        <f t="shared" si="4"/>
        <v>0</v>
      </c>
      <c r="H183" s="29">
        <f>G8/C243*C183</f>
        <v>0.20994659713604502</v>
      </c>
      <c r="I183" s="26">
        <f t="shared" si="5"/>
        <v>0.20994659713604502</v>
      </c>
      <c r="J183" s="4"/>
      <c r="K183" s="366"/>
      <c r="L183" s="55"/>
      <c r="M183" s="452"/>
    </row>
    <row r="184" spans="1:16" x14ac:dyDescent="0.25">
      <c r="A184" s="7">
        <v>171</v>
      </c>
      <c r="B184" s="17" t="s">
        <v>546</v>
      </c>
      <c r="C184" s="11">
        <v>99.5</v>
      </c>
      <c r="D184" s="16" t="s">
        <v>328</v>
      </c>
      <c r="E184" s="30">
        <v>9.6</v>
      </c>
      <c r="F184" s="30">
        <v>10.8</v>
      </c>
      <c r="G184" s="21">
        <f t="shared" si="4"/>
        <v>1.2000000000000011</v>
      </c>
      <c r="H184" s="29">
        <f>G8/C243*C184</f>
        <v>0.30993600022309314</v>
      </c>
      <c r="I184" s="26">
        <f t="shared" si="5"/>
        <v>1.5099360002230942</v>
      </c>
      <c r="J184" s="4"/>
      <c r="K184" s="366"/>
      <c r="L184" s="55"/>
      <c r="M184" s="452"/>
    </row>
    <row r="185" spans="1:16" x14ac:dyDescent="0.25">
      <c r="A185" s="7">
        <v>172</v>
      </c>
      <c r="B185" s="17" t="s">
        <v>547</v>
      </c>
      <c r="C185" s="11">
        <v>39.5</v>
      </c>
      <c r="D185" s="16" t="s">
        <v>328</v>
      </c>
      <c r="E185" s="30">
        <v>2.6</v>
      </c>
      <c r="F185" s="30">
        <v>3.3</v>
      </c>
      <c r="G185" s="21">
        <f t="shared" si="4"/>
        <v>0.69999999999999973</v>
      </c>
      <c r="H185" s="29">
        <f>G8/C243*C185</f>
        <v>0.12303991968655457</v>
      </c>
      <c r="I185" s="26">
        <f t="shared" si="5"/>
        <v>0.82303991968655432</v>
      </c>
      <c r="J185" s="4"/>
      <c r="K185" s="366"/>
      <c r="L185" s="55"/>
      <c r="M185" s="452"/>
    </row>
    <row r="186" spans="1:16" x14ac:dyDescent="0.25">
      <c r="A186" s="7">
        <v>173</v>
      </c>
      <c r="B186" s="17" t="s">
        <v>548</v>
      </c>
      <c r="C186" s="11">
        <v>67.8</v>
      </c>
      <c r="D186" s="16" t="s">
        <v>328</v>
      </c>
      <c r="E186" s="30">
        <v>4.7</v>
      </c>
      <c r="F186" s="30">
        <v>5.7</v>
      </c>
      <c r="G186" s="21">
        <f t="shared" si="4"/>
        <v>1</v>
      </c>
      <c r="H186" s="29">
        <f>G8/C243*C186</f>
        <v>0.2111925710062886</v>
      </c>
      <c r="I186" s="26">
        <f t="shared" si="5"/>
        <v>1.2111925710062885</v>
      </c>
      <c r="J186" s="4"/>
      <c r="K186" s="366"/>
      <c r="L186" s="55"/>
      <c r="M186" s="452"/>
    </row>
    <row r="187" spans="1:16" x14ac:dyDescent="0.25">
      <c r="A187" s="7">
        <v>174</v>
      </c>
      <c r="B187" s="17" t="s">
        <v>549</v>
      </c>
      <c r="C187" s="11">
        <v>99.3</v>
      </c>
      <c r="D187" s="16" t="s">
        <v>328</v>
      </c>
      <c r="E187" s="30">
        <v>6.8</v>
      </c>
      <c r="F187" s="30">
        <v>7.6</v>
      </c>
      <c r="G187" s="21">
        <f t="shared" si="4"/>
        <v>0.79999999999999982</v>
      </c>
      <c r="H187" s="29">
        <f>G8/C243*C187</f>
        <v>0.30931301328797134</v>
      </c>
      <c r="I187" s="26">
        <f t="shared" si="5"/>
        <v>1.1093130132879712</v>
      </c>
      <c r="J187" s="4"/>
      <c r="K187" s="366"/>
      <c r="L187" s="55"/>
      <c r="M187" s="452"/>
    </row>
    <row r="188" spans="1:16" x14ac:dyDescent="0.25">
      <c r="A188" s="7">
        <v>175</v>
      </c>
      <c r="B188" s="17" t="s">
        <v>550</v>
      </c>
      <c r="C188" s="11">
        <v>39.6</v>
      </c>
      <c r="D188" s="16" t="s">
        <v>328</v>
      </c>
      <c r="E188" s="30">
        <v>3</v>
      </c>
      <c r="F188" s="30">
        <v>3.7</v>
      </c>
      <c r="G188" s="21">
        <f t="shared" si="4"/>
        <v>0.70000000000000018</v>
      </c>
      <c r="H188" s="29">
        <f>G8/C243*C188</f>
        <v>0.12335141315411548</v>
      </c>
      <c r="I188" s="26">
        <f t="shared" si="5"/>
        <v>0.82335141315411564</v>
      </c>
      <c r="J188" s="101"/>
      <c r="K188" s="58"/>
      <c r="L188" s="55"/>
      <c r="M188" s="452"/>
    </row>
    <row r="189" spans="1:16" ht="14.25" customHeight="1" x14ac:dyDescent="0.25">
      <c r="A189" s="7">
        <v>176</v>
      </c>
      <c r="B189" s="17" t="s">
        <v>615</v>
      </c>
      <c r="C189" s="11">
        <v>68.099999999999994</v>
      </c>
      <c r="D189" s="16" t="s">
        <v>328</v>
      </c>
      <c r="E189" s="30">
        <v>5.5</v>
      </c>
      <c r="F189" s="30">
        <v>6</v>
      </c>
      <c r="G189" s="21">
        <f t="shared" si="4"/>
        <v>0.5</v>
      </c>
      <c r="H189" s="29">
        <f>G8/C243*C189</f>
        <v>0.21212705140897128</v>
      </c>
      <c r="I189" s="26">
        <f t="shared" si="5"/>
        <v>0.71212705140897126</v>
      </c>
      <c r="J189" s="101"/>
      <c r="K189" s="58"/>
      <c r="L189" s="55"/>
      <c r="M189" s="703" t="s">
        <v>616</v>
      </c>
      <c r="N189" s="703"/>
      <c r="O189" s="703"/>
      <c r="P189" s="703"/>
    </row>
    <row r="190" spans="1:16" x14ac:dyDescent="0.25">
      <c r="A190" s="7">
        <v>177</v>
      </c>
      <c r="B190" s="17" t="s">
        <v>551</v>
      </c>
      <c r="C190" s="11">
        <v>99.4</v>
      </c>
      <c r="D190" s="16" t="s">
        <v>328</v>
      </c>
      <c r="E190" s="30">
        <v>5.0999999999999996</v>
      </c>
      <c r="F190" s="30">
        <v>5.0999999999999996</v>
      </c>
      <c r="G190" s="21">
        <f t="shared" si="4"/>
        <v>0</v>
      </c>
      <c r="H190" s="29">
        <f>G8/C243*C190</f>
        <v>0.30962450675553227</v>
      </c>
      <c r="I190" s="26">
        <f t="shared" si="5"/>
        <v>0.30962450675553227</v>
      </c>
      <c r="J190" s="101"/>
      <c r="K190" s="58"/>
      <c r="L190" s="55"/>
      <c r="M190" s="452"/>
    </row>
    <row r="191" spans="1:16" x14ac:dyDescent="0.25">
      <c r="A191" s="7">
        <v>178</v>
      </c>
      <c r="B191" s="17" t="s">
        <v>413</v>
      </c>
      <c r="C191" s="11">
        <v>42.3</v>
      </c>
      <c r="D191" s="16" t="s">
        <v>328</v>
      </c>
      <c r="E191" s="30">
        <v>0.4</v>
      </c>
      <c r="F191" s="30">
        <v>0.7</v>
      </c>
      <c r="G191" s="21">
        <f t="shared" si="4"/>
        <v>0.29999999999999993</v>
      </c>
      <c r="H191" s="29">
        <f>G8/C243*C191</f>
        <v>0.1317617367782597</v>
      </c>
      <c r="I191" s="26">
        <f t="shared" si="5"/>
        <v>0.43176173677825963</v>
      </c>
      <c r="J191" s="101"/>
      <c r="K191" s="58"/>
      <c r="L191" s="44"/>
      <c r="M191" s="44"/>
    </row>
    <row r="192" spans="1:16" x14ac:dyDescent="0.25">
      <c r="A192" s="7">
        <v>179</v>
      </c>
      <c r="B192" s="17" t="s">
        <v>414</v>
      </c>
      <c r="C192" s="11">
        <v>68.900000000000006</v>
      </c>
      <c r="D192" s="16" t="s">
        <v>328</v>
      </c>
      <c r="E192" s="30">
        <v>7.7</v>
      </c>
      <c r="F192" s="30">
        <v>7.7</v>
      </c>
      <c r="G192" s="21">
        <f t="shared" si="4"/>
        <v>0</v>
      </c>
      <c r="H192" s="29">
        <f>G8/C243*C192</f>
        <v>0.21461899914945851</v>
      </c>
      <c r="I192" s="26">
        <f t="shared" si="5"/>
        <v>0.21461899914945851</v>
      </c>
      <c r="J192" s="57"/>
      <c r="K192" s="58"/>
      <c r="L192" s="55"/>
      <c r="M192" s="452"/>
    </row>
    <row r="193" spans="1:19" ht="15" customHeight="1" x14ac:dyDescent="0.25">
      <c r="A193" s="7">
        <v>180</v>
      </c>
      <c r="B193" s="17" t="s">
        <v>415</v>
      </c>
      <c r="C193" s="11">
        <v>99.3</v>
      </c>
      <c r="D193" s="16" t="s">
        <v>328</v>
      </c>
      <c r="E193" s="30">
        <v>11.5</v>
      </c>
      <c r="F193" s="30">
        <v>12.9</v>
      </c>
      <c r="G193" s="21">
        <f t="shared" si="4"/>
        <v>1.4000000000000004</v>
      </c>
      <c r="H193" s="29">
        <f>G8/C243*C193</f>
        <v>0.30931301328797134</v>
      </c>
      <c r="I193" s="26">
        <f t="shared" si="5"/>
        <v>1.7093130132879717</v>
      </c>
      <c r="J193" s="57"/>
      <c r="K193" s="58"/>
      <c r="L193" s="705"/>
      <c r="M193" s="706"/>
      <c r="N193" s="706"/>
      <c r="O193" s="706"/>
    </row>
    <row r="194" spans="1:19" x14ac:dyDescent="0.25">
      <c r="A194" s="7">
        <v>181</v>
      </c>
      <c r="B194" s="17" t="s">
        <v>416</v>
      </c>
      <c r="C194" s="11">
        <v>42.4</v>
      </c>
      <c r="D194" s="16" t="s">
        <v>328</v>
      </c>
      <c r="E194" s="30">
        <v>3.8</v>
      </c>
      <c r="F194" s="30">
        <v>3.8</v>
      </c>
      <c r="G194" s="21">
        <f t="shared" si="4"/>
        <v>0</v>
      </c>
      <c r="H194" s="29">
        <f>G8/C243*C194</f>
        <v>0.1320732302458206</v>
      </c>
      <c r="I194" s="26">
        <f t="shared" si="5"/>
        <v>0.1320732302458206</v>
      </c>
      <c r="J194" s="101"/>
      <c r="K194" s="58"/>
      <c r="L194" s="55"/>
      <c r="M194" s="452"/>
    </row>
    <row r="195" spans="1:19" x14ac:dyDescent="0.25">
      <c r="A195" s="7">
        <v>182</v>
      </c>
      <c r="B195" s="17" t="s">
        <v>417</v>
      </c>
      <c r="C195" s="11">
        <v>69.3</v>
      </c>
      <c r="D195" s="16" t="s">
        <v>328</v>
      </c>
      <c r="E195" s="30">
        <v>4.8</v>
      </c>
      <c r="F195" s="30">
        <v>4.8</v>
      </c>
      <c r="G195" s="21">
        <f t="shared" si="4"/>
        <v>0</v>
      </c>
      <c r="H195" s="29">
        <f>G8/C243*C195</f>
        <v>0.21586497301970206</v>
      </c>
      <c r="I195" s="26">
        <f t="shared" si="5"/>
        <v>0.21586497301970206</v>
      </c>
      <c r="J195" s="101"/>
      <c r="K195" s="368"/>
      <c r="L195" s="55"/>
      <c r="M195" s="452"/>
      <c r="P195" s="95"/>
    </row>
    <row r="196" spans="1:19" x14ac:dyDescent="0.25">
      <c r="A196" s="7">
        <v>183</v>
      </c>
      <c r="B196" s="17" t="s">
        <v>418</v>
      </c>
      <c r="C196" s="11">
        <v>99.3</v>
      </c>
      <c r="D196" s="16" t="s">
        <v>328</v>
      </c>
      <c r="E196" s="30">
        <v>2.6</v>
      </c>
      <c r="F196" s="30">
        <v>2.7</v>
      </c>
      <c r="G196" s="21">
        <f t="shared" si="4"/>
        <v>0.10000000000000009</v>
      </c>
      <c r="H196" s="29">
        <f>G8/C243*C196</f>
        <v>0.30931301328797134</v>
      </c>
      <c r="I196" s="26">
        <f t="shared" si="5"/>
        <v>0.40931301328797143</v>
      </c>
      <c r="J196" s="101"/>
      <c r="K196" s="58"/>
      <c r="L196" s="55"/>
      <c r="M196" s="452"/>
      <c r="P196" s="103"/>
      <c r="Q196" s="104"/>
      <c r="R196" s="103"/>
    </row>
    <row r="197" spans="1:19" x14ac:dyDescent="0.25">
      <c r="A197" s="7">
        <v>184</v>
      </c>
      <c r="B197" s="17" t="s">
        <v>419</v>
      </c>
      <c r="C197" s="11">
        <v>42.3</v>
      </c>
      <c r="D197" s="16" t="s">
        <v>328</v>
      </c>
      <c r="E197" s="30">
        <v>2.2999999999999998</v>
      </c>
      <c r="F197" s="30">
        <v>2.2999999999999998</v>
      </c>
      <c r="G197" s="21">
        <f t="shared" si="4"/>
        <v>0</v>
      </c>
      <c r="H197" s="29">
        <f>G8/C243*C197</f>
        <v>0.1317617367782597</v>
      </c>
      <c r="I197" s="26">
        <f t="shared" si="5"/>
        <v>0.1317617367782597</v>
      </c>
      <c r="J197" s="4"/>
      <c r="K197" s="366"/>
      <c r="L197" s="55"/>
      <c r="M197" s="452"/>
      <c r="P197" s="95"/>
      <c r="Q197" s="56"/>
    </row>
    <row r="198" spans="1:19" x14ac:dyDescent="0.25">
      <c r="A198" s="7">
        <v>185</v>
      </c>
      <c r="B198" s="17" t="s">
        <v>420</v>
      </c>
      <c r="C198" s="11">
        <v>68.599999999999994</v>
      </c>
      <c r="D198" s="16" t="s">
        <v>328</v>
      </c>
      <c r="E198" s="30">
        <v>4.7</v>
      </c>
      <c r="F198" s="30">
        <v>5.3</v>
      </c>
      <c r="G198" s="21">
        <f t="shared" si="4"/>
        <v>0.59999999999999964</v>
      </c>
      <c r="H198" s="29">
        <f>G8/C243*C198</f>
        <v>0.21368451874677577</v>
      </c>
      <c r="I198" s="26">
        <f t="shared" si="5"/>
        <v>0.81368451874677539</v>
      </c>
      <c r="J198" s="4"/>
      <c r="K198" s="366"/>
      <c r="L198" s="55"/>
      <c r="M198" s="452"/>
      <c r="P198" s="95"/>
      <c r="Q198" s="56"/>
    </row>
    <row r="199" spans="1:19" x14ac:dyDescent="0.25">
      <c r="A199" s="7">
        <v>186</v>
      </c>
      <c r="B199" s="17" t="s">
        <v>421</v>
      </c>
      <c r="C199" s="11">
        <v>99.4</v>
      </c>
      <c r="D199" s="16" t="s">
        <v>328</v>
      </c>
      <c r="E199" s="30">
        <v>10.8</v>
      </c>
      <c r="F199" s="30">
        <v>11.8</v>
      </c>
      <c r="G199" s="21">
        <f t="shared" si="4"/>
        <v>1</v>
      </c>
      <c r="H199" s="29">
        <f>G8/C243*C199</f>
        <v>0.30962450675553227</v>
      </c>
      <c r="I199" s="26">
        <f t="shared" si="5"/>
        <v>1.3096245067555323</v>
      </c>
      <c r="J199" s="4"/>
      <c r="K199" s="366"/>
      <c r="L199" s="55"/>
      <c r="M199" s="452"/>
      <c r="P199" s="95"/>
      <c r="Q199" s="96"/>
    </row>
    <row r="200" spans="1:19" ht="15" customHeight="1" x14ac:dyDescent="0.25">
      <c r="A200" s="7">
        <v>187</v>
      </c>
      <c r="B200" s="17" t="s">
        <v>422</v>
      </c>
      <c r="C200" s="11">
        <v>42.4</v>
      </c>
      <c r="D200" s="16" t="s">
        <v>328</v>
      </c>
      <c r="E200" s="30">
        <v>2.7</v>
      </c>
      <c r="F200" s="30">
        <v>3.3</v>
      </c>
      <c r="G200" s="21">
        <f t="shared" si="4"/>
        <v>0.59999999999999964</v>
      </c>
      <c r="H200" s="29">
        <f>G8/C243*C200</f>
        <v>0.1320732302458206</v>
      </c>
      <c r="I200" s="26">
        <f t="shared" si="5"/>
        <v>0.73207323024582027</v>
      </c>
      <c r="J200" s="4"/>
      <c r="K200" s="366"/>
      <c r="L200" s="6"/>
      <c r="M200" s="99"/>
      <c r="P200" s="95"/>
      <c r="Q200" s="96"/>
    </row>
    <row r="201" spans="1:19" x14ac:dyDescent="0.25">
      <c r="A201" s="7">
        <v>188</v>
      </c>
      <c r="B201" s="17" t="s">
        <v>423</v>
      </c>
      <c r="C201" s="11">
        <v>69.3</v>
      </c>
      <c r="D201" s="16" t="s">
        <v>328</v>
      </c>
      <c r="E201" s="30">
        <v>5.7</v>
      </c>
      <c r="F201" s="30">
        <v>6.2</v>
      </c>
      <c r="G201" s="21">
        <f t="shared" si="4"/>
        <v>0.5</v>
      </c>
      <c r="H201" s="29">
        <f>G8/C243*C201</f>
        <v>0.21586497301970206</v>
      </c>
      <c r="I201" s="26">
        <f t="shared" si="5"/>
        <v>0.71586497301970209</v>
      </c>
      <c r="J201" s="4"/>
      <c r="K201" s="366"/>
      <c r="L201" s="6"/>
      <c r="M201" s="105"/>
      <c r="P201" s="95"/>
      <c r="Q201" s="96"/>
    </row>
    <row r="202" spans="1:19" x14ac:dyDescent="0.25">
      <c r="A202" s="7">
        <v>189</v>
      </c>
      <c r="B202" s="17" t="s">
        <v>424</v>
      </c>
      <c r="C202" s="11">
        <v>99.1</v>
      </c>
      <c r="D202" s="16" t="s">
        <v>328</v>
      </c>
      <c r="E202" s="30">
        <v>4.4000000000000004</v>
      </c>
      <c r="F202" s="30">
        <v>4.7</v>
      </c>
      <c r="G202" s="21">
        <f t="shared" si="4"/>
        <v>0.29999999999999982</v>
      </c>
      <c r="H202" s="29">
        <f>G8/C243*C202</f>
        <v>0.30869002635284953</v>
      </c>
      <c r="I202" s="26">
        <f t="shared" si="5"/>
        <v>0.60869002635284941</v>
      </c>
      <c r="J202" s="57"/>
      <c r="K202" s="366"/>
      <c r="L202" s="6"/>
      <c r="M202" s="452"/>
      <c r="P202" s="95"/>
      <c r="Q202" s="96"/>
    </row>
    <row r="203" spans="1:19" x14ac:dyDescent="0.25">
      <c r="A203" s="7">
        <v>190</v>
      </c>
      <c r="B203" s="17" t="s">
        <v>425</v>
      </c>
      <c r="C203" s="11">
        <v>42.6</v>
      </c>
      <c r="D203" s="16" t="s">
        <v>328</v>
      </c>
      <c r="E203" s="30">
        <v>3.4</v>
      </c>
      <c r="F203" s="30">
        <v>3.8</v>
      </c>
      <c r="G203" s="21">
        <f t="shared" si="4"/>
        <v>0.39999999999999991</v>
      </c>
      <c r="H203" s="29">
        <f>G8/C243*C203</f>
        <v>0.13269621718094241</v>
      </c>
      <c r="I203" s="26">
        <f t="shared" si="5"/>
        <v>0.53269621718094229</v>
      </c>
      <c r="J203" s="57"/>
      <c r="K203" s="366"/>
      <c r="L203" s="55"/>
      <c r="M203" s="452"/>
    </row>
    <row r="204" spans="1:19" ht="15" customHeight="1" x14ac:dyDescent="0.25">
      <c r="A204" s="7">
        <v>191</v>
      </c>
      <c r="B204" s="17" t="s">
        <v>426</v>
      </c>
      <c r="C204" s="11">
        <v>69.2</v>
      </c>
      <c r="D204" s="16" t="s">
        <v>328</v>
      </c>
      <c r="E204" s="30">
        <v>6.2</v>
      </c>
      <c r="F204" s="30">
        <v>6.8</v>
      </c>
      <c r="G204" s="21">
        <f t="shared" si="4"/>
        <v>0.59999999999999964</v>
      </c>
      <c r="H204" s="29">
        <f>G8/C243*C204</f>
        <v>0.21555347955214119</v>
      </c>
      <c r="I204" s="26">
        <f t="shared" si="5"/>
        <v>0.81555347955214086</v>
      </c>
      <c r="J204" s="57"/>
      <c r="K204" s="366"/>
      <c r="L204" s="55"/>
      <c r="M204" s="452"/>
      <c r="N204" s="99"/>
      <c r="O204" s="99"/>
      <c r="Q204" s="96"/>
    </row>
    <row r="205" spans="1:19" x14ac:dyDescent="0.25">
      <c r="A205" s="7">
        <v>192</v>
      </c>
      <c r="B205" s="17" t="s">
        <v>427</v>
      </c>
      <c r="C205" s="11">
        <v>99</v>
      </c>
      <c r="D205" s="16" t="s">
        <v>328</v>
      </c>
      <c r="E205" s="30">
        <v>6.8</v>
      </c>
      <c r="F205" s="30">
        <v>6.8</v>
      </c>
      <c r="G205" s="21">
        <f t="shared" si="4"/>
        <v>0</v>
      </c>
      <c r="H205" s="29">
        <f>G8/C243*C205</f>
        <v>0.30837853288528866</v>
      </c>
      <c r="I205" s="26">
        <f t="shared" si="5"/>
        <v>0.30837853288528866</v>
      </c>
      <c r="J205" s="57"/>
      <c r="K205" s="366"/>
      <c r="L205" s="55"/>
      <c r="M205" s="452"/>
      <c r="P205" s="44"/>
      <c r="Q205" s="96"/>
      <c r="S205" s="96"/>
    </row>
    <row r="206" spans="1:19" x14ac:dyDescent="0.25">
      <c r="A206" s="7">
        <v>193</v>
      </c>
      <c r="B206" s="17" t="s">
        <v>592</v>
      </c>
      <c r="C206" s="11">
        <v>42.4</v>
      </c>
      <c r="D206" s="16" t="s">
        <v>328</v>
      </c>
      <c r="E206" s="30">
        <v>0.4</v>
      </c>
      <c r="F206" s="30">
        <v>0.4</v>
      </c>
      <c r="G206" s="21">
        <f t="shared" si="4"/>
        <v>0</v>
      </c>
      <c r="H206" s="29">
        <f>G8/C243*C206</f>
        <v>0.1320732302458206</v>
      </c>
      <c r="I206" s="26">
        <f t="shared" si="5"/>
        <v>0.1320732302458206</v>
      </c>
      <c r="J206" s="57"/>
      <c r="K206" s="366"/>
      <c r="L206" s="55"/>
      <c r="M206" s="452"/>
      <c r="P206" s="44"/>
      <c r="Q206" s="96"/>
      <c r="S206" s="96"/>
    </row>
    <row r="207" spans="1:19" x14ac:dyDescent="0.25">
      <c r="A207" s="7">
        <v>194</v>
      </c>
      <c r="B207" s="17" t="s">
        <v>593</v>
      </c>
      <c r="C207" s="11">
        <v>68.8</v>
      </c>
      <c r="D207" s="16" t="s">
        <v>328</v>
      </c>
      <c r="E207" s="30">
        <v>3.6</v>
      </c>
      <c r="F207" s="30">
        <v>4</v>
      </c>
      <c r="G207" s="21">
        <f t="shared" si="4"/>
        <v>0.39999999999999991</v>
      </c>
      <c r="H207" s="29">
        <f>G8/C243*C207</f>
        <v>0.21430750568189758</v>
      </c>
      <c r="I207" s="26">
        <f t="shared" si="5"/>
        <v>0.61430750568189751</v>
      </c>
      <c r="J207" s="57"/>
      <c r="K207" s="366"/>
      <c r="L207" s="55"/>
      <c r="M207" s="452"/>
      <c r="P207" s="44"/>
      <c r="Q207" s="96"/>
      <c r="S207" s="96"/>
    </row>
    <row r="208" spans="1:19" x14ac:dyDescent="0.25">
      <c r="A208" s="7">
        <v>195</v>
      </c>
      <c r="B208" s="17" t="s">
        <v>594</v>
      </c>
      <c r="C208" s="11">
        <v>100.7</v>
      </c>
      <c r="D208" s="16" t="s">
        <v>328</v>
      </c>
      <c r="E208" s="30">
        <v>7.3</v>
      </c>
      <c r="F208" s="30">
        <v>8.9</v>
      </c>
      <c r="G208" s="21">
        <f t="shared" ref="G208:G242" si="6">F208-E208</f>
        <v>1.6000000000000005</v>
      </c>
      <c r="H208" s="29">
        <f>G8/C243*C208</f>
        <v>0.31367392183382392</v>
      </c>
      <c r="I208" s="26">
        <f t="shared" ref="I208:I242" si="7">G208+H208</f>
        <v>1.9136739218338246</v>
      </c>
      <c r="J208" s="57"/>
      <c r="K208" s="366"/>
      <c r="L208" s="55"/>
      <c r="M208" s="452"/>
      <c r="P208" s="44"/>
      <c r="Q208" s="96"/>
      <c r="S208" s="96"/>
    </row>
    <row r="209" spans="1:19" x14ac:dyDescent="0.25">
      <c r="A209" s="7">
        <v>196</v>
      </c>
      <c r="B209" s="17" t="s">
        <v>428</v>
      </c>
      <c r="C209" s="11">
        <v>42.6</v>
      </c>
      <c r="D209" s="16" t="s">
        <v>328</v>
      </c>
      <c r="E209" s="30">
        <v>4.3</v>
      </c>
      <c r="F209" s="30">
        <v>6.5</v>
      </c>
      <c r="G209" s="21">
        <f t="shared" si="6"/>
        <v>2.2000000000000002</v>
      </c>
      <c r="H209" s="29">
        <f>G8/C243*C209</f>
        <v>0.13269621718094241</v>
      </c>
      <c r="I209" s="26">
        <f t="shared" si="7"/>
        <v>2.3326962171809424</v>
      </c>
      <c r="J209" s="57"/>
      <c r="K209" s="366"/>
      <c r="L209" s="55"/>
      <c r="M209" s="452"/>
      <c r="P209" s="95"/>
      <c r="Q209" s="96"/>
      <c r="R209" s="96"/>
      <c r="S209" s="96"/>
    </row>
    <row r="210" spans="1:19" x14ac:dyDescent="0.25">
      <c r="A210" s="7">
        <v>197</v>
      </c>
      <c r="B210" s="17" t="s">
        <v>429</v>
      </c>
      <c r="C210" s="11">
        <v>69.2</v>
      </c>
      <c r="D210" s="16" t="s">
        <v>328</v>
      </c>
      <c r="E210" s="30">
        <v>7.7</v>
      </c>
      <c r="F210" s="30">
        <v>7.9</v>
      </c>
      <c r="G210" s="21">
        <f t="shared" si="6"/>
        <v>0.20000000000000018</v>
      </c>
      <c r="H210" s="29">
        <f>G8/C243*C210</f>
        <v>0.21555347955214119</v>
      </c>
      <c r="I210" s="26">
        <f t="shared" si="7"/>
        <v>0.41555347955214139</v>
      </c>
      <c r="J210" s="4"/>
      <c r="K210" s="366"/>
      <c r="L210" s="55"/>
      <c r="M210" s="452"/>
      <c r="P210" s="95"/>
      <c r="Q210" s="96"/>
    </row>
    <row r="211" spans="1:19" x14ac:dyDescent="0.25">
      <c r="A211" s="7">
        <v>198</v>
      </c>
      <c r="B211" s="17" t="s">
        <v>430</v>
      </c>
      <c r="C211" s="11">
        <v>99.5</v>
      </c>
      <c r="D211" s="16" t="s">
        <v>328</v>
      </c>
      <c r="E211" s="30">
        <v>4.9000000000000004</v>
      </c>
      <c r="F211" s="30">
        <v>4.9000000000000004</v>
      </c>
      <c r="G211" s="21">
        <f t="shared" si="6"/>
        <v>0</v>
      </c>
      <c r="H211" s="29">
        <f>G8/C243*C211</f>
        <v>0.30993600022309314</v>
      </c>
      <c r="I211" s="26">
        <f t="shared" si="7"/>
        <v>0.30993600022309314</v>
      </c>
      <c r="J211" s="4"/>
      <c r="K211" s="366"/>
      <c r="L211" s="55"/>
      <c r="M211" s="452"/>
      <c r="N211" s="451"/>
      <c r="O211" s="451"/>
      <c r="P211" s="95"/>
      <c r="Q211" s="96"/>
    </row>
    <row r="212" spans="1:19" x14ac:dyDescent="0.25">
      <c r="A212" s="7">
        <v>199</v>
      </c>
      <c r="B212" s="17" t="s">
        <v>431</v>
      </c>
      <c r="C212" s="11">
        <v>42.6</v>
      </c>
      <c r="D212" s="16" t="s">
        <v>328</v>
      </c>
      <c r="E212" s="30">
        <v>3.8</v>
      </c>
      <c r="F212" s="30">
        <v>4.2</v>
      </c>
      <c r="G212" s="21">
        <f t="shared" si="6"/>
        <v>0.40000000000000036</v>
      </c>
      <c r="H212" s="29">
        <f>G8/C243*C212</f>
        <v>0.13269621718094241</v>
      </c>
      <c r="I212" s="26">
        <f t="shared" si="7"/>
        <v>0.53269621718094273</v>
      </c>
      <c r="J212" s="4"/>
      <c r="K212" s="366"/>
      <c r="L212" s="55"/>
      <c r="M212" s="452"/>
      <c r="P212" s="95"/>
      <c r="Q212" s="96"/>
    </row>
    <row r="213" spans="1:19" x14ac:dyDescent="0.25">
      <c r="A213" s="7">
        <v>200</v>
      </c>
      <c r="B213" s="17" t="s">
        <v>432</v>
      </c>
      <c r="C213" s="11">
        <v>68.8</v>
      </c>
      <c r="D213" s="16" t="s">
        <v>328</v>
      </c>
      <c r="E213" s="30">
        <v>3.3</v>
      </c>
      <c r="F213" s="30">
        <v>3.7</v>
      </c>
      <c r="G213" s="21">
        <f t="shared" si="6"/>
        <v>0.40000000000000036</v>
      </c>
      <c r="H213" s="29">
        <f>G8/C243*C213</f>
        <v>0.21430750568189758</v>
      </c>
      <c r="I213" s="26">
        <f t="shared" si="7"/>
        <v>0.61430750568189796</v>
      </c>
      <c r="J213" s="4"/>
      <c r="K213" s="366"/>
      <c r="L213" s="55"/>
      <c r="M213" s="452"/>
      <c r="N213" s="10"/>
      <c r="P213" s="95"/>
      <c r="Q213" s="96"/>
    </row>
    <row r="214" spans="1:19" x14ac:dyDescent="0.25">
      <c r="A214" s="7">
        <v>201</v>
      </c>
      <c r="B214" s="17" t="s">
        <v>433</v>
      </c>
      <c r="C214" s="11">
        <v>99.3</v>
      </c>
      <c r="D214" s="16" t="s">
        <v>328</v>
      </c>
      <c r="E214" s="30">
        <v>9.9</v>
      </c>
      <c r="F214" s="30">
        <v>9.9</v>
      </c>
      <c r="G214" s="21">
        <f t="shared" si="6"/>
        <v>0</v>
      </c>
      <c r="H214" s="29">
        <f>G8/C243*C214</f>
        <v>0.30931301328797134</v>
      </c>
      <c r="I214" s="26">
        <f t="shared" si="7"/>
        <v>0.30931301328797134</v>
      </c>
      <c r="J214" s="4"/>
      <c r="K214" s="366"/>
      <c r="L214" s="55"/>
      <c r="M214" s="452"/>
      <c r="P214" s="95"/>
    </row>
    <row r="215" spans="1:19" x14ac:dyDescent="0.25">
      <c r="A215" s="7">
        <v>202</v>
      </c>
      <c r="B215" s="17" t="s">
        <v>558</v>
      </c>
      <c r="C215" s="11">
        <v>72.8</v>
      </c>
      <c r="D215" s="16" t="s">
        <v>328</v>
      </c>
      <c r="E215" s="30">
        <v>7.5</v>
      </c>
      <c r="F215" s="30">
        <v>8</v>
      </c>
      <c r="G215" s="21">
        <f t="shared" si="6"/>
        <v>0.5</v>
      </c>
      <c r="H215" s="29">
        <f>G8/C243*C215</f>
        <v>0.22676724438433349</v>
      </c>
      <c r="I215" s="26">
        <f t="shared" si="7"/>
        <v>0.72676724438433349</v>
      </c>
      <c r="J215" s="4"/>
      <c r="K215" s="366"/>
      <c r="L215" s="55"/>
      <c r="M215" s="452"/>
      <c r="P215" s="95"/>
    </row>
    <row r="216" spans="1:19" x14ac:dyDescent="0.25">
      <c r="A216" s="7">
        <v>203</v>
      </c>
      <c r="B216" s="17" t="s">
        <v>559</v>
      </c>
      <c r="C216" s="11">
        <v>72.2</v>
      </c>
      <c r="D216" s="16" t="s">
        <v>328</v>
      </c>
      <c r="E216" s="30">
        <v>3.5</v>
      </c>
      <c r="F216" s="30">
        <v>4.4000000000000004</v>
      </c>
      <c r="G216" s="21">
        <f t="shared" si="6"/>
        <v>0.90000000000000036</v>
      </c>
      <c r="H216" s="29">
        <f>G8/C243*C216</f>
        <v>0.2248982835789681</v>
      </c>
      <c r="I216" s="26">
        <f t="shared" si="7"/>
        <v>1.1248982835789685</v>
      </c>
      <c r="J216" s="4"/>
      <c r="K216" s="366"/>
      <c r="L216" s="55"/>
      <c r="M216" s="452"/>
      <c r="P216" s="95"/>
    </row>
    <row r="217" spans="1:19" x14ac:dyDescent="0.25">
      <c r="A217" s="7">
        <v>204</v>
      </c>
      <c r="B217" s="17" t="s">
        <v>560</v>
      </c>
      <c r="C217" s="11">
        <v>45.9</v>
      </c>
      <c r="D217" s="16" t="s">
        <v>328</v>
      </c>
      <c r="E217" s="30">
        <v>1</v>
      </c>
      <c r="F217" s="30">
        <v>1</v>
      </c>
      <c r="G217" s="21">
        <f t="shared" si="6"/>
        <v>0</v>
      </c>
      <c r="H217" s="29">
        <f>G8/C243*C217</f>
        <v>0.14297550161045203</v>
      </c>
      <c r="I217" s="26">
        <f t="shared" si="7"/>
        <v>0.14297550161045203</v>
      </c>
      <c r="J217" s="4"/>
      <c r="K217" s="366"/>
      <c r="L217" s="55"/>
      <c r="M217" s="452"/>
      <c r="P217" s="95"/>
    </row>
    <row r="218" spans="1:19" x14ac:dyDescent="0.25">
      <c r="A218" s="7">
        <v>205</v>
      </c>
      <c r="B218" s="17" t="s">
        <v>561</v>
      </c>
      <c r="C218" s="11">
        <v>45.2</v>
      </c>
      <c r="D218" s="16" t="s">
        <v>328</v>
      </c>
      <c r="E218" s="30">
        <v>3.7</v>
      </c>
      <c r="F218" s="30">
        <v>4.5999999999999996</v>
      </c>
      <c r="G218" s="21">
        <f t="shared" si="6"/>
        <v>0.89999999999999947</v>
      </c>
      <c r="H218" s="29">
        <f>G8/C243*C218</f>
        <v>0.14079504733752574</v>
      </c>
      <c r="I218" s="26">
        <f t="shared" si="7"/>
        <v>1.0407950473375251</v>
      </c>
      <c r="J218" s="4"/>
      <c r="K218" s="366"/>
      <c r="L218" s="55"/>
      <c r="M218" s="452"/>
    </row>
    <row r="219" spans="1:19" x14ac:dyDescent="0.25">
      <c r="A219" s="7">
        <v>206</v>
      </c>
      <c r="B219" s="17" t="s">
        <v>562</v>
      </c>
      <c r="C219" s="11">
        <v>72.400000000000006</v>
      </c>
      <c r="D219" s="16" t="s">
        <v>328</v>
      </c>
      <c r="E219" s="30">
        <v>2.1</v>
      </c>
      <c r="F219" s="30">
        <v>2.2000000000000002</v>
      </c>
      <c r="G219" s="21">
        <f t="shared" si="6"/>
        <v>0.10000000000000009</v>
      </c>
      <c r="H219" s="29">
        <f>G8/C243*C219</f>
        <v>0.22552127051408991</v>
      </c>
      <c r="I219" s="26">
        <f t="shared" si="7"/>
        <v>0.32552127051408997</v>
      </c>
      <c r="J219" s="4"/>
      <c r="K219" s="366"/>
      <c r="L219" s="55"/>
      <c r="M219" s="452"/>
    </row>
    <row r="220" spans="1:19" x14ac:dyDescent="0.25">
      <c r="A220" s="7">
        <v>207</v>
      </c>
      <c r="B220" s="17" t="s">
        <v>563</v>
      </c>
      <c r="C220" s="11">
        <v>72.3</v>
      </c>
      <c r="D220" s="16" t="s">
        <v>328</v>
      </c>
      <c r="E220" s="30">
        <v>7</v>
      </c>
      <c r="F220" s="30">
        <v>7.7</v>
      </c>
      <c r="G220" s="21">
        <f t="shared" si="6"/>
        <v>0.70000000000000018</v>
      </c>
      <c r="H220" s="29">
        <f>G8/C243*C220</f>
        <v>0.225209777046529</v>
      </c>
      <c r="I220" s="26">
        <f t="shared" si="7"/>
        <v>0.92520977704652918</v>
      </c>
      <c r="J220" s="4"/>
      <c r="K220" s="366"/>
      <c r="L220" s="55"/>
      <c r="M220" s="452"/>
    </row>
    <row r="221" spans="1:19" x14ac:dyDescent="0.25">
      <c r="A221" s="7">
        <v>208</v>
      </c>
      <c r="B221" s="17" t="s">
        <v>564</v>
      </c>
      <c r="C221" s="11">
        <v>45.5</v>
      </c>
      <c r="D221" s="16" t="s">
        <v>328</v>
      </c>
      <c r="E221" s="30">
        <v>3.4</v>
      </c>
      <c r="F221" s="30">
        <v>4</v>
      </c>
      <c r="G221" s="21">
        <f t="shared" si="6"/>
        <v>0.60000000000000009</v>
      </c>
      <c r="H221" s="29">
        <f>G8/C243*C221</f>
        <v>0.14172952774020844</v>
      </c>
      <c r="I221" s="26">
        <f t="shared" si="7"/>
        <v>0.74172952774020851</v>
      </c>
      <c r="J221" s="4"/>
      <c r="K221" s="366"/>
      <c r="L221" s="55"/>
      <c r="M221" s="452"/>
    </row>
    <row r="222" spans="1:19" x14ac:dyDescent="0.25">
      <c r="A222" s="7">
        <v>209</v>
      </c>
      <c r="B222" s="17" t="s">
        <v>565</v>
      </c>
      <c r="C222" s="11">
        <v>45.2</v>
      </c>
      <c r="D222" s="16" t="s">
        <v>328</v>
      </c>
      <c r="E222" s="30">
        <v>2.8</v>
      </c>
      <c r="F222" s="30">
        <v>3.1</v>
      </c>
      <c r="G222" s="21">
        <f t="shared" si="6"/>
        <v>0.30000000000000027</v>
      </c>
      <c r="H222" s="29">
        <f>G8/C243*C222</f>
        <v>0.14079504733752574</v>
      </c>
      <c r="I222" s="26">
        <f t="shared" si="7"/>
        <v>0.440795047337526</v>
      </c>
      <c r="J222" s="4"/>
      <c r="K222" s="366"/>
      <c r="L222" s="55"/>
      <c r="M222" s="452"/>
    </row>
    <row r="223" spans="1:19" x14ac:dyDescent="0.25">
      <c r="A223" s="7">
        <v>210</v>
      </c>
      <c r="B223" s="17" t="s">
        <v>566</v>
      </c>
      <c r="C223" s="11">
        <v>72.5</v>
      </c>
      <c r="D223" s="16" t="s">
        <v>328</v>
      </c>
      <c r="E223" s="30">
        <v>5.3</v>
      </c>
      <c r="F223" s="30">
        <v>5.6</v>
      </c>
      <c r="G223" s="21">
        <f t="shared" si="6"/>
        <v>0.29999999999999982</v>
      </c>
      <c r="H223" s="29">
        <f>G8/C243*C223</f>
        <v>0.22583276398165081</v>
      </c>
      <c r="I223" s="26">
        <f t="shared" si="7"/>
        <v>0.52583276398165069</v>
      </c>
      <c r="J223" s="388" t="s">
        <v>622</v>
      </c>
      <c r="K223" s="366"/>
      <c r="L223" s="55"/>
      <c r="M223" s="452"/>
    </row>
    <row r="224" spans="1:19" x14ac:dyDescent="0.25">
      <c r="A224" s="7">
        <v>211</v>
      </c>
      <c r="B224" s="17" t="s">
        <v>567</v>
      </c>
      <c r="C224" s="11">
        <v>72.2</v>
      </c>
      <c r="D224" s="16" t="s">
        <v>328</v>
      </c>
      <c r="E224" s="30">
        <v>4.2</v>
      </c>
      <c r="F224" s="30">
        <v>4.3</v>
      </c>
      <c r="G224" s="21">
        <f t="shared" si="6"/>
        <v>9.9999999999999645E-2</v>
      </c>
      <c r="H224" s="29">
        <f>G8/C243*C224</f>
        <v>0.2248982835789681</v>
      </c>
      <c r="I224" s="26">
        <f t="shared" si="7"/>
        <v>0.32489828357896777</v>
      </c>
      <c r="J224" s="4"/>
      <c r="K224" s="366"/>
      <c r="L224" s="55"/>
      <c r="M224" s="452"/>
    </row>
    <row r="225" spans="1:14" x14ac:dyDescent="0.25">
      <c r="A225" s="7">
        <v>212</v>
      </c>
      <c r="B225" s="17" t="s">
        <v>568</v>
      </c>
      <c r="C225" s="11">
        <v>46</v>
      </c>
      <c r="D225" s="16" t="s">
        <v>328</v>
      </c>
      <c r="E225" s="30">
        <v>2</v>
      </c>
      <c r="F225" s="30">
        <v>2</v>
      </c>
      <c r="G225" s="21">
        <f t="shared" si="6"/>
        <v>0</v>
      </c>
      <c r="H225" s="29">
        <f>G8/C243*C225</f>
        <v>0.14328699507801293</v>
      </c>
      <c r="I225" s="26">
        <f t="shared" si="7"/>
        <v>0.14328699507801293</v>
      </c>
      <c r="J225" s="4"/>
      <c r="K225" s="366"/>
      <c r="L225" s="55"/>
      <c r="M225" s="452"/>
    </row>
    <row r="226" spans="1:14" x14ac:dyDescent="0.25">
      <c r="A226" s="7">
        <v>213</v>
      </c>
      <c r="B226" s="17" t="s">
        <v>569</v>
      </c>
      <c r="C226" s="11">
        <v>44.8</v>
      </c>
      <c r="D226" s="16" t="s">
        <v>328</v>
      </c>
      <c r="E226" s="30">
        <v>2.4</v>
      </c>
      <c r="F226" s="30">
        <v>2.5</v>
      </c>
      <c r="G226" s="21">
        <f t="shared" si="6"/>
        <v>0.10000000000000009</v>
      </c>
      <c r="H226" s="29">
        <f>G8/C243*C226</f>
        <v>0.13954907346728213</v>
      </c>
      <c r="I226" s="26">
        <f t="shared" si="7"/>
        <v>0.23954907346728221</v>
      </c>
      <c r="J226" s="4"/>
      <c r="K226" s="366"/>
      <c r="L226" s="55"/>
      <c r="M226" s="452"/>
    </row>
    <row r="227" spans="1:14" x14ac:dyDescent="0.25">
      <c r="A227" s="7">
        <v>214</v>
      </c>
      <c r="B227" s="17" t="s">
        <v>570</v>
      </c>
      <c r="C227" s="11">
        <v>73.099999999999994</v>
      </c>
      <c r="D227" s="16" t="s">
        <v>328</v>
      </c>
      <c r="E227" s="30">
        <v>5.5</v>
      </c>
      <c r="F227" s="30">
        <v>6.2</v>
      </c>
      <c r="G227" s="21">
        <f t="shared" si="6"/>
        <v>0.70000000000000018</v>
      </c>
      <c r="H227" s="29">
        <f>G8/C243*C227</f>
        <v>0.22770172478701617</v>
      </c>
      <c r="I227" s="26">
        <f t="shared" si="7"/>
        <v>0.92770172478701629</v>
      </c>
      <c r="J227" s="4"/>
      <c r="K227" s="366"/>
      <c r="L227" s="55"/>
      <c r="M227" s="452"/>
    </row>
    <row r="228" spans="1:14" x14ac:dyDescent="0.25">
      <c r="A228" s="7">
        <v>215</v>
      </c>
      <c r="B228" s="17" t="s">
        <v>571</v>
      </c>
      <c r="C228" s="11">
        <v>72.400000000000006</v>
      </c>
      <c r="D228" s="16" t="s">
        <v>328</v>
      </c>
      <c r="E228" s="30">
        <v>1.6</v>
      </c>
      <c r="F228" s="30">
        <v>1.6</v>
      </c>
      <c r="G228" s="21">
        <f t="shared" si="6"/>
        <v>0</v>
      </c>
      <c r="H228" s="29">
        <f>G8/C243*C228</f>
        <v>0.22552127051408991</v>
      </c>
      <c r="I228" s="26">
        <f t="shared" si="7"/>
        <v>0.22552127051408991</v>
      </c>
      <c r="K228" s="366"/>
      <c r="L228" s="55"/>
      <c r="M228" s="452"/>
    </row>
    <row r="229" spans="1:14" x14ac:dyDescent="0.25">
      <c r="A229" s="7">
        <v>216</v>
      </c>
      <c r="B229" s="17" t="s">
        <v>572</v>
      </c>
      <c r="C229" s="11">
        <v>46</v>
      </c>
      <c r="D229" s="16" t="s">
        <v>328</v>
      </c>
      <c r="E229" s="30">
        <v>1.7</v>
      </c>
      <c r="F229" s="30">
        <v>2</v>
      </c>
      <c r="G229" s="21">
        <f t="shared" si="6"/>
        <v>0.30000000000000004</v>
      </c>
      <c r="H229" s="29">
        <f>G8/C243*C229</f>
        <v>0.14328699507801293</v>
      </c>
      <c r="I229" s="26">
        <f t="shared" si="7"/>
        <v>0.44328699507801295</v>
      </c>
      <c r="J229" s="4"/>
      <c r="K229" s="366"/>
      <c r="L229" s="55"/>
      <c r="M229" s="452"/>
    </row>
    <row r="230" spans="1:14" x14ac:dyDescent="0.25">
      <c r="A230" s="7">
        <v>217</v>
      </c>
      <c r="B230" s="17" t="s">
        <v>573</v>
      </c>
      <c r="C230" s="11">
        <v>45.4</v>
      </c>
      <c r="D230" s="16" t="s">
        <v>328</v>
      </c>
      <c r="E230" s="30">
        <v>2.8</v>
      </c>
      <c r="F230" s="30">
        <v>3.2</v>
      </c>
      <c r="G230" s="21">
        <f t="shared" si="6"/>
        <v>0.40000000000000036</v>
      </c>
      <c r="H230" s="29">
        <f>G8/C243*C230</f>
        <v>0.14141803427264754</v>
      </c>
      <c r="I230" s="26">
        <f t="shared" si="7"/>
        <v>0.5414180342726479</v>
      </c>
      <c r="J230" s="4"/>
      <c r="K230" s="366"/>
      <c r="L230" s="55"/>
      <c r="M230" s="452"/>
    </row>
    <row r="231" spans="1:14" x14ac:dyDescent="0.25">
      <c r="A231" s="7">
        <v>218</v>
      </c>
      <c r="B231" s="17" t="s">
        <v>574</v>
      </c>
      <c r="C231" s="11">
        <v>73</v>
      </c>
      <c r="D231" s="16" t="s">
        <v>328</v>
      </c>
      <c r="E231" s="30">
        <v>3.2</v>
      </c>
      <c r="F231" s="30">
        <v>3.5</v>
      </c>
      <c r="G231" s="21">
        <f t="shared" si="6"/>
        <v>0.29999999999999982</v>
      </c>
      <c r="H231" s="29">
        <f>G8/C243*C231</f>
        <v>0.22739023131945529</v>
      </c>
      <c r="I231" s="26">
        <f t="shared" si="7"/>
        <v>0.52739023131945517</v>
      </c>
      <c r="J231" s="4"/>
      <c r="K231" s="366"/>
      <c r="L231" s="55"/>
      <c r="M231" s="452"/>
    </row>
    <row r="232" spans="1:14" x14ac:dyDescent="0.25">
      <c r="A232" s="7">
        <v>219</v>
      </c>
      <c r="B232" s="17" t="s">
        <v>575</v>
      </c>
      <c r="C232" s="11">
        <v>72.2</v>
      </c>
      <c r="D232" s="16" t="s">
        <v>328</v>
      </c>
      <c r="E232" s="30">
        <v>5.2</v>
      </c>
      <c r="F232" s="30">
        <v>5.5</v>
      </c>
      <c r="G232" s="21">
        <f t="shared" si="6"/>
        <v>0.29999999999999982</v>
      </c>
      <c r="H232" s="29">
        <f>G8/C243*C232</f>
        <v>0.2248982835789681</v>
      </c>
      <c r="I232" s="26">
        <f t="shared" si="7"/>
        <v>0.52489828357896795</v>
      </c>
      <c r="J232" s="4"/>
      <c r="K232" s="366"/>
      <c r="L232" s="55"/>
      <c r="M232" s="452"/>
    </row>
    <row r="233" spans="1:14" x14ac:dyDescent="0.25">
      <c r="A233" s="7">
        <v>220</v>
      </c>
      <c r="B233" s="17" t="s">
        <v>576</v>
      </c>
      <c r="C233" s="11">
        <v>46.2</v>
      </c>
      <c r="D233" s="16" t="s">
        <v>328</v>
      </c>
      <c r="E233" s="30">
        <v>1.9</v>
      </c>
      <c r="F233" s="30">
        <v>1.9</v>
      </c>
      <c r="G233" s="21">
        <f t="shared" si="6"/>
        <v>0</v>
      </c>
      <c r="H233" s="29">
        <f>G8/C243*C233</f>
        <v>0.14390998201313474</v>
      </c>
      <c r="I233" s="26">
        <f t="shared" si="7"/>
        <v>0.14390998201313474</v>
      </c>
      <c r="J233" s="4"/>
      <c r="K233" s="366"/>
      <c r="L233" s="55"/>
      <c r="M233" s="452"/>
    </row>
    <row r="234" spans="1:14" x14ac:dyDescent="0.25">
      <c r="A234" s="7">
        <v>221</v>
      </c>
      <c r="B234" s="17" t="s">
        <v>577</v>
      </c>
      <c r="C234" s="11">
        <v>45.4</v>
      </c>
      <c r="D234" s="16" t="s">
        <v>328</v>
      </c>
      <c r="E234" s="30">
        <v>4.2</v>
      </c>
      <c r="F234" s="30">
        <v>4.5</v>
      </c>
      <c r="G234" s="21">
        <f t="shared" si="6"/>
        <v>0.29999999999999982</v>
      </c>
      <c r="H234" s="29">
        <f>G8/C243*C234</f>
        <v>0.14141803427264754</v>
      </c>
      <c r="I234" s="26">
        <f t="shared" si="7"/>
        <v>0.44141803427264736</v>
      </c>
      <c r="J234" s="4"/>
      <c r="K234" s="366"/>
      <c r="L234" s="55"/>
      <c r="M234" s="452"/>
    </row>
    <row r="235" spans="1:14" x14ac:dyDescent="0.25">
      <c r="A235" s="7">
        <v>222</v>
      </c>
      <c r="B235" s="17" t="s">
        <v>578</v>
      </c>
      <c r="C235" s="11">
        <v>72.900000000000006</v>
      </c>
      <c r="D235" s="16" t="s">
        <v>328</v>
      </c>
      <c r="E235" s="30">
        <v>4</v>
      </c>
      <c r="F235" s="30">
        <v>4.8</v>
      </c>
      <c r="G235" s="21">
        <f t="shared" si="6"/>
        <v>0.79999999999999982</v>
      </c>
      <c r="H235" s="29">
        <f>G8/C243*C235</f>
        <v>0.22707873785189442</v>
      </c>
      <c r="I235" s="26">
        <f t="shared" si="7"/>
        <v>1.0270787378518942</v>
      </c>
      <c r="J235" s="57"/>
      <c r="K235" s="366"/>
      <c r="L235" s="55"/>
      <c r="M235" s="452"/>
    </row>
    <row r="236" spans="1:14" x14ac:dyDescent="0.25">
      <c r="A236" s="7">
        <v>223</v>
      </c>
      <c r="B236" s="17" t="s">
        <v>579</v>
      </c>
      <c r="C236" s="11">
        <v>72.400000000000006</v>
      </c>
      <c r="D236" s="16" t="s">
        <v>328</v>
      </c>
      <c r="E236" s="30">
        <v>6.9</v>
      </c>
      <c r="F236" s="30">
        <v>7.8</v>
      </c>
      <c r="G236" s="21">
        <f t="shared" si="6"/>
        <v>0.89999999999999947</v>
      </c>
      <c r="H236" s="29">
        <f>G8/C243*C236</f>
        <v>0.22552127051408991</v>
      </c>
      <c r="I236" s="26">
        <f t="shared" si="7"/>
        <v>1.1255212705140893</v>
      </c>
      <c r="J236" s="57"/>
      <c r="K236" s="58"/>
      <c r="L236" s="55"/>
      <c r="M236" s="452"/>
    </row>
    <row r="237" spans="1:14" x14ac:dyDescent="0.25">
      <c r="A237" s="7">
        <v>224</v>
      </c>
      <c r="B237" s="17" t="s">
        <v>580</v>
      </c>
      <c r="C237" s="11">
        <v>46.1</v>
      </c>
      <c r="D237" s="16" t="s">
        <v>328</v>
      </c>
      <c r="E237" s="30">
        <v>4.3</v>
      </c>
      <c r="F237" s="30">
        <v>4.3</v>
      </c>
      <c r="G237" s="21">
        <f t="shared" si="6"/>
        <v>0</v>
      </c>
      <c r="H237" s="29">
        <f>G8/C243*C237</f>
        <v>0.14359848854557383</v>
      </c>
      <c r="I237" s="26">
        <f t="shared" si="7"/>
        <v>0.14359848854557383</v>
      </c>
      <c r="J237" s="57"/>
      <c r="K237" s="58"/>
      <c r="L237" s="55"/>
      <c r="M237" s="57"/>
      <c r="N237" s="6"/>
    </row>
    <row r="238" spans="1:14" x14ac:dyDescent="0.25">
      <c r="A238" s="7">
        <v>225</v>
      </c>
      <c r="B238" s="17" t="s">
        <v>581</v>
      </c>
      <c r="C238" s="11">
        <v>45.6</v>
      </c>
      <c r="D238" s="16" t="s">
        <v>328</v>
      </c>
      <c r="E238" s="30">
        <v>4.2</v>
      </c>
      <c r="F238" s="30">
        <v>4.8</v>
      </c>
      <c r="G238" s="21">
        <f t="shared" si="6"/>
        <v>0.59999999999999964</v>
      </c>
      <c r="H238" s="29">
        <f>G8/C243*C238</f>
        <v>0.14204102120776935</v>
      </c>
      <c r="I238" s="26">
        <f t="shared" si="7"/>
        <v>0.74204102120776905</v>
      </c>
      <c r="J238" s="57"/>
      <c r="K238" s="58"/>
      <c r="L238" s="55"/>
      <c r="M238" s="452"/>
    </row>
    <row r="239" spans="1:14" x14ac:dyDescent="0.25">
      <c r="A239" s="7">
        <v>226</v>
      </c>
      <c r="B239" s="17" t="s">
        <v>582</v>
      </c>
      <c r="C239" s="11">
        <v>73.2</v>
      </c>
      <c r="D239" s="16" t="s">
        <v>328</v>
      </c>
      <c r="E239" s="30">
        <v>8.9</v>
      </c>
      <c r="F239" s="30">
        <v>9.9</v>
      </c>
      <c r="G239" s="21">
        <f t="shared" si="6"/>
        <v>1</v>
      </c>
      <c r="H239" s="29">
        <f>G8/C243*C239</f>
        <v>0.2280132182545771</v>
      </c>
      <c r="I239" s="26">
        <f t="shared" si="7"/>
        <v>1.2280132182545771</v>
      </c>
      <c r="J239" s="57"/>
      <c r="K239" s="366"/>
      <c r="L239" s="55"/>
      <c r="M239" s="452"/>
    </row>
    <row r="240" spans="1:14" x14ac:dyDescent="0.25">
      <c r="A240" s="7">
        <v>227</v>
      </c>
      <c r="B240" s="17" t="s">
        <v>583</v>
      </c>
      <c r="C240" s="11">
        <v>72.400000000000006</v>
      </c>
      <c r="D240" s="16" t="s">
        <v>328</v>
      </c>
      <c r="E240" s="30">
        <v>5.6</v>
      </c>
      <c r="F240" s="30">
        <v>5.8</v>
      </c>
      <c r="G240" s="21">
        <f t="shared" si="6"/>
        <v>0.20000000000000018</v>
      </c>
      <c r="H240" s="29">
        <f>G8/C243*C240</f>
        <v>0.22552127051408991</v>
      </c>
      <c r="I240" s="26">
        <f t="shared" si="7"/>
        <v>0.42552127051409006</v>
      </c>
      <c r="J240" s="57"/>
      <c r="K240" s="366"/>
      <c r="L240" s="55"/>
      <c r="M240" s="452"/>
    </row>
    <row r="241" spans="1:16" x14ac:dyDescent="0.25">
      <c r="A241" s="7">
        <v>228</v>
      </c>
      <c r="B241" s="17" t="s">
        <v>584</v>
      </c>
      <c r="C241" s="11">
        <v>46.4</v>
      </c>
      <c r="D241" s="16" t="s">
        <v>328</v>
      </c>
      <c r="E241" s="30">
        <v>2</v>
      </c>
      <c r="F241" s="30">
        <v>2.2999999999999998</v>
      </c>
      <c r="G241" s="21">
        <f t="shared" si="6"/>
        <v>0.29999999999999982</v>
      </c>
      <c r="H241" s="29">
        <f>G8/C243*C241</f>
        <v>0.14453296894825651</v>
      </c>
      <c r="I241" s="26">
        <f t="shared" si="7"/>
        <v>0.44453296894825634</v>
      </c>
      <c r="J241" s="57"/>
      <c r="K241" s="366"/>
      <c r="L241" s="55"/>
      <c r="M241" s="452"/>
    </row>
    <row r="242" spans="1:16" x14ac:dyDescent="0.25">
      <c r="A242" s="7">
        <v>229</v>
      </c>
      <c r="B242" s="17" t="s">
        <v>585</v>
      </c>
      <c r="C242" s="11">
        <v>45.5</v>
      </c>
      <c r="D242" s="16" t="s">
        <v>328</v>
      </c>
      <c r="E242" s="30">
        <v>5.6</v>
      </c>
      <c r="F242" s="30">
        <v>5.6</v>
      </c>
      <c r="G242" s="21">
        <f t="shared" si="6"/>
        <v>0</v>
      </c>
      <c r="H242" s="29">
        <f>G8/C243*C242</f>
        <v>0.14172952774020844</v>
      </c>
      <c r="I242" s="26">
        <f t="shared" si="7"/>
        <v>0.14172952774020844</v>
      </c>
      <c r="J242" s="57"/>
      <c r="K242" s="366"/>
      <c r="L242" s="55"/>
      <c r="M242" s="452"/>
    </row>
    <row r="243" spans="1:16" x14ac:dyDescent="0.25">
      <c r="A243" s="707" t="s">
        <v>3</v>
      </c>
      <c r="B243" s="708"/>
      <c r="C243" s="272">
        <f>SUM(C14:C242)</f>
        <v>14343.799999999996</v>
      </c>
      <c r="D243" s="273"/>
      <c r="E243" s="274">
        <f>SUM(E14:E242)</f>
        <v>1080.2000000000005</v>
      </c>
      <c r="F243" s="274">
        <f>SUM(F14:F242)</f>
        <v>1181.8999999999999</v>
      </c>
      <c r="G243" s="274">
        <f>SUM(G14:G242)</f>
        <v>101.69999999999997</v>
      </c>
      <c r="H243" s="274">
        <f>SUM(H14:H242)</f>
        <v>44.680000000000028</v>
      </c>
      <c r="I243" s="274">
        <f>SUM(I14:I242)</f>
        <v>146.37999999999997</v>
      </c>
      <c r="J243" s="4"/>
      <c r="K243" s="366"/>
      <c r="M243" s="6"/>
    </row>
    <row r="244" spans="1:16" x14ac:dyDescent="0.25">
      <c r="A244" s="115"/>
      <c r="B244" s="115"/>
      <c r="C244" s="115"/>
      <c r="D244" s="115"/>
      <c r="E244" s="116"/>
      <c r="F244" s="116"/>
      <c r="G244" s="117"/>
      <c r="H244" s="118"/>
      <c r="I244" s="118"/>
      <c r="J244" s="113"/>
      <c r="K244" s="369">
        <f>SUM(K14:K242)</f>
        <v>0</v>
      </c>
      <c r="M244" s="6"/>
      <c r="P244" s="106"/>
    </row>
    <row r="245" spans="1:16" ht="36.75" x14ac:dyDescent="0.25">
      <c r="A245" s="65" t="s">
        <v>15</v>
      </c>
      <c r="B245" s="108" t="s">
        <v>331</v>
      </c>
      <c r="C245" s="256" t="str">
        <f>C13</f>
        <v>Общая площадь, м2</v>
      </c>
      <c r="D245" s="257" t="s">
        <v>308</v>
      </c>
      <c r="E245" s="174" t="str">
        <f>E13</f>
        <v>Показания  на 26.10.19</v>
      </c>
      <c r="F245" s="3" t="str">
        <f>F13</f>
        <v>Показания  на 25.11.19</v>
      </c>
      <c r="G245" s="3" t="str">
        <f>G13</f>
        <v>Разница, Гкал</v>
      </c>
      <c r="H245" s="3" t="str">
        <f>H13</f>
        <v>Отопление МОП, Гкал</v>
      </c>
      <c r="I245" s="3" t="str">
        <f>I13</f>
        <v>Всего, Гкал</v>
      </c>
      <c r="J245" s="317" t="s">
        <v>621</v>
      </c>
      <c r="K245" s="369"/>
      <c r="M245" s="6"/>
      <c r="O245" s="45"/>
    </row>
    <row r="246" spans="1:16" x14ac:dyDescent="0.25">
      <c r="A246" s="430" t="s">
        <v>13</v>
      </c>
      <c r="B246" s="431" t="s">
        <v>434</v>
      </c>
      <c r="C246" s="432">
        <v>95.8</v>
      </c>
      <c r="D246" s="433" t="s">
        <v>328</v>
      </c>
      <c r="E246" s="434">
        <v>20.3</v>
      </c>
      <c r="F246" s="434">
        <v>20.3</v>
      </c>
      <c r="G246" s="434">
        <f t="shared" ref="G246:G266" si="8">F246-E246</f>
        <v>0</v>
      </c>
      <c r="H246" s="435">
        <f>G11/C267*C246</f>
        <v>0</v>
      </c>
      <c r="I246" s="434">
        <f t="shared" ref="I246:I260" si="9">G246+H246</f>
        <v>0</v>
      </c>
      <c r="J246" s="120">
        <f>((C246*0.015)*12)/7</f>
        <v>2.4634285714285715</v>
      </c>
      <c r="K246" s="369"/>
      <c r="M246" s="429">
        <f>G9-I247-I252-I257-I258</f>
        <v>0</v>
      </c>
      <c r="O246" s="45"/>
    </row>
    <row r="247" spans="1:16" x14ac:dyDescent="0.25">
      <c r="A247" s="144" t="s">
        <v>14</v>
      </c>
      <c r="B247" s="406" t="s">
        <v>435</v>
      </c>
      <c r="C247" s="407">
        <v>81.400000000000006</v>
      </c>
      <c r="D247" s="408" t="s">
        <v>328</v>
      </c>
      <c r="E247" s="409">
        <v>17.7</v>
      </c>
      <c r="F247" s="409">
        <v>17.7</v>
      </c>
      <c r="G247" s="409">
        <f t="shared" si="8"/>
        <v>0</v>
      </c>
      <c r="H247" s="150">
        <f>G11/C267*C247</f>
        <v>0</v>
      </c>
      <c r="I247" s="409">
        <f t="shared" si="9"/>
        <v>0</v>
      </c>
      <c r="J247" s="120">
        <f t="shared" ref="J247:J260" si="10">((C247*0.015)*12)/7</f>
        <v>2.0931428571428574</v>
      </c>
      <c r="K247" s="369"/>
      <c r="M247" s="6"/>
      <c r="O247" s="45"/>
    </row>
    <row r="248" spans="1:16" x14ac:dyDescent="0.25">
      <c r="A248" s="59" t="s">
        <v>447</v>
      </c>
      <c r="B248" s="110" t="s">
        <v>450</v>
      </c>
      <c r="C248" s="258">
        <v>150.5</v>
      </c>
      <c r="D248" s="61" t="s">
        <v>328</v>
      </c>
      <c r="E248" s="63">
        <v>10.8</v>
      </c>
      <c r="F248" s="63">
        <v>10.8</v>
      </c>
      <c r="G248" s="63">
        <f t="shared" si="8"/>
        <v>0</v>
      </c>
      <c r="H248" s="48">
        <f>G11/C267*C248</f>
        <v>0</v>
      </c>
      <c r="I248" s="63">
        <f t="shared" si="9"/>
        <v>0</v>
      </c>
      <c r="J248" s="120">
        <f t="shared" si="10"/>
        <v>3.8699999999999997</v>
      </c>
      <c r="K248" s="369"/>
      <c r="M248" s="6"/>
      <c r="O248" s="45"/>
    </row>
    <row r="249" spans="1:16" x14ac:dyDescent="0.25">
      <c r="A249" s="430" t="s">
        <v>448</v>
      </c>
      <c r="B249" s="431" t="s">
        <v>451</v>
      </c>
      <c r="C249" s="432">
        <v>95.2</v>
      </c>
      <c r="D249" s="433" t="s">
        <v>328</v>
      </c>
      <c r="E249" s="434">
        <v>5</v>
      </c>
      <c r="F249" s="434">
        <v>5</v>
      </c>
      <c r="G249" s="434">
        <f t="shared" si="8"/>
        <v>0</v>
      </c>
      <c r="H249" s="435">
        <f>G11/C267*C249</f>
        <v>0</v>
      </c>
      <c r="I249" s="434">
        <f t="shared" si="9"/>
        <v>0</v>
      </c>
      <c r="J249" s="120">
        <f t="shared" si="10"/>
        <v>2.448</v>
      </c>
      <c r="K249" s="369"/>
      <c r="M249" s="6"/>
      <c r="O249" s="45"/>
    </row>
    <row r="250" spans="1:16" x14ac:dyDescent="0.25">
      <c r="A250" s="430" t="s">
        <v>449</v>
      </c>
      <c r="B250" s="431" t="s">
        <v>452</v>
      </c>
      <c r="C250" s="432">
        <v>70.7</v>
      </c>
      <c r="D250" s="433" t="s">
        <v>328</v>
      </c>
      <c r="E250" s="434">
        <v>4.5999999999999996</v>
      </c>
      <c r="F250" s="434">
        <v>4.5999999999999996</v>
      </c>
      <c r="G250" s="434">
        <f t="shared" si="8"/>
        <v>0</v>
      </c>
      <c r="H250" s="435">
        <f>G11/C267*C250</f>
        <v>0</v>
      </c>
      <c r="I250" s="434">
        <f t="shared" si="9"/>
        <v>0</v>
      </c>
      <c r="J250" s="120">
        <f t="shared" si="10"/>
        <v>1.8179999999999998</v>
      </c>
      <c r="K250" s="369"/>
      <c r="M250" s="6"/>
      <c r="O250" s="45"/>
    </row>
    <row r="251" spans="1:16" x14ac:dyDescent="0.25">
      <c r="A251" s="417" t="s">
        <v>598</v>
      </c>
      <c r="B251" s="418"/>
      <c r="C251" s="419">
        <v>20</v>
      </c>
      <c r="D251" s="420"/>
      <c r="E251" s="421"/>
      <c r="F251" s="421"/>
      <c r="G251" s="421">
        <f t="shared" si="8"/>
        <v>0</v>
      </c>
      <c r="H251" s="422">
        <f>G11/C267*C251</f>
        <v>0</v>
      </c>
      <c r="I251" s="421">
        <f t="shared" si="9"/>
        <v>0</v>
      </c>
      <c r="J251" s="120">
        <f t="shared" si="10"/>
        <v>0.51428571428571423</v>
      </c>
      <c r="K251" s="369"/>
      <c r="L251" s="424" t="s">
        <v>623</v>
      </c>
      <c r="M251" s="6"/>
      <c r="O251" s="45"/>
    </row>
    <row r="252" spans="1:16" x14ac:dyDescent="0.25">
      <c r="A252" s="144" t="s">
        <v>307</v>
      </c>
      <c r="B252" s="406" t="s">
        <v>436</v>
      </c>
      <c r="C252" s="407">
        <v>87.1</v>
      </c>
      <c r="D252" s="408" t="s">
        <v>328</v>
      </c>
      <c r="E252" s="409">
        <v>10.199999999999999</v>
      </c>
      <c r="F252" s="409">
        <v>10.199999999999999</v>
      </c>
      <c r="G252" s="409">
        <f t="shared" si="8"/>
        <v>0</v>
      </c>
      <c r="H252" s="150">
        <f>G11/C267*C252</f>
        <v>0</v>
      </c>
      <c r="I252" s="409">
        <f t="shared" si="9"/>
        <v>0</v>
      </c>
      <c r="J252" s="120">
        <f t="shared" si="10"/>
        <v>2.2397142857142853</v>
      </c>
      <c r="K252" s="369"/>
      <c r="M252" s="6"/>
      <c r="O252" s="45"/>
    </row>
    <row r="253" spans="1:16" x14ac:dyDescent="0.25">
      <c r="A253" s="59" t="s">
        <v>18</v>
      </c>
      <c r="B253" s="110" t="s">
        <v>437</v>
      </c>
      <c r="C253" s="258">
        <v>89.3</v>
      </c>
      <c r="D253" s="61" t="s">
        <v>328</v>
      </c>
      <c r="E253" s="63">
        <v>11.2</v>
      </c>
      <c r="F253" s="63">
        <v>11.2</v>
      </c>
      <c r="G253" s="63">
        <f t="shared" si="8"/>
        <v>0</v>
      </c>
      <c r="H253" s="48">
        <f>G11/C267*C253</f>
        <v>0</v>
      </c>
      <c r="I253" s="63">
        <f t="shared" si="9"/>
        <v>0</v>
      </c>
      <c r="J253" s="120">
        <f t="shared" si="10"/>
        <v>2.2962857142857138</v>
      </c>
      <c r="K253" s="113"/>
      <c r="O253" s="45"/>
    </row>
    <row r="254" spans="1:16" x14ac:dyDescent="0.25">
      <c r="A254" s="59" t="s">
        <v>19</v>
      </c>
      <c r="B254" s="110" t="s">
        <v>438</v>
      </c>
      <c r="C254" s="258">
        <v>88.5</v>
      </c>
      <c r="D254" s="61" t="s">
        <v>328</v>
      </c>
      <c r="E254" s="63">
        <v>10.3</v>
      </c>
      <c r="F254" s="63">
        <v>10.3</v>
      </c>
      <c r="G254" s="63">
        <f t="shared" si="8"/>
        <v>0</v>
      </c>
      <c r="H254" s="48">
        <f>G11/C267*C254</f>
        <v>0</v>
      </c>
      <c r="I254" s="63">
        <f t="shared" si="9"/>
        <v>0</v>
      </c>
      <c r="J254" s="120">
        <f t="shared" si="10"/>
        <v>2.2757142857142858</v>
      </c>
      <c r="K254" s="113"/>
      <c r="O254" s="45"/>
    </row>
    <row r="255" spans="1:16" x14ac:dyDescent="0.25">
      <c r="A255" s="59" t="s">
        <v>522</v>
      </c>
      <c r="B255" s="110" t="s">
        <v>523</v>
      </c>
      <c r="C255" s="258">
        <v>91.6</v>
      </c>
      <c r="D255" s="61" t="s">
        <v>328</v>
      </c>
      <c r="E255" s="63">
        <v>15.9</v>
      </c>
      <c r="F255" s="63">
        <v>15.9</v>
      </c>
      <c r="G255" s="63">
        <f t="shared" si="8"/>
        <v>0</v>
      </c>
      <c r="H255" s="48">
        <f>G11/C267*C255</f>
        <v>0</v>
      </c>
      <c r="I255" s="63">
        <f t="shared" si="9"/>
        <v>0</v>
      </c>
      <c r="J255" s="120">
        <f t="shared" si="10"/>
        <v>2.3554285714285714</v>
      </c>
      <c r="K255" s="113"/>
      <c r="O255" s="45"/>
    </row>
    <row r="256" spans="1:16" x14ac:dyDescent="0.25">
      <c r="A256" s="417" t="s">
        <v>597</v>
      </c>
      <c r="B256" s="418"/>
      <c r="C256" s="423">
        <v>16.8</v>
      </c>
      <c r="D256" s="420"/>
      <c r="E256" s="421"/>
      <c r="F256" s="421"/>
      <c r="G256" s="421">
        <f t="shared" si="8"/>
        <v>0</v>
      </c>
      <c r="H256" s="422">
        <f>G11/C267*C256</f>
        <v>0</v>
      </c>
      <c r="I256" s="421">
        <f t="shared" si="9"/>
        <v>0</v>
      </c>
      <c r="J256" s="120">
        <f t="shared" si="10"/>
        <v>0.432</v>
      </c>
      <c r="K256" s="113"/>
      <c r="O256" s="45"/>
    </row>
    <row r="257" spans="1:17" ht="15.75" customHeight="1" x14ac:dyDescent="0.25">
      <c r="A257" s="144" t="s">
        <v>20</v>
      </c>
      <c r="B257" s="406" t="s">
        <v>439</v>
      </c>
      <c r="C257" s="407">
        <v>102.2</v>
      </c>
      <c r="D257" s="408" t="s">
        <v>328</v>
      </c>
      <c r="E257" s="409"/>
      <c r="F257" s="409"/>
      <c r="G257" s="409">
        <f t="shared" si="8"/>
        <v>0</v>
      </c>
      <c r="H257" s="150">
        <f>G11/C267*C257</f>
        <v>0</v>
      </c>
      <c r="I257" s="409">
        <f t="shared" si="9"/>
        <v>0</v>
      </c>
      <c r="J257" s="120">
        <f t="shared" si="10"/>
        <v>2.6280000000000001</v>
      </c>
      <c r="K257" s="113"/>
    </row>
    <row r="258" spans="1:17" x14ac:dyDescent="0.25">
      <c r="A258" s="144" t="s">
        <v>21</v>
      </c>
      <c r="B258" s="406" t="s">
        <v>440</v>
      </c>
      <c r="C258" s="407">
        <v>92.2</v>
      </c>
      <c r="D258" s="408" t="s">
        <v>328</v>
      </c>
      <c r="E258" s="409">
        <v>16.7</v>
      </c>
      <c r="F258" s="409">
        <v>16.7</v>
      </c>
      <c r="G258" s="409">
        <f t="shared" si="8"/>
        <v>0</v>
      </c>
      <c r="H258" s="150">
        <f>G11/C267*C258</f>
        <v>0</v>
      </c>
      <c r="I258" s="409">
        <f t="shared" si="9"/>
        <v>0</v>
      </c>
      <c r="J258" s="120">
        <f t="shared" si="10"/>
        <v>2.370857142857143</v>
      </c>
      <c r="K258" s="113"/>
      <c r="L258" s="10" t="s">
        <v>649</v>
      </c>
    </row>
    <row r="259" spans="1:17" x14ac:dyDescent="0.25">
      <c r="A259" s="430" t="s">
        <v>554</v>
      </c>
      <c r="B259" s="431" t="s">
        <v>556</v>
      </c>
      <c r="C259" s="432">
        <v>135.30000000000001</v>
      </c>
      <c r="D259" s="433" t="s">
        <v>328</v>
      </c>
      <c r="E259" s="434">
        <v>7.4</v>
      </c>
      <c r="F259" s="434">
        <v>7.4</v>
      </c>
      <c r="G259" s="434">
        <f t="shared" si="8"/>
        <v>0</v>
      </c>
      <c r="H259" s="435">
        <f>G11/C267*C259</f>
        <v>0</v>
      </c>
      <c r="I259" s="434">
        <f t="shared" si="9"/>
        <v>0</v>
      </c>
      <c r="J259" s="120">
        <f t="shared" si="10"/>
        <v>3.4791428571428571</v>
      </c>
      <c r="K259" s="113"/>
    </row>
    <row r="260" spans="1:17" x14ac:dyDescent="0.25">
      <c r="A260" s="430" t="s">
        <v>555</v>
      </c>
      <c r="B260" s="431" t="s">
        <v>557</v>
      </c>
      <c r="C260" s="432">
        <v>129.19999999999999</v>
      </c>
      <c r="D260" s="433" t="s">
        <v>328</v>
      </c>
      <c r="E260" s="434">
        <v>22.3</v>
      </c>
      <c r="F260" s="434">
        <v>22.3</v>
      </c>
      <c r="G260" s="434">
        <f t="shared" si="8"/>
        <v>0</v>
      </c>
      <c r="H260" s="435">
        <f>G11/C267*C260</f>
        <v>0</v>
      </c>
      <c r="I260" s="434">
        <f t="shared" si="9"/>
        <v>0</v>
      </c>
      <c r="J260" s="120">
        <f t="shared" si="10"/>
        <v>3.3222857142857136</v>
      </c>
      <c r="K260" s="113"/>
      <c r="O260" s="279" t="s">
        <v>314</v>
      </c>
      <c r="P260" s="436" t="s">
        <v>625</v>
      </c>
      <c r="Q260" s="279" t="s">
        <v>315</v>
      </c>
    </row>
    <row r="261" spans="1:17" ht="45" x14ac:dyDescent="0.25">
      <c r="A261" s="114" t="s">
        <v>441</v>
      </c>
      <c r="B261" s="110" t="s">
        <v>443</v>
      </c>
      <c r="C261" s="258"/>
      <c r="D261" s="61" t="s">
        <v>328</v>
      </c>
      <c r="E261" s="63">
        <v>35</v>
      </c>
      <c r="F261" s="63">
        <v>35</v>
      </c>
      <c r="G261" s="63">
        <f t="shared" si="8"/>
        <v>0</v>
      </c>
      <c r="H261" s="63"/>
      <c r="I261" s="63"/>
      <c r="J261" s="124"/>
      <c r="K261" s="125"/>
      <c r="M261" s="6"/>
      <c r="O261" s="438">
        <f>I247+I248+I252+I253+I254+I255+I257+I258</f>
        <v>0</v>
      </c>
      <c r="P261" s="437">
        <f>I246+I249+I250+I251+I256+I259+I260</f>
        <v>0</v>
      </c>
      <c r="Q261" s="438">
        <f>SUM(O261:P261)</f>
        <v>0</v>
      </c>
    </row>
    <row r="262" spans="1:17" ht="45" x14ac:dyDescent="0.25">
      <c r="A262" s="114" t="s">
        <v>453</v>
      </c>
      <c r="B262" s="110" t="s">
        <v>454</v>
      </c>
      <c r="C262" s="258"/>
      <c r="D262" s="61" t="s">
        <v>328</v>
      </c>
      <c r="E262" s="63">
        <v>40.700000000000003</v>
      </c>
      <c r="F262" s="63">
        <v>40.700000000000003</v>
      </c>
      <c r="G262" s="63">
        <f t="shared" si="8"/>
        <v>0</v>
      </c>
      <c r="H262" s="63"/>
      <c r="I262" s="63"/>
      <c r="J262" s="124"/>
      <c r="K262" s="125"/>
      <c r="M262" s="6"/>
    </row>
    <row r="263" spans="1:17" ht="40.5" customHeight="1" x14ac:dyDescent="0.25">
      <c r="A263" s="114" t="s">
        <v>442</v>
      </c>
      <c r="B263" s="110" t="s">
        <v>444</v>
      </c>
      <c r="C263" s="258"/>
      <c r="D263" s="61" t="s">
        <v>328</v>
      </c>
      <c r="E263" s="63">
        <v>31.5</v>
      </c>
      <c r="F263" s="63">
        <v>31.5</v>
      </c>
      <c r="G263" s="63">
        <f t="shared" si="8"/>
        <v>0</v>
      </c>
      <c r="H263" s="63"/>
      <c r="I263" s="63"/>
      <c r="J263" s="126"/>
      <c r="K263" s="126"/>
      <c r="L263" s="15"/>
      <c r="M263" s="28"/>
    </row>
    <row r="264" spans="1:17" ht="40.5" customHeight="1" x14ac:dyDescent="0.25">
      <c r="A264" s="114" t="s">
        <v>524</v>
      </c>
      <c r="B264" s="110" t="s">
        <v>525</v>
      </c>
      <c r="C264" s="258"/>
      <c r="D264" s="61" t="s">
        <v>328</v>
      </c>
      <c r="E264" s="63">
        <v>21.2</v>
      </c>
      <c r="F264" s="63">
        <v>21.2</v>
      </c>
      <c r="G264" s="63">
        <f t="shared" si="8"/>
        <v>0</v>
      </c>
      <c r="H264" s="63"/>
      <c r="I264" s="63"/>
      <c r="J264" s="126"/>
      <c r="K264" s="126"/>
      <c r="L264" s="15"/>
      <c r="M264" s="28"/>
    </row>
    <row r="265" spans="1:17" ht="46.5" customHeight="1" x14ac:dyDescent="0.25">
      <c r="A265" s="114" t="s">
        <v>446</v>
      </c>
      <c r="B265" s="110" t="s">
        <v>445</v>
      </c>
      <c r="C265" s="258"/>
      <c r="D265" s="61" t="s">
        <v>328</v>
      </c>
      <c r="E265" s="63">
        <v>5.2</v>
      </c>
      <c r="F265" s="63">
        <v>5.2</v>
      </c>
      <c r="G265" s="63">
        <f t="shared" si="8"/>
        <v>0</v>
      </c>
      <c r="H265" s="63"/>
      <c r="I265" s="63"/>
      <c r="J265" s="126"/>
      <c r="K265" s="126"/>
      <c r="L265" s="15"/>
      <c r="M265" s="28"/>
      <c r="P265" s="44"/>
    </row>
    <row r="266" spans="1:17" ht="45" x14ac:dyDescent="0.25">
      <c r="A266" s="114" t="s">
        <v>552</v>
      </c>
      <c r="B266" s="263" t="s">
        <v>553</v>
      </c>
      <c r="C266" s="260"/>
      <c r="D266" s="61" t="s">
        <v>328</v>
      </c>
      <c r="E266" s="285">
        <v>26.6</v>
      </c>
      <c r="F266" s="261">
        <v>26.6</v>
      </c>
      <c r="G266" s="63">
        <f t="shared" si="8"/>
        <v>0</v>
      </c>
      <c r="H266" s="262"/>
      <c r="I266" s="262"/>
      <c r="J266" s="126"/>
      <c r="K266" s="126"/>
      <c r="L266" s="15"/>
      <c r="M266" s="28"/>
      <c r="P266" s="15"/>
    </row>
    <row r="267" spans="1:17" x14ac:dyDescent="0.25">
      <c r="A267" s="266"/>
      <c r="B267" s="267" t="s">
        <v>602</v>
      </c>
      <c r="C267" s="268">
        <f>SUM(C246:C266)</f>
        <v>1345.8</v>
      </c>
      <c r="D267" s="269"/>
      <c r="E267" s="269"/>
      <c r="F267" s="270"/>
      <c r="G267" s="271">
        <f>SUM(G246:G260)</f>
        <v>0</v>
      </c>
      <c r="H267" s="271">
        <f t="shared" ref="H267:I267" si="11">SUM(H246:H266)</f>
        <v>0</v>
      </c>
      <c r="I267" s="271">
        <f t="shared" si="11"/>
        <v>0</v>
      </c>
      <c r="J267" s="126"/>
      <c r="K267" s="126"/>
      <c r="L267" s="15"/>
      <c r="M267" s="28"/>
      <c r="N267" s="15"/>
      <c r="O267" s="15"/>
      <c r="P267" s="15"/>
    </row>
    <row r="268" spans="1:17" x14ac:dyDescent="0.25">
      <c r="A268" s="121"/>
      <c r="B268" s="122"/>
      <c r="C268" s="122"/>
      <c r="D268" s="122"/>
      <c r="E268" s="122"/>
      <c r="F268" s="113"/>
      <c r="G268" s="23"/>
      <c r="H268" s="123"/>
      <c r="I268" s="113"/>
      <c r="J268" s="119"/>
      <c r="K268" s="113"/>
      <c r="N268" s="15"/>
      <c r="O268" s="15"/>
      <c r="P268" s="15"/>
    </row>
    <row r="269" spans="1:17" x14ac:dyDescent="0.25">
      <c r="A269" s="275"/>
      <c r="B269" s="276" t="s">
        <v>603</v>
      </c>
      <c r="C269" s="276">
        <f>C267+C243</f>
        <v>15689.599999999995</v>
      </c>
      <c r="D269" s="276"/>
      <c r="E269" s="276"/>
      <c r="F269" s="277"/>
      <c r="G269" s="278">
        <f>G267+G243</f>
        <v>101.69999999999997</v>
      </c>
      <c r="H269" s="278">
        <f>H267+H243</f>
        <v>44.680000000000028</v>
      </c>
      <c r="I269" s="278">
        <f>I267+I243</f>
        <v>146.37999999999997</v>
      </c>
      <c r="J269" s="119"/>
      <c r="K269" s="113"/>
      <c r="N269" s="15"/>
      <c r="O269" s="15"/>
      <c r="P269" s="15"/>
    </row>
    <row r="270" spans="1:17" x14ac:dyDescent="0.25">
      <c r="A270" s="121"/>
      <c r="B270" s="122"/>
      <c r="C270" s="122"/>
      <c r="D270" s="122"/>
      <c r="E270" s="122"/>
      <c r="F270" s="113"/>
      <c r="G270" s="23"/>
      <c r="H270" s="123"/>
      <c r="I270" s="113"/>
      <c r="J270" s="119"/>
      <c r="K270" s="113"/>
      <c r="N270" s="15"/>
      <c r="O270" s="15"/>
    </row>
    <row r="271" spans="1:17" x14ac:dyDescent="0.25">
      <c r="B271" s="10" t="s">
        <v>604</v>
      </c>
      <c r="G271" s="24" t="s">
        <v>605</v>
      </c>
    </row>
    <row r="274" spans="2:7" x14ac:dyDescent="0.25">
      <c r="B274" s="10" t="s">
        <v>606</v>
      </c>
      <c r="G274" s="24" t="s">
        <v>607</v>
      </c>
    </row>
  </sheetData>
  <mergeCells count="24">
    <mergeCell ref="A1:J1"/>
    <mergeCell ref="A2:J2"/>
    <mergeCell ref="A3:G3"/>
    <mergeCell ref="I3:J6"/>
    <mergeCell ref="A4:D4"/>
    <mergeCell ref="E4:F4"/>
    <mergeCell ref="A5:D5"/>
    <mergeCell ref="E5:F5"/>
    <mergeCell ref="A6:D6"/>
    <mergeCell ref="E6:F6"/>
    <mergeCell ref="A7:D8"/>
    <mergeCell ref="E7:F7"/>
    <mergeCell ref="E8:F8"/>
    <mergeCell ref="E9:F9"/>
    <mergeCell ref="A10:D10"/>
    <mergeCell ref="E10:F10"/>
    <mergeCell ref="L193:O193"/>
    <mergeCell ref="A243:B243"/>
    <mergeCell ref="A11:D11"/>
    <mergeCell ref="E11:F11"/>
    <mergeCell ref="O14:P14"/>
    <mergeCell ref="O18:P18"/>
    <mergeCell ref="M58:U58"/>
    <mergeCell ref="M189:P189"/>
  </mergeCells>
  <pageMargins left="0.23622047244094491" right="0.23622047244094491" top="0" bottom="0" header="0.31496062992125984" footer="0.31496062992125984"/>
  <pageSetup paperSize="9" scale="42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36</vt:i4>
      </vt:variant>
    </vt:vector>
  </HeadingPairs>
  <TitlesOfParts>
    <vt:vector size="36" baseType="lpstr">
      <vt:lpstr>Показ.сч.</vt:lpstr>
      <vt:lpstr>Ежемрасход</vt:lpstr>
      <vt:lpstr>Декабрь18</vt:lpstr>
      <vt:lpstr>ЯНВАРЬ19</vt:lpstr>
      <vt:lpstr>ФЕВРАЛЬ19</vt:lpstr>
      <vt:lpstr>МАРТ19</vt:lpstr>
      <vt:lpstr>АПРЕЛЬ19</vt:lpstr>
      <vt:lpstr>ОКТЯБРЬ19</vt:lpstr>
      <vt:lpstr>НОЯБРЬ19</vt:lpstr>
      <vt:lpstr>ДЕКАБРЬ19</vt:lpstr>
      <vt:lpstr>январь20</vt:lpstr>
      <vt:lpstr>февраль20</vt:lpstr>
      <vt:lpstr>март20</vt:lpstr>
      <vt:lpstr>апрель20</vt:lpstr>
      <vt:lpstr>на 30апр2020</vt:lpstr>
      <vt:lpstr>октябрь20</vt:lpstr>
      <vt:lpstr>ноябрь20</vt:lpstr>
      <vt:lpstr>декабрь20</vt:lpstr>
      <vt:lpstr>Январь21</vt:lpstr>
      <vt:lpstr>Февраль21</vt:lpstr>
      <vt:lpstr>Март21</vt:lpstr>
      <vt:lpstr>Апрель21</vt:lpstr>
      <vt:lpstr>ОКТЯБРЬ21</vt:lpstr>
      <vt:lpstr>НОЯБРЬ21</vt:lpstr>
      <vt:lpstr>ДЕКАБРЬ21</vt:lpstr>
      <vt:lpstr>Январь22</vt:lpstr>
      <vt:lpstr>Февраль22</vt:lpstr>
      <vt:lpstr>Март22</vt:lpstr>
      <vt:lpstr>Апрель22</vt:lpstr>
      <vt:lpstr>Сентябрь22</vt:lpstr>
      <vt:lpstr>Октябрь22</vt:lpstr>
      <vt:lpstr>Ноябрь22</vt:lpstr>
      <vt:lpstr>Декабрь22</vt:lpstr>
      <vt:lpstr>ЯНВАРЬ23</vt:lpstr>
      <vt:lpstr>ФЕВРАЛЬ23</vt:lpstr>
      <vt:lpstr>МАРТ23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2023-04-11T08:27:27Z</dcterms:modified>
</cp:coreProperties>
</file>