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50" yWindow="-15" windowWidth="13845" windowHeight="12735" activeTab="3"/>
  </bookViews>
  <sheets>
    <sheet name="Январь23" sheetId="34" r:id="rId1"/>
    <sheet name="Февраль23" sheetId="35" r:id="rId2"/>
    <sheet name="Март23" sheetId="36" r:id="rId3"/>
    <sheet name="Апрель23" sheetId="37" r:id="rId4"/>
    <sheet name="ПП 354 для расчета" sheetId="7" r:id="rId5"/>
  </sheets>
  <calcPr calcId="145621"/>
</workbook>
</file>

<file path=xl/calcChain.xml><?xml version="1.0" encoding="utf-8"?>
<calcChain xmlns="http://schemas.openxmlformats.org/spreadsheetml/2006/main">
  <c r="B99" i="37" l="1"/>
  <c r="N95" i="37"/>
  <c r="M95" i="37"/>
  <c r="M93" i="37"/>
  <c r="N93" i="37" s="1"/>
  <c r="C93" i="37"/>
  <c r="B91" i="37"/>
  <c r="D35" i="37"/>
  <c r="D34" i="37"/>
  <c r="D33" i="37"/>
  <c r="D32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F16" i="37"/>
  <c r="F14" i="37"/>
  <c r="B99" i="36"/>
  <c r="M95" i="36"/>
  <c r="N95" i="36" s="1"/>
  <c r="N93" i="36"/>
  <c r="M93" i="36"/>
  <c r="B9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F16" i="36"/>
  <c r="F14" i="36"/>
  <c r="D97" i="36" l="1"/>
  <c r="D96" i="36"/>
  <c r="D93" i="36"/>
  <c r="D92" i="36"/>
  <c r="D98" i="36"/>
  <c r="D95" i="36"/>
  <c r="D94" i="36"/>
  <c r="D52" i="36"/>
  <c r="C95" i="36"/>
  <c r="D41" i="36"/>
  <c r="D99" i="36" s="1"/>
  <c r="D42" i="36"/>
  <c r="D43" i="36"/>
  <c r="D44" i="36"/>
  <c r="D45" i="36"/>
  <c r="D46" i="36"/>
  <c r="D47" i="36"/>
  <c r="D48" i="36"/>
  <c r="D49" i="36"/>
  <c r="D50" i="36"/>
  <c r="D51" i="36"/>
  <c r="D53" i="36"/>
  <c r="D54" i="36"/>
  <c r="D55" i="36"/>
  <c r="D56" i="36"/>
  <c r="D57" i="36"/>
  <c r="D58" i="36"/>
  <c r="D59" i="36"/>
  <c r="D60" i="36"/>
  <c r="D61" i="36"/>
  <c r="D62" i="36"/>
  <c r="D63" i="36"/>
  <c r="D64" i="36"/>
  <c r="D65" i="36"/>
  <c r="D66" i="36"/>
  <c r="D67" i="36"/>
  <c r="D68" i="36"/>
  <c r="D69" i="36"/>
  <c r="D70" i="36"/>
  <c r="D71" i="36"/>
  <c r="D72" i="36"/>
  <c r="D73" i="36"/>
  <c r="D74" i="36"/>
  <c r="D75" i="36"/>
  <c r="D76" i="36"/>
  <c r="D77" i="36"/>
  <c r="D78" i="36"/>
  <c r="D79" i="36"/>
  <c r="D80" i="36"/>
  <c r="D81" i="36"/>
  <c r="D82" i="36"/>
  <c r="D83" i="36"/>
  <c r="D84" i="36"/>
  <c r="D85" i="36"/>
  <c r="D86" i="36"/>
  <c r="D87" i="36"/>
  <c r="D88" i="36"/>
  <c r="D89" i="36"/>
  <c r="D90" i="36"/>
  <c r="C93" i="36"/>
  <c r="D97" i="37"/>
  <c r="D96" i="37"/>
  <c r="D93" i="37"/>
  <c r="D92" i="37"/>
  <c r="D90" i="37"/>
  <c r="D89" i="37"/>
  <c r="D88" i="37"/>
  <c r="D87" i="37"/>
  <c r="D86" i="37"/>
  <c r="D85" i="37"/>
  <c r="D84" i="37"/>
  <c r="D83" i="37"/>
  <c r="D82" i="37"/>
  <c r="D81" i="37"/>
  <c r="D80" i="37"/>
  <c r="D79" i="37"/>
  <c r="D78" i="37"/>
  <c r="D77" i="37"/>
  <c r="D76" i="37"/>
  <c r="D75" i="37"/>
  <c r="D74" i="37"/>
  <c r="D73" i="37"/>
  <c r="D72" i="37"/>
  <c r="D71" i="37"/>
  <c r="D70" i="37"/>
  <c r="D69" i="37"/>
  <c r="D68" i="37"/>
  <c r="D67" i="37"/>
  <c r="D66" i="37"/>
  <c r="D65" i="37"/>
  <c r="D64" i="37"/>
  <c r="D63" i="37"/>
  <c r="D62" i="37"/>
  <c r="D61" i="37"/>
  <c r="D60" i="37"/>
  <c r="D59" i="37"/>
  <c r="D58" i="37"/>
  <c r="D57" i="37"/>
  <c r="D56" i="37"/>
  <c r="D55" i="37"/>
  <c r="D54" i="37"/>
  <c r="D53" i="37"/>
  <c r="D36" i="37"/>
  <c r="D37" i="37"/>
  <c r="D38" i="37"/>
  <c r="D39" i="37"/>
  <c r="D40" i="37"/>
  <c r="D41" i="37"/>
  <c r="D42" i="37"/>
  <c r="D43" i="37"/>
  <c r="D44" i="37"/>
  <c r="D45" i="37"/>
  <c r="D46" i="37"/>
  <c r="D47" i="37"/>
  <c r="D48" i="37"/>
  <c r="D49" i="37"/>
  <c r="D50" i="37"/>
  <c r="D51" i="37"/>
  <c r="D52" i="37"/>
  <c r="D94" i="37"/>
  <c r="D98" i="37"/>
  <c r="D95" i="37"/>
  <c r="C95" i="37"/>
  <c r="B99" i="35"/>
  <c r="M95" i="35"/>
  <c r="N95" i="35" s="1"/>
  <c r="M93" i="35"/>
  <c r="N93" i="35" s="1"/>
  <c r="B91" i="35"/>
  <c r="D68" i="35"/>
  <c r="D66" i="35"/>
  <c r="D64" i="35"/>
  <c r="D62" i="35"/>
  <c r="D60" i="35"/>
  <c r="D58" i="35"/>
  <c r="D52" i="35"/>
  <c r="D51" i="35"/>
  <c r="D50" i="35"/>
  <c r="D49" i="35"/>
  <c r="D48" i="35"/>
  <c r="D47" i="35"/>
  <c r="D46" i="35"/>
  <c r="D45" i="35"/>
  <c r="D44" i="35"/>
  <c r="D43" i="35"/>
  <c r="D42" i="35"/>
  <c r="D41" i="35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21" i="35"/>
  <c r="D20" i="35"/>
  <c r="F16" i="35"/>
  <c r="F14" i="35"/>
  <c r="D99" i="37" l="1"/>
  <c r="F9" i="36"/>
  <c r="F10" i="36" s="1"/>
  <c r="E89" i="36"/>
  <c r="E87" i="36"/>
  <c r="E85" i="36"/>
  <c r="E83" i="36"/>
  <c r="E81" i="36"/>
  <c r="E79" i="36"/>
  <c r="E77" i="36"/>
  <c r="E75" i="36"/>
  <c r="E73" i="36"/>
  <c r="E71" i="36"/>
  <c r="E69" i="36"/>
  <c r="E67" i="36"/>
  <c r="E65" i="36"/>
  <c r="E63" i="36"/>
  <c r="E61" i="36"/>
  <c r="E59" i="36"/>
  <c r="E57" i="36"/>
  <c r="E55" i="36"/>
  <c r="E53" i="36"/>
  <c r="F53" i="36" s="1"/>
  <c r="E50" i="36"/>
  <c r="E48" i="36"/>
  <c r="E46" i="36"/>
  <c r="E44" i="36"/>
  <c r="E42" i="36"/>
  <c r="E94" i="36"/>
  <c r="E98" i="36"/>
  <c r="F98" i="36" s="1"/>
  <c r="E93" i="36"/>
  <c r="F93" i="36" s="1"/>
  <c r="E97" i="36"/>
  <c r="F9" i="37"/>
  <c r="F10" i="37" s="1"/>
  <c r="E48" i="37"/>
  <c r="E44" i="37"/>
  <c r="E38" i="37"/>
  <c r="E62" i="37"/>
  <c r="E66" i="37"/>
  <c r="E70" i="37"/>
  <c r="E76" i="37"/>
  <c r="E80" i="37"/>
  <c r="E86" i="37"/>
  <c r="E93" i="37"/>
  <c r="F93" i="37" s="1"/>
  <c r="E90" i="36"/>
  <c r="E88" i="36"/>
  <c r="E86" i="36"/>
  <c r="E84" i="36"/>
  <c r="E82" i="36"/>
  <c r="E80" i="36"/>
  <c r="E78" i="36"/>
  <c r="E76" i="36"/>
  <c r="E74" i="36"/>
  <c r="E72" i="36"/>
  <c r="E70" i="36"/>
  <c r="E68" i="36"/>
  <c r="E66" i="36"/>
  <c r="E64" i="36"/>
  <c r="E62" i="36"/>
  <c r="E60" i="36"/>
  <c r="E58" i="36"/>
  <c r="E56" i="36"/>
  <c r="E54" i="36"/>
  <c r="E51" i="36"/>
  <c r="E49" i="36"/>
  <c r="E47" i="36"/>
  <c r="E45" i="36"/>
  <c r="E43" i="36"/>
  <c r="E41" i="36"/>
  <c r="E52" i="36"/>
  <c r="E95" i="36"/>
  <c r="F95" i="36" s="1"/>
  <c r="E92" i="36"/>
  <c r="F92" i="36" s="1"/>
  <c r="E96" i="36"/>
  <c r="D97" i="35"/>
  <c r="D96" i="35"/>
  <c r="D93" i="35"/>
  <c r="D92" i="35"/>
  <c r="D90" i="35"/>
  <c r="D89" i="35"/>
  <c r="D88" i="35"/>
  <c r="D87" i="35"/>
  <c r="D86" i="35"/>
  <c r="D85" i="35"/>
  <c r="D84" i="35"/>
  <c r="D83" i="35"/>
  <c r="D82" i="35"/>
  <c r="D81" i="35"/>
  <c r="D80" i="35"/>
  <c r="D79" i="35"/>
  <c r="D78" i="35"/>
  <c r="D77" i="35"/>
  <c r="D76" i="35"/>
  <c r="D75" i="35"/>
  <c r="D74" i="35"/>
  <c r="D73" i="35"/>
  <c r="D72" i="35"/>
  <c r="D71" i="35"/>
  <c r="D70" i="35"/>
  <c r="D98" i="35"/>
  <c r="D95" i="35"/>
  <c r="D94" i="35"/>
  <c r="D56" i="35"/>
  <c r="D55" i="35"/>
  <c r="D54" i="35"/>
  <c r="D53" i="35"/>
  <c r="D57" i="35"/>
  <c r="D59" i="35"/>
  <c r="D61" i="35"/>
  <c r="D63" i="35"/>
  <c r="D65" i="35"/>
  <c r="D67" i="35"/>
  <c r="D69" i="35"/>
  <c r="C95" i="35"/>
  <c r="C93" i="35"/>
  <c r="E22" i="37" l="1"/>
  <c r="E26" i="37"/>
  <c r="E30" i="37"/>
  <c r="E34" i="37"/>
  <c r="E31" i="37"/>
  <c r="E20" i="37"/>
  <c r="E24" i="37"/>
  <c r="E28" i="37"/>
  <c r="E32" i="37"/>
  <c r="E21" i="37"/>
  <c r="E25" i="37"/>
  <c r="E29" i="37"/>
  <c r="E33" i="37"/>
  <c r="E23" i="37"/>
  <c r="E27" i="37"/>
  <c r="E35" i="37"/>
  <c r="E21" i="36"/>
  <c r="E25" i="36"/>
  <c r="E29" i="36"/>
  <c r="E33" i="36"/>
  <c r="E37" i="36"/>
  <c r="E20" i="36"/>
  <c r="E24" i="36"/>
  <c r="E28" i="36"/>
  <c r="E32" i="36"/>
  <c r="E36" i="36"/>
  <c r="E40" i="36"/>
  <c r="E23" i="36"/>
  <c r="E27" i="36"/>
  <c r="E31" i="36"/>
  <c r="E35" i="36"/>
  <c r="E39" i="36"/>
  <c r="E22" i="36"/>
  <c r="E26" i="36"/>
  <c r="E30" i="36"/>
  <c r="E34" i="36"/>
  <c r="E38" i="36"/>
  <c r="E92" i="37"/>
  <c r="F92" i="37" s="1"/>
  <c r="E87" i="37"/>
  <c r="E83" i="37"/>
  <c r="E79" i="37"/>
  <c r="E75" i="37"/>
  <c r="E71" i="37"/>
  <c r="E67" i="37"/>
  <c r="E63" i="37"/>
  <c r="E59" i="37"/>
  <c r="E55" i="37"/>
  <c r="E37" i="37"/>
  <c r="E41" i="37"/>
  <c r="E45" i="37"/>
  <c r="E49" i="37"/>
  <c r="E94" i="37"/>
  <c r="E97" i="37"/>
  <c r="E88" i="37"/>
  <c r="E82" i="37"/>
  <c r="E74" i="37"/>
  <c r="E68" i="37"/>
  <c r="E60" i="37"/>
  <c r="E56" i="37"/>
  <c r="E36" i="37"/>
  <c r="E42" i="37"/>
  <c r="E50" i="37"/>
  <c r="E98" i="37"/>
  <c r="F98" i="37" s="1"/>
  <c r="E96" i="37"/>
  <c r="E89" i="37"/>
  <c r="E85" i="37"/>
  <c r="E81" i="37"/>
  <c r="E77" i="37"/>
  <c r="E73" i="37"/>
  <c r="E69" i="37"/>
  <c r="E65" i="37"/>
  <c r="E61" i="37"/>
  <c r="E57" i="37"/>
  <c r="E53" i="37"/>
  <c r="F53" i="37" s="1"/>
  <c r="E39" i="37"/>
  <c r="E43" i="37"/>
  <c r="E47" i="37"/>
  <c r="E51" i="37"/>
  <c r="E90" i="37"/>
  <c r="E84" i="37"/>
  <c r="E78" i="37"/>
  <c r="E72" i="37"/>
  <c r="E64" i="37"/>
  <c r="E58" i="37"/>
  <c r="E54" i="37"/>
  <c r="E40" i="37"/>
  <c r="E46" i="37"/>
  <c r="E52" i="37"/>
  <c r="E95" i="37"/>
  <c r="F95" i="37" s="1"/>
  <c r="F9" i="35"/>
  <c r="F10" i="35" s="1"/>
  <c r="E69" i="35" s="1"/>
  <c r="E57" i="35"/>
  <c r="E70" i="35"/>
  <c r="E74" i="35"/>
  <c r="E78" i="35"/>
  <c r="E82" i="35"/>
  <c r="E86" i="35"/>
  <c r="E90" i="35"/>
  <c r="E97" i="35"/>
  <c r="E63" i="35"/>
  <c r="E53" i="35"/>
  <c r="F53" i="35" s="1"/>
  <c r="E94" i="35"/>
  <c r="E71" i="35"/>
  <c r="E75" i="35"/>
  <c r="E79" i="35"/>
  <c r="E83" i="35"/>
  <c r="E87" i="35"/>
  <c r="E92" i="35"/>
  <c r="F92" i="35" s="1"/>
  <c r="D99" i="35"/>
  <c r="B99" i="34"/>
  <c r="M95" i="34"/>
  <c r="N95" i="34" s="1"/>
  <c r="M93" i="34"/>
  <c r="N93" i="34" s="1"/>
  <c r="B91" i="34"/>
  <c r="F16" i="34"/>
  <c r="F14" i="34"/>
  <c r="E99" i="36" l="1"/>
  <c r="F11" i="36" s="1"/>
  <c r="F12" i="36" s="1"/>
  <c r="E99" i="37"/>
  <c r="F11" i="37" s="1"/>
  <c r="F12" i="37" s="1"/>
  <c r="E56" i="35"/>
  <c r="E65" i="35"/>
  <c r="E96" i="35"/>
  <c r="E89" i="35"/>
  <c r="E85" i="35"/>
  <c r="E81" i="35"/>
  <c r="E77" i="35"/>
  <c r="E73" i="35"/>
  <c r="E98" i="35"/>
  <c r="F98" i="35" s="1"/>
  <c r="E55" i="35"/>
  <c r="E59" i="35"/>
  <c r="E67" i="35"/>
  <c r="E93" i="35"/>
  <c r="F93" i="35" s="1"/>
  <c r="E88" i="35"/>
  <c r="E84" i="35"/>
  <c r="E80" i="35"/>
  <c r="E76" i="35"/>
  <c r="E72" i="35"/>
  <c r="E95" i="35"/>
  <c r="F95" i="35" s="1"/>
  <c r="E54" i="35"/>
  <c r="E61" i="35"/>
  <c r="E21" i="35"/>
  <c r="E23" i="35"/>
  <c r="E25" i="35"/>
  <c r="E27" i="35"/>
  <c r="E29" i="35"/>
  <c r="E31" i="35"/>
  <c r="E33" i="35"/>
  <c r="E35" i="35"/>
  <c r="E37" i="35"/>
  <c r="E39" i="35"/>
  <c r="E41" i="35"/>
  <c r="E43" i="35"/>
  <c r="E45" i="35"/>
  <c r="E47" i="35"/>
  <c r="E50" i="35"/>
  <c r="E52" i="35"/>
  <c r="E60" i="35"/>
  <c r="E64" i="35"/>
  <c r="E68" i="35"/>
  <c r="E48" i="35"/>
  <c r="E20" i="35"/>
  <c r="E22" i="35"/>
  <c r="E24" i="35"/>
  <c r="E26" i="35"/>
  <c r="E28" i="35"/>
  <c r="E30" i="35"/>
  <c r="E32" i="35"/>
  <c r="E34" i="35"/>
  <c r="E36" i="35"/>
  <c r="E38" i="35"/>
  <c r="E40" i="35"/>
  <c r="E42" i="35"/>
  <c r="E44" i="35"/>
  <c r="E46" i="35"/>
  <c r="E49" i="35"/>
  <c r="E51" i="35"/>
  <c r="E58" i="35"/>
  <c r="E62" i="35"/>
  <c r="E66" i="35"/>
  <c r="D97" i="34"/>
  <c r="D96" i="34"/>
  <c r="D93" i="34"/>
  <c r="D92" i="34"/>
  <c r="D90" i="34"/>
  <c r="D89" i="34"/>
  <c r="D88" i="34"/>
  <c r="D87" i="34"/>
  <c r="D86" i="34"/>
  <c r="D85" i="34"/>
  <c r="D84" i="34"/>
  <c r="D83" i="34"/>
  <c r="D82" i="34"/>
  <c r="D81" i="34"/>
  <c r="D80" i="34"/>
  <c r="D79" i="34"/>
  <c r="D78" i="34"/>
  <c r="D77" i="34"/>
  <c r="D76" i="34"/>
  <c r="D75" i="34"/>
  <c r="D74" i="34"/>
  <c r="D73" i="34"/>
  <c r="D72" i="34"/>
  <c r="D71" i="34"/>
  <c r="D70" i="34"/>
  <c r="D69" i="34"/>
  <c r="D68" i="34"/>
  <c r="D67" i="34"/>
  <c r="D66" i="34"/>
  <c r="D65" i="34"/>
  <c r="D64" i="34"/>
  <c r="D63" i="34"/>
  <c r="D98" i="34"/>
  <c r="D95" i="34"/>
  <c r="D94" i="34"/>
  <c r="D53" i="34"/>
  <c r="D54" i="34"/>
  <c r="D55" i="34"/>
  <c r="D56" i="34"/>
  <c r="D57" i="34"/>
  <c r="D58" i="34"/>
  <c r="D59" i="34"/>
  <c r="D60" i="34"/>
  <c r="D61" i="34"/>
  <c r="D62" i="34"/>
  <c r="C93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D32" i="34"/>
  <c r="D33" i="34"/>
  <c r="D34" i="34"/>
  <c r="D35" i="34"/>
  <c r="D36" i="34"/>
  <c r="D37" i="34"/>
  <c r="D38" i="34"/>
  <c r="D39" i="34"/>
  <c r="D40" i="34"/>
  <c r="D41" i="34"/>
  <c r="D42" i="34"/>
  <c r="D43" i="34"/>
  <c r="D44" i="34"/>
  <c r="D45" i="34"/>
  <c r="D46" i="34"/>
  <c r="D47" i="34"/>
  <c r="D48" i="34"/>
  <c r="D49" i="34"/>
  <c r="D50" i="34"/>
  <c r="D51" i="34"/>
  <c r="D52" i="34"/>
  <c r="C95" i="34"/>
  <c r="C94" i="37" l="1"/>
  <c r="F94" i="37" s="1"/>
  <c r="C52" i="37"/>
  <c r="F52" i="37" s="1"/>
  <c r="C51" i="37"/>
  <c r="F51" i="37" s="1"/>
  <c r="C50" i="37"/>
  <c r="F50" i="37" s="1"/>
  <c r="C49" i="37"/>
  <c r="F49" i="37" s="1"/>
  <c r="C48" i="37"/>
  <c r="F48" i="37" s="1"/>
  <c r="C47" i="37"/>
  <c r="F47" i="37" s="1"/>
  <c r="C46" i="37"/>
  <c r="F46" i="37" s="1"/>
  <c r="C45" i="37"/>
  <c r="F45" i="37" s="1"/>
  <c r="C44" i="37"/>
  <c r="F44" i="37" s="1"/>
  <c r="C43" i="37"/>
  <c r="F43" i="37" s="1"/>
  <c r="C42" i="37"/>
  <c r="F42" i="37" s="1"/>
  <c r="C41" i="37"/>
  <c r="F41" i="37" s="1"/>
  <c r="C40" i="37"/>
  <c r="F40" i="37" s="1"/>
  <c r="C39" i="37"/>
  <c r="F39" i="37" s="1"/>
  <c r="C38" i="37"/>
  <c r="F38" i="37" s="1"/>
  <c r="C37" i="37"/>
  <c r="F37" i="37" s="1"/>
  <c r="C36" i="37"/>
  <c r="F36" i="37" s="1"/>
  <c r="C97" i="37"/>
  <c r="F97" i="37" s="1"/>
  <c r="C89" i="37"/>
  <c r="F89" i="37" s="1"/>
  <c r="C87" i="37"/>
  <c r="F87" i="37" s="1"/>
  <c r="C85" i="37"/>
  <c r="F85" i="37" s="1"/>
  <c r="C83" i="37"/>
  <c r="F83" i="37" s="1"/>
  <c r="C81" i="37"/>
  <c r="F81" i="37" s="1"/>
  <c r="C79" i="37"/>
  <c r="F79" i="37" s="1"/>
  <c r="C77" i="37"/>
  <c r="F77" i="37" s="1"/>
  <c r="C75" i="37"/>
  <c r="F75" i="37" s="1"/>
  <c r="C73" i="37"/>
  <c r="F73" i="37" s="1"/>
  <c r="C71" i="37"/>
  <c r="F71" i="37" s="1"/>
  <c r="C69" i="37"/>
  <c r="F69" i="37" s="1"/>
  <c r="C67" i="37"/>
  <c r="F67" i="37" s="1"/>
  <c r="C65" i="37"/>
  <c r="F65" i="37" s="1"/>
  <c r="C63" i="37"/>
  <c r="F63" i="37" s="1"/>
  <c r="C61" i="37"/>
  <c r="F61" i="37" s="1"/>
  <c r="C59" i="37"/>
  <c r="F59" i="37" s="1"/>
  <c r="C57" i="37"/>
  <c r="F57" i="37" s="1"/>
  <c r="C56" i="37"/>
  <c r="F56" i="37" s="1"/>
  <c r="C55" i="37"/>
  <c r="F55" i="37" s="1"/>
  <c r="C54" i="37"/>
  <c r="F54" i="37" s="1"/>
  <c r="C96" i="37"/>
  <c r="F96" i="37" s="1"/>
  <c r="C90" i="37"/>
  <c r="F90" i="37" s="1"/>
  <c r="C88" i="37"/>
  <c r="F88" i="37" s="1"/>
  <c r="C86" i="37"/>
  <c r="F86" i="37" s="1"/>
  <c r="C84" i="37"/>
  <c r="F84" i="37" s="1"/>
  <c r="C82" i="37"/>
  <c r="F82" i="37" s="1"/>
  <c r="C80" i="37"/>
  <c r="F80" i="37" s="1"/>
  <c r="C78" i="37"/>
  <c r="F78" i="37" s="1"/>
  <c r="C76" i="37"/>
  <c r="F76" i="37" s="1"/>
  <c r="C74" i="37"/>
  <c r="F74" i="37" s="1"/>
  <c r="C72" i="37"/>
  <c r="F72" i="37" s="1"/>
  <c r="C70" i="37"/>
  <c r="F70" i="37" s="1"/>
  <c r="C68" i="37"/>
  <c r="F68" i="37" s="1"/>
  <c r="C66" i="37"/>
  <c r="F66" i="37" s="1"/>
  <c r="C64" i="37"/>
  <c r="F64" i="37" s="1"/>
  <c r="C62" i="37"/>
  <c r="F62" i="37" s="1"/>
  <c r="C60" i="37"/>
  <c r="F60" i="37" s="1"/>
  <c r="C58" i="37"/>
  <c r="F58" i="37" s="1"/>
  <c r="C35" i="37"/>
  <c r="F35" i="37" s="1"/>
  <c r="C34" i="37"/>
  <c r="F34" i="37" s="1"/>
  <c r="C33" i="37"/>
  <c r="F33" i="37" s="1"/>
  <c r="C32" i="37"/>
  <c r="F32" i="37" s="1"/>
  <c r="C31" i="37"/>
  <c r="F31" i="37" s="1"/>
  <c r="C30" i="37"/>
  <c r="F30" i="37" s="1"/>
  <c r="C29" i="37"/>
  <c r="F29" i="37" s="1"/>
  <c r="C28" i="37"/>
  <c r="F28" i="37" s="1"/>
  <c r="C27" i="37"/>
  <c r="F27" i="37" s="1"/>
  <c r="C26" i="37"/>
  <c r="F26" i="37" s="1"/>
  <c r="C25" i="37"/>
  <c r="F25" i="37" s="1"/>
  <c r="C24" i="37"/>
  <c r="F24" i="37" s="1"/>
  <c r="C23" i="37"/>
  <c r="F23" i="37" s="1"/>
  <c r="C22" i="37"/>
  <c r="F22" i="37" s="1"/>
  <c r="C21" i="37"/>
  <c r="F21" i="37" s="1"/>
  <c r="C20" i="37"/>
  <c r="C94" i="36"/>
  <c r="F94" i="36" s="1"/>
  <c r="C97" i="36"/>
  <c r="F97" i="36" s="1"/>
  <c r="C96" i="36"/>
  <c r="F96" i="36" s="1"/>
  <c r="C90" i="36"/>
  <c r="F90" i="36" s="1"/>
  <c r="C89" i="36"/>
  <c r="F89" i="36" s="1"/>
  <c r="C88" i="36"/>
  <c r="F88" i="36" s="1"/>
  <c r="C87" i="36"/>
  <c r="F87" i="36" s="1"/>
  <c r="C86" i="36"/>
  <c r="F86" i="36" s="1"/>
  <c r="C85" i="36"/>
  <c r="F85" i="36" s="1"/>
  <c r="C84" i="36"/>
  <c r="F84" i="36" s="1"/>
  <c r="C83" i="36"/>
  <c r="F83" i="36" s="1"/>
  <c r="C82" i="36"/>
  <c r="F82" i="36" s="1"/>
  <c r="C81" i="36"/>
  <c r="F81" i="36" s="1"/>
  <c r="C80" i="36"/>
  <c r="F80" i="36" s="1"/>
  <c r="C79" i="36"/>
  <c r="F79" i="36" s="1"/>
  <c r="C78" i="36"/>
  <c r="F78" i="36" s="1"/>
  <c r="C77" i="36"/>
  <c r="F77" i="36" s="1"/>
  <c r="C76" i="36"/>
  <c r="F76" i="36" s="1"/>
  <c r="C75" i="36"/>
  <c r="F75" i="36" s="1"/>
  <c r="C74" i="36"/>
  <c r="F74" i="36" s="1"/>
  <c r="C73" i="36"/>
  <c r="F73" i="36" s="1"/>
  <c r="C72" i="36"/>
  <c r="F72" i="36" s="1"/>
  <c r="C71" i="36"/>
  <c r="F71" i="36" s="1"/>
  <c r="C70" i="36"/>
  <c r="F70" i="36" s="1"/>
  <c r="C69" i="36"/>
  <c r="F69" i="36" s="1"/>
  <c r="C68" i="36"/>
  <c r="F68" i="36" s="1"/>
  <c r="C67" i="36"/>
  <c r="F67" i="36" s="1"/>
  <c r="C66" i="36"/>
  <c r="F66" i="36" s="1"/>
  <c r="C65" i="36"/>
  <c r="F65" i="36" s="1"/>
  <c r="C64" i="36"/>
  <c r="F64" i="36" s="1"/>
  <c r="C63" i="36"/>
  <c r="F63" i="36" s="1"/>
  <c r="C62" i="36"/>
  <c r="F62" i="36" s="1"/>
  <c r="C61" i="36"/>
  <c r="F61" i="36" s="1"/>
  <c r="C60" i="36"/>
  <c r="F60" i="36" s="1"/>
  <c r="C59" i="36"/>
  <c r="F59" i="36" s="1"/>
  <c r="C58" i="36"/>
  <c r="F58" i="36" s="1"/>
  <c r="C57" i="36"/>
  <c r="F57" i="36" s="1"/>
  <c r="C56" i="36"/>
  <c r="F56" i="36" s="1"/>
  <c r="C55" i="36"/>
  <c r="F55" i="36" s="1"/>
  <c r="C54" i="36"/>
  <c r="F54" i="36" s="1"/>
  <c r="C52" i="36"/>
  <c r="F52" i="36" s="1"/>
  <c r="C51" i="36"/>
  <c r="F51" i="36" s="1"/>
  <c r="C50" i="36"/>
  <c r="F50" i="36" s="1"/>
  <c r="C49" i="36"/>
  <c r="F49" i="36" s="1"/>
  <c r="C48" i="36"/>
  <c r="F48" i="36" s="1"/>
  <c r="C47" i="36"/>
  <c r="F47" i="36" s="1"/>
  <c r="C46" i="36"/>
  <c r="F46" i="36" s="1"/>
  <c r="C45" i="36"/>
  <c r="F45" i="36" s="1"/>
  <c r="C44" i="36"/>
  <c r="F44" i="36" s="1"/>
  <c r="C43" i="36"/>
  <c r="F43" i="36" s="1"/>
  <c r="C42" i="36"/>
  <c r="F42" i="36" s="1"/>
  <c r="C41" i="36"/>
  <c r="F41" i="36" s="1"/>
  <c r="C40" i="36"/>
  <c r="F40" i="36" s="1"/>
  <c r="C39" i="36"/>
  <c r="F39" i="36" s="1"/>
  <c r="C38" i="36"/>
  <c r="F38" i="36" s="1"/>
  <c r="C37" i="36"/>
  <c r="F37" i="36" s="1"/>
  <c r="C36" i="36"/>
  <c r="F36" i="36" s="1"/>
  <c r="C35" i="36"/>
  <c r="F35" i="36" s="1"/>
  <c r="C34" i="36"/>
  <c r="F34" i="36" s="1"/>
  <c r="C33" i="36"/>
  <c r="F33" i="36" s="1"/>
  <c r="C32" i="36"/>
  <c r="F32" i="36" s="1"/>
  <c r="C31" i="36"/>
  <c r="F31" i="36" s="1"/>
  <c r="C30" i="36"/>
  <c r="F30" i="36" s="1"/>
  <c r="C29" i="36"/>
  <c r="F29" i="36" s="1"/>
  <c r="C28" i="36"/>
  <c r="F28" i="36" s="1"/>
  <c r="C27" i="36"/>
  <c r="F27" i="36" s="1"/>
  <c r="C26" i="36"/>
  <c r="F26" i="36" s="1"/>
  <c r="C25" i="36"/>
  <c r="F25" i="36" s="1"/>
  <c r="C24" i="36"/>
  <c r="F24" i="36" s="1"/>
  <c r="C23" i="36"/>
  <c r="F23" i="36" s="1"/>
  <c r="C22" i="36"/>
  <c r="F22" i="36" s="1"/>
  <c r="C21" i="36"/>
  <c r="F21" i="36" s="1"/>
  <c r="C20" i="36"/>
  <c r="E99" i="35"/>
  <c r="F11" i="35" s="1"/>
  <c r="F12" i="35" s="1"/>
  <c r="D99" i="34"/>
  <c r="F9" i="34"/>
  <c r="F10" i="34" s="1"/>
  <c r="E60" i="34" s="1"/>
  <c r="E93" i="34"/>
  <c r="F93" i="34" s="1"/>
  <c r="F20" i="36" l="1"/>
  <c r="F99" i="36" s="1"/>
  <c r="C99" i="36"/>
  <c r="F20" i="37"/>
  <c r="F99" i="37" s="1"/>
  <c r="C99" i="37"/>
  <c r="C94" i="35"/>
  <c r="F94" i="35" s="1"/>
  <c r="C97" i="35"/>
  <c r="F97" i="35" s="1"/>
  <c r="C96" i="35"/>
  <c r="F96" i="35" s="1"/>
  <c r="C90" i="35"/>
  <c r="F90" i="35" s="1"/>
  <c r="C89" i="35"/>
  <c r="F89" i="35" s="1"/>
  <c r="C88" i="35"/>
  <c r="F88" i="35" s="1"/>
  <c r="C87" i="35"/>
  <c r="F87" i="35" s="1"/>
  <c r="C86" i="35"/>
  <c r="F86" i="35" s="1"/>
  <c r="C85" i="35"/>
  <c r="F85" i="35" s="1"/>
  <c r="C84" i="35"/>
  <c r="F84" i="35" s="1"/>
  <c r="C83" i="35"/>
  <c r="F83" i="35" s="1"/>
  <c r="C82" i="35"/>
  <c r="F82" i="35" s="1"/>
  <c r="C81" i="35"/>
  <c r="F81" i="35" s="1"/>
  <c r="C80" i="35"/>
  <c r="F80" i="35" s="1"/>
  <c r="C79" i="35"/>
  <c r="F79" i="35" s="1"/>
  <c r="C78" i="35"/>
  <c r="F78" i="35" s="1"/>
  <c r="C77" i="35"/>
  <c r="F77" i="35" s="1"/>
  <c r="C76" i="35"/>
  <c r="F76" i="35" s="1"/>
  <c r="C75" i="35"/>
  <c r="F75" i="35" s="1"/>
  <c r="C74" i="35"/>
  <c r="F74" i="35" s="1"/>
  <c r="C73" i="35"/>
  <c r="F73" i="35" s="1"/>
  <c r="C72" i="35"/>
  <c r="F72" i="35" s="1"/>
  <c r="C71" i="35"/>
  <c r="F71" i="35" s="1"/>
  <c r="C70" i="35"/>
  <c r="F70" i="35" s="1"/>
  <c r="C69" i="35"/>
  <c r="F69" i="35" s="1"/>
  <c r="C68" i="35"/>
  <c r="F68" i="35" s="1"/>
  <c r="C67" i="35"/>
  <c r="F67" i="35" s="1"/>
  <c r="C66" i="35"/>
  <c r="F66" i="35" s="1"/>
  <c r="C65" i="35"/>
  <c r="F65" i="35" s="1"/>
  <c r="C64" i="35"/>
  <c r="F64" i="35" s="1"/>
  <c r="C63" i="35"/>
  <c r="F63" i="35" s="1"/>
  <c r="C62" i="35"/>
  <c r="F62" i="35" s="1"/>
  <c r="C61" i="35"/>
  <c r="F61" i="35" s="1"/>
  <c r="C60" i="35"/>
  <c r="F60" i="35" s="1"/>
  <c r="C59" i="35"/>
  <c r="F59" i="35" s="1"/>
  <c r="C58" i="35"/>
  <c r="F58" i="35" s="1"/>
  <c r="C57" i="35"/>
  <c r="F57" i="35" s="1"/>
  <c r="C52" i="35"/>
  <c r="F52" i="35" s="1"/>
  <c r="C51" i="35"/>
  <c r="F51" i="35" s="1"/>
  <c r="C50" i="35"/>
  <c r="F50" i="35" s="1"/>
  <c r="C49" i="35"/>
  <c r="F49" i="35" s="1"/>
  <c r="C48" i="35"/>
  <c r="F48" i="35" s="1"/>
  <c r="C47" i="35"/>
  <c r="F47" i="35" s="1"/>
  <c r="C46" i="35"/>
  <c r="F46" i="35" s="1"/>
  <c r="C45" i="35"/>
  <c r="F45" i="35" s="1"/>
  <c r="C44" i="35"/>
  <c r="F44" i="35" s="1"/>
  <c r="C43" i="35"/>
  <c r="F43" i="35" s="1"/>
  <c r="C42" i="35"/>
  <c r="F42" i="35" s="1"/>
  <c r="C41" i="35"/>
  <c r="F41" i="35" s="1"/>
  <c r="C40" i="35"/>
  <c r="F40" i="35" s="1"/>
  <c r="C39" i="35"/>
  <c r="F39" i="35" s="1"/>
  <c r="C38" i="35"/>
  <c r="F38" i="35" s="1"/>
  <c r="C37" i="35"/>
  <c r="F37" i="35" s="1"/>
  <c r="C36" i="35"/>
  <c r="F36" i="35" s="1"/>
  <c r="C35" i="35"/>
  <c r="F35" i="35" s="1"/>
  <c r="C34" i="35"/>
  <c r="F34" i="35" s="1"/>
  <c r="C33" i="35"/>
  <c r="F33" i="35" s="1"/>
  <c r="C32" i="35"/>
  <c r="F32" i="35" s="1"/>
  <c r="C31" i="35"/>
  <c r="F31" i="35" s="1"/>
  <c r="C30" i="35"/>
  <c r="F30" i="35" s="1"/>
  <c r="C29" i="35"/>
  <c r="F29" i="35" s="1"/>
  <c r="C28" i="35"/>
  <c r="F28" i="35" s="1"/>
  <c r="C27" i="35"/>
  <c r="F27" i="35" s="1"/>
  <c r="C26" i="35"/>
  <c r="F26" i="35" s="1"/>
  <c r="C25" i="35"/>
  <c r="F25" i="35" s="1"/>
  <c r="C24" i="35"/>
  <c r="F24" i="35" s="1"/>
  <c r="C23" i="35"/>
  <c r="F23" i="35" s="1"/>
  <c r="C22" i="35"/>
  <c r="F22" i="35" s="1"/>
  <c r="C21" i="35"/>
  <c r="F21" i="35" s="1"/>
  <c r="C56" i="35"/>
  <c r="F56" i="35" s="1"/>
  <c r="C55" i="35"/>
  <c r="F55" i="35" s="1"/>
  <c r="C54" i="35"/>
  <c r="F54" i="35" s="1"/>
  <c r="C20" i="35"/>
  <c r="E84" i="34"/>
  <c r="E76" i="34"/>
  <c r="E88" i="34"/>
  <c r="E80" i="34"/>
  <c r="E72" i="34"/>
  <c r="E97" i="34"/>
  <c r="E90" i="34"/>
  <c r="E86" i="34"/>
  <c r="E82" i="34"/>
  <c r="E78" i="34"/>
  <c r="E74" i="34"/>
  <c r="E64" i="34"/>
  <c r="E68" i="34"/>
  <c r="E56" i="34"/>
  <c r="E94" i="34"/>
  <c r="E23" i="34"/>
  <c r="E27" i="34"/>
  <c r="E31" i="34"/>
  <c r="E35" i="34"/>
  <c r="E39" i="34"/>
  <c r="E43" i="34"/>
  <c r="E47" i="34"/>
  <c r="E92" i="34"/>
  <c r="F92" i="34" s="1"/>
  <c r="E87" i="34"/>
  <c r="E83" i="34"/>
  <c r="E79" i="34"/>
  <c r="E75" i="34"/>
  <c r="E71" i="34"/>
  <c r="E67" i="34"/>
  <c r="E63" i="34"/>
  <c r="E53" i="34"/>
  <c r="F53" i="34" s="1"/>
  <c r="E57" i="34"/>
  <c r="E61" i="34"/>
  <c r="E24" i="34"/>
  <c r="E28" i="34"/>
  <c r="E32" i="34"/>
  <c r="E36" i="34"/>
  <c r="E40" i="34"/>
  <c r="E44" i="34"/>
  <c r="E48" i="34"/>
  <c r="E52" i="34"/>
  <c r="E70" i="34"/>
  <c r="E66" i="34"/>
  <c r="E98" i="34"/>
  <c r="F98" i="34" s="1"/>
  <c r="E54" i="34"/>
  <c r="E58" i="34"/>
  <c r="E62" i="34"/>
  <c r="E21" i="34"/>
  <c r="E25" i="34"/>
  <c r="E29" i="34"/>
  <c r="E33" i="34"/>
  <c r="E37" i="34"/>
  <c r="E41" i="34"/>
  <c r="E45" i="34"/>
  <c r="E49" i="34"/>
  <c r="E96" i="34"/>
  <c r="E89" i="34"/>
  <c r="E85" i="34"/>
  <c r="E81" i="34"/>
  <c r="E77" i="34"/>
  <c r="E73" i="34"/>
  <c r="E69" i="34"/>
  <c r="E65" i="34"/>
  <c r="E95" i="34"/>
  <c r="F95" i="34" s="1"/>
  <c r="E55" i="34"/>
  <c r="E59" i="34"/>
  <c r="E20" i="34"/>
  <c r="E22" i="34"/>
  <c r="E26" i="34"/>
  <c r="E30" i="34"/>
  <c r="E34" i="34"/>
  <c r="E38" i="34"/>
  <c r="E42" i="34"/>
  <c r="E46" i="34"/>
  <c r="E50" i="34"/>
  <c r="E51" i="34"/>
  <c r="F20" i="35" l="1"/>
  <c r="F99" i="35" s="1"/>
  <c r="C99" i="35"/>
  <c r="E99" i="34"/>
  <c r="F11" i="34" s="1"/>
  <c r="F12" i="34" s="1"/>
  <c r="C94" i="34" l="1"/>
  <c r="F94" i="34" s="1"/>
  <c r="C97" i="34"/>
  <c r="F97" i="34" s="1"/>
  <c r="C96" i="34"/>
  <c r="F96" i="34" s="1"/>
  <c r="C90" i="34"/>
  <c r="F90" i="34" s="1"/>
  <c r="C89" i="34"/>
  <c r="F89" i="34" s="1"/>
  <c r="C88" i="34"/>
  <c r="F88" i="34" s="1"/>
  <c r="C87" i="34"/>
  <c r="F87" i="34" s="1"/>
  <c r="C86" i="34"/>
  <c r="F86" i="34" s="1"/>
  <c r="C85" i="34"/>
  <c r="F85" i="34" s="1"/>
  <c r="C84" i="34"/>
  <c r="F84" i="34" s="1"/>
  <c r="C83" i="34"/>
  <c r="F83" i="34" s="1"/>
  <c r="C82" i="34"/>
  <c r="F82" i="34" s="1"/>
  <c r="C81" i="34"/>
  <c r="F81" i="34" s="1"/>
  <c r="C80" i="34"/>
  <c r="F80" i="34" s="1"/>
  <c r="C79" i="34"/>
  <c r="F79" i="34" s="1"/>
  <c r="C78" i="34"/>
  <c r="F78" i="34" s="1"/>
  <c r="C77" i="34"/>
  <c r="F77" i="34" s="1"/>
  <c r="C76" i="34"/>
  <c r="F76" i="34" s="1"/>
  <c r="C75" i="34"/>
  <c r="F75" i="34" s="1"/>
  <c r="C74" i="34"/>
  <c r="F74" i="34" s="1"/>
  <c r="C73" i="34"/>
  <c r="F73" i="34" s="1"/>
  <c r="C72" i="34"/>
  <c r="F72" i="34" s="1"/>
  <c r="C71" i="34"/>
  <c r="F71" i="34" s="1"/>
  <c r="C70" i="34"/>
  <c r="F70" i="34" s="1"/>
  <c r="C69" i="34"/>
  <c r="F69" i="34" s="1"/>
  <c r="C68" i="34"/>
  <c r="F68" i="34" s="1"/>
  <c r="C67" i="34"/>
  <c r="F67" i="34" s="1"/>
  <c r="C66" i="34"/>
  <c r="F66" i="34" s="1"/>
  <c r="C65" i="34"/>
  <c r="F65" i="34" s="1"/>
  <c r="C64" i="34"/>
  <c r="F64" i="34" s="1"/>
  <c r="C63" i="34"/>
  <c r="F63" i="34" s="1"/>
  <c r="C62" i="34"/>
  <c r="F62" i="34" s="1"/>
  <c r="C61" i="34"/>
  <c r="F61" i="34" s="1"/>
  <c r="C60" i="34"/>
  <c r="F60" i="34" s="1"/>
  <c r="C59" i="34"/>
  <c r="F59" i="34" s="1"/>
  <c r="C58" i="34"/>
  <c r="F58" i="34" s="1"/>
  <c r="C57" i="34"/>
  <c r="F57" i="34" s="1"/>
  <c r="C56" i="34"/>
  <c r="F56" i="34" s="1"/>
  <c r="C55" i="34"/>
  <c r="F55" i="34" s="1"/>
  <c r="C54" i="34"/>
  <c r="F54" i="34" s="1"/>
  <c r="C52" i="34"/>
  <c r="F52" i="34" s="1"/>
  <c r="C51" i="34"/>
  <c r="F51" i="34" s="1"/>
  <c r="C50" i="34"/>
  <c r="F50" i="34" s="1"/>
  <c r="C49" i="34"/>
  <c r="F49" i="34" s="1"/>
  <c r="C48" i="34"/>
  <c r="F48" i="34" s="1"/>
  <c r="C47" i="34"/>
  <c r="F47" i="34" s="1"/>
  <c r="C46" i="34"/>
  <c r="F46" i="34" s="1"/>
  <c r="C45" i="34"/>
  <c r="F45" i="34" s="1"/>
  <c r="C44" i="34"/>
  <c r="F44" i="34" s="1"/>
  <c r="C43" i="34"/>
  <c r="F43" i="34" s="1"/>
  <c r="C42" i="34"/>
  <c r="F42" i="34" s="1"/>
  <c r="C41" i="34"/>
  <c r="F41" i="34" s="1"/>
  <c r="C40" i="34"/>
  <c r="F40" i="34" s="1"/>
  <c r="C39" i="34"/>
  <c r="F39" i="34" s="1"/>
  <c r="C38" i="34"/>
  <c r="F38" i="34" s="1"/>
  <c r="C37" i="34"/>
  <c r="F37" i="34" s="1"/>
  <c r="C36" i="34"/>
  <c r="F36" i="34" s="1"/>
  <c r="C35" i="34"/>
  <c r="F35" i="34" s="1"/>
  <c r="C34" i="34"/>
  <c r="F34" i="34" s="1"/>
  <c r="C33" i="34"/>
  <c r="F33" i="34" s="1"/>
  <c r="C32" i="34"/>
  <c r="F32" i="34" s="1"/>
  <c r="C31" i="34"/>
  <c r="F31" i="34" s="1"/>
  <c r="C30" i="34"/>
  <c r="F30" i="34" s="1"/>
  <c r="C29" i="34"/>
  <c r="F29" i="34" s="1"/>
  <c r="C28" i="34"/>
  <c r="F28" i="34" s="1"/>
  <c r="C27" i="34"/>
  <c r="F27" i="34" s="1"/>
  <c r="C26" i="34"/>
  <c r="F26" i="34" s="1"/>
  <c r="C25" i="34"/>
  <c r="F25" i="34" s="1"/>
  <c r="C24" i="34"/>
  <c r="F24" i="34" s="1"/>
  <c r="C23" i="34"/>
  <c r="F23" i="34" s="1"/>
  <c r="C22" i="34"/>
  <c r="F22" i="34" s="1"/>
  <c r="C21" i="34"/>
  <c r="F21" i="34" s="1"/>
  <c r="C20" i="34"/>
  <c r="F20" i="34" l="1"/>
  <c r="F99" i="34" s="1"/>
  <c r="C99" i="34"/>
</calcChain>
</file>

<file path=xl/sharedStrings.xml><?xml version="1.0" encoding="utf-8"?>
<sst xmlns="http://schemas.openxmlformats.org/spreadsheetml/2006/main" count="168" uniqueCount="42">
  <si>
    <t>Итого:</t>
  </si>
  <si>
    <t>ООО Управляющая компания "СИРИУС"</t>
  </si>
  <si>
    <t>Общедомовые приборы  учета</t>
  </si>
  <si>
    <t>Расчет отопления МОП производится в соответствии с Постановлением Правительства РФ от 6 мая 2011 г. № 354 "О предоставлении коммунальных услуг собственникам и пользователям помещений в многоквартирных домах и жилых домов"</t>
  </si>
  <si>
    <t>Номер теплосчетчика</t>
  </si>
  <si>
    <t>Примечание</t>
  </si>
  <si>
    <t>в том числе:</t>
  </si>
  <si>
    <t>№ кв</t>
  </si>
  <si>
    <t>Общая площадь, м2</t>
  </si>
  <si>
    <t>Отопление МОП, Гкал</t>
  </si>
  <si>
    <t>Всего, Гкал</t>
  </si>
  <si>
    <t>ТСРВ-03Х  Зав.№1103825</t>
  </si>
  <si>
    <t>оф 3</t>
  </si>
  <si>
    <t>оф 5</t>
  </si>
  <si>
    <t>оф 6</t>
  </si>
  <si>
    <t>Офисные пом. оборудованные ИПУ</t>
  </si>
  <si>
    <t>Общедомовой ПУ</t>
  </si>
  <si>
    <t>Площадь МОП (общая)</t>
  </si>
  <si>
    <t>Отопление жил/нежил пом., Гкал</t>
  </si>
  <si>
    <t xml:space="preserve"> Расчет показателей отопления в жилом доме по адресу: г. Белгород, ул. Апанасенко 56а</t>
  </si>
  <si>
    <t>Справочно:</t>
  </si>
  <si>
    <t>Площадь МОП, м2</t>
  </si>
  <si>
    <t>Квартиры +офисы (в т.ч. МОП)</t>
  </si>
  <si>
    <t>К распределению без учета МОП</t>
  </si>
  <si>
    <t>К распределению МОП</t>
  </si>
  <si>
    <t>оф 2</t>
  </si>
  <si>
    <t>оф 4</t>
  </si>
  <si>
    <t>Разница</t>
  </si>
  <si>
    <t>Разница/ Гкал</t>
  </si>
  <si>
    <t>МВт</t>
  </si>
  <si>
    <t>Площадь пом. не оборудованная ИПУ (для расчета МОП)</t>
  </si>
  <si>
    <t>Площадь пом. не оборудованная ИПУ (для расчета по жил/нежил.)</t>
  </si>
  <si>
    <t>оф 1</t>
  </si>
  <si>
    <t>оф 7</t>
  </si>
  <si>
    <t>отк.плом.</t>
  </si>
  <si>
    <t>за период с  24.12.22 по 23.01.23 гг.</t>
  </si>
  <si>
    <t>Разница, Гкал                   с 24.12.22 по 23.01.23 гг.</t>
  </si>
  <si>
    <t>за период с  24.01.23 по 23.02.23 гг.</t>
  </si>
  <si>
    <t>Разница, Гкал                   с 24.01.23 по 23.02.23 гг.</t>
  </si>
  <si>
    <t>за период с  24.02.23 по 23.03.23 гг.</t>
  </si>
  <si>
    <t>Разница, Гкал                   с 24.02.23 по 23.03.23 гг.</t>
  </si>
  <si>
    <t>за период с  24.03.23 по 23.04.23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</si>
</sst>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000"/>
    <numFmt numFmtId="166" formatCode="0.000"/>
    <numFmt numFmtId="167" formatCode="0.0"/>
  </numFmts>
  <fonts count="11" x14ac:knownFonts="1">
    <font>
      <sz val="10"/>
      <name val="Arial Cyr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5" fillId="0" borderId="0" xfId="0" applyFont="1" applyFill="1"/>
    <xf numFmtId="165" fontId="5" fillId="0" borderId="0" xfId="0" applyNumberFormat="1" applyFont="1" applyFill="1"/>
    <xf numFmtId="1" fontId="5" fillId="0" borderId="0" xfId="0" applyNumberFormat="1" applyFont="1" applyFill="1"/>
    <xf numFmtId="2" fontId="5" fillId="0" borderId="0" xfId="0" applyNumberFormat="1" applyFont="1" applyFill="1"/>
    <xf numFmtId="166" fontId="5" fillId="0" borderId="17" xfId="0" applyNumberFormat="1" applyFont="1" applyFill="1" applyBorder="1" applyAlignment="1">
      <alignment horizontal="center"/>
    </xf>
    <xf numFmtId="2" fontId="5" fillId="0" borderId="0" xfId="0" applyNumberFormat="1" applyFont="1" applyFill="1" applyAlignment="1">
      <alignment horizontal="center" vertical="center"/>
    </xf>
    <xf numFmtId="166" fontId="5" fillId="0" borderId="0" xfId="0" applyNumberFormat="1" applyFont="1" applyFill="1"/>
    <xf numFmtId="164" fontId="5" fillId="0" borderId="0" xfId="0" applyNumberFormat="1" applyFont="1" applyFill="1"/>
    <xf numFmtId="0" fontId="5" fillId="0" borderId="17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center" vertical="center"/>
    </xf>
    <xf numFmtId="2" fontId="4" fillId="0" borderId="18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2" fontId="5" fillId="0" borderId="17" xfId="0" applyNumberFormat="1" applyFont="1" applyFill="1" applyBorder="1" applyAlignment="1">
      <alignment horizontal="center"/>
    </xf>
    <xf numFmtId="2" fontId="6" fillId="0" borderId="17" xfId="0" applyNumberFormat="1" applyFont="1" applyFill="1" applyBorder="1" applyAlignment="1">
      <alignment horizontal="center" vertical="center" wrapText="1"/>
    </xf>
    <xf numFmtId="166" fontId="0" fillId="0" borderId="17" xfId="0" applyNumberFormat="1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166" fontId="6" fillId="0" borderId="21" xfId="0" applyNumberFormat="1" applyFont="1" applyFill="1" applyBorder="1" applyAlignment="1">
      <alignment horizontal="center" vertical="center"/>
    </xf>
    <xf numFmtId="166" fontId="6" fillId="0" borderId="17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2" fontId="4" fillId="0" borderId="21" xfId="0" applyNumberFormat="1" applyFont="1" applyFill="1" applyBorder="1" applyAlignment="1">
      <alignment horizontal="center" vertical="center"/>
    </xf>
    <xf numFmtId="166" fontId="0" fillId="0" borderId="0" xfId="0" applyNumberFormat="1" applyFont="1" applyFill="1" applyBorder="1"/>
    <xf numFmtId="166" fontId="7" fillId="0" borderId="0" xfId="0" applyNumberFormat="1" applyFont="1" applyFill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7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 applyBorder="1"/>
    <xf numFmtId="0" fontId="9" fillId="0" borderId="17" xfId="0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0" fillId="0" borderId="17" xfId="0" applyFont="1" applyFill="1" applyBorder="1" applyAlignment="1">
      <alignment horizontal="center"/>
    </xf>
    <xf numFmtId="166" fontId="6" fillId="0" borderId="14" xfId="0" applyNumberFormat="1" applyFont="1" applyFill="1" applyBorder="1" applyAlignment="1">
      <alignment horizontal="center" vertical="center"/>
    </xf>
    <xf numFmtId="166" fontId="6" fillId="0" borderId="18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0" fillId="0" borderId="17" xfId="0" applyFont="1" applyFill="1" applyBorder="1"/>
    <xf numFmtId="167" fontId="0" fillId="0" borderId="17" xfId="0" applyNumberFormat="1" applyFont="1" applyFill="1" applyBorder="1"/>
    <xf numFmtId="166" fontId="7" fillId="0" borderId="17" xfId="0" applyNumberFormat="1" applyFont="1" applyFill="1" applyBorder="1"/>
    <xf numFmtId="166" fontId="0" fillId="0" borderId="0" xfId="0" applyNumberFormat="1" applyFont="1" applyFill="1"/>
    <xf numFmtId="2" fontId="0" fillId="0" borderId="0" xfId="0" applyNumberFormat="1" applyFont="1" applyFill="1"/>
    <xf numFmtId="0" fontId="4" fillId="0" borderId="27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right" vertical="center" wrapText="1"/>
    </xf>
    <xf numFmtId="0" fontId="4" fillId="0" borderId="30" xfId="0" applyFont="1" applyFill="1" applyBorder="1" applyAlignment="1">
      <alignment horizontal="right" vertical="center" wrapText="1"/>
    </xf>
    <xf numFmtId="0" fontId="4" fillId="0" borderId="26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18</xdr:col>
      <xdr:colOff>152401</xdr:colOff>
      <xdr:row>52</xdr:row>
      <xdr:rowOff>47626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950" t="8056" r="19574" b="10174"/>
        <a:stretch/>
      </xdr:blipFill>
      <xdr:spPr>
        <a:xfrm>
          <a:off x="66675" y="57150"/>
          <a:ext cx="11058526" cy="8410576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52</xdr:row>
      <xdr:rowOff>142875</xdr:rowOff>
    </xdr:from>
    <xdr:to>
      <xdr:col>18</xdr:col>
      <xdr:colOff>161925</xdr:colOff>
      <xdr:row>107</xdr:row>
      <xdr:rowOff>47626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0056" t="7037" r="19416" b="7303"/>
        <a:stretch/>
      </xdr:blipFill>
      <xdr:spPr>
        <a:xfrm>
          <a:off x="66675" y="8562975"/>
          <a:ext cx="11068050" cy="8810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workbookViewId="0">
      <selection sqref="A1:I1"/>
    </sheetView>
  </sheetViews>
  <sheetFormatPr defaultRowHeight="12.75" x14ac:dyDescent="0.2"/>
  <cols>
    <col min="1" max="1" width="9.140625" style="45"/>
    <col min="2" max="2" width="10.85546875" style="1" customWidth="1"/>
    <col min="3" max="4" width="13.7109375" style="1" customWidth="1"/>
    <col min="5" max="5" width="16.7109375" style="1" customWidth="1"/>
    <col min="6" max="6" width="13.28515625" style="1" customWidth="1"/>
    <col min="7" max="7" width="10.7109375" style="1" customWidth="1"/>
    <col min="8" max="8" width="15.42578125" style="1" customWidth="1"/>
    <col min="9" max="9" width="15.85546875" style="1" customWidth="1"/>
    <col min="10" max="10" width="8.5703125" style="1" hidden="1" customWidth="1"/>
    <col min="11" max="11" width="19.28515625" style="1" hidden="1" customWidth="1"/>
    <col min="12" max="12" width="18.28515625" style="1" hidden="1" customWidth="1"/>
    <col min="13" max="13" width="11.140625" style="1" hidden="1" customWidth="1"/>
    <col min="14" max="14" width="12.85546875" style="1" hidden="1" customWidth="1"/>
    <col min="15" max="16384" width="9.140625" style="1"/>
  </cols>
  <sheetData>
    <row r="1" spans="1:11" ht="20.25" x14ac:dyDescent="0.3">
      <c r="A1" s="71" t="s">
        <v>1</v>
      </c>
      <c r="B1" s="71"/>
      <c r="C1" s="71"/>
      <c r="D1" s="71"/>
      <c r="E1" s="71"/>
      <c r="F1" s="71"/>
      <c r="G1" s="71"/>
      <c r="H1" s="71"/>
      <c r="I1" s="71"/>
      <c r="J1" s="32"/>
      <c r="K1" s="32"/>
    </row>
    <row r="2" spans="1:11" ht="20.25" x14ac:dyDescent="0.3">
      <c r="A2" s="2"/>
      <c r="B2" s="2"/>
      <c r="C2" s="2"/>
      <c r="D2" s="2"/>
      <c r="E2" s="2"/>
      <c r="F2" s="2"/>
      <c r="G2" s="33"/>
      <c r="H2" s="33"/>
      <c r="I2" s="2"/>
      <c r="J2" s="2"/>
      <c r="K2" s="2"/>
    </row>
    <row r="3" spans="1:11" ht="18.75" x14ac:dyDescent="0.2">
      <c r="A3" s="72" t="s">
        <v>19</v>
      </c>
      <c r="B3" s="72"/>
      <c r="C3" s="72"/>
      <c r="D3" s="72"/>
      <c r="E3" s="72"/>
      <c r="F3" s="72"/>
      <c r="G3" s="72"/>
      <c r="H3" s="72"/>
      <c r="I3" s="72"/>
      <c r="J3" s="35"/>
      <c r="K3" s="35"/>
    </row>
    <row r="4" spans="1:11" ht="18.75" x14ac:dyDescent="0.2">
      <c r="A4" s="72" t="s">
        <v>35</v>
      </c>
      <c r="B4" s="72"/>
      <c r="C4" s="72"/>
      <c r="D4" s="72"/>
      <c r="E4" s="72"/>
      <c r="F4" s="72"/>
      <c r="G4" s="72"/>
      <c r="H4" s="72"/>
      <c r="I4" s="72"/>
      <c r="J4" s="35"/>
      <c r="K4" s="35"/>
    </row>
    <row r="5" spans="1:11" ht="18.7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">
      <c r="A6" s="73" t="s">
        <v>2</v>
      </c>
      <c r="B6" s="74"/>
      <c r="C6" s="74"/>
      <c r="D6" s="74"/>
      <c r="E6" s="74"/>
      <c r="F6" s="75"/>
      <c r="G6" s="36"/>
      <c r="H6" s="76" t="s">
        <v>3</v>
      </c>
      <c r="I6" s="77"/>
    </row>
    <row r="7" spans="1:11" ht="36.75" thickBot="1" x14ac:dyDescent="0.25">
      <c r="A7" s="82" t="s">
        <v>4</v>
      </c>
      <c r="B7" s="83"/>
      <c r="C7" s="84"/>
      <c r="D7" s="85" t="s">
        <v>5</v>
      </c>
      <c r="E7" s="85"/>
      <c r="F7" s="37" t="s">
        <v>36</v>
      </c>
      <c r="G7" s="29"/>
      <c r="H7" s="78"/>
      <c r="I7" s="79"/>
    </row>
    <row r="8" spans="1:11" x14ac:dyDescent="0.2">
      <c r="A8" s="86" t="s">
        <v>11</v>
      </c>
      <c r="B8" s="87"/>
      <c r="C8" s="88"/>
      <c r="D8" s="89" t="s">
        <v>16</v>
      </c>
      <c r="E8" s="89"/>
      <c r="F8" s="53">
        <v>64.221000000000004</v>
      </c>
      <c r="H8" s="78"/>
      <c r="I8" s="79"/>
    </row>
    <row r="9" spans="1:11" x14ac:dyDescent="0.2">
      <c r="A9" s="90" t="s">
        <v>6</v>
      </c>
      <c r="B9" s="91"/>
      <c r="C9" s="92"/>
      <c r="D9" s="96" t="s">
        <v>15</v>
      </c>
      <c r="E9" s="96"/>
      <c r="F9" s="54">
        <f>SUM(C93,C95)</f>
        <v>2.6290104600000115</v>
      </c>
      <c r="G9" s="38"/>
      <c r="H9" s="78"/>
      <c r="I9" s="79"/>
    </row>
    <row r="10" spans="1:11" ht="13.5" thickBot="1" x14ac:dyDescent="0.25">
      <c r="A10" s="93"/>
      <c r="B10" s="94"/>
      <c r="C10" s="95"/>
      <c r="D10" s="97" t="s">
        <v>22</v>
      </c>
      <c r="E10" s="98"/>
      <c r="F10" s="23">
        <f>F8-F9</f>
        <v>61.591989539999993</v>
      </c>
      <c r="G10" s="38"/>
      <c r="H10" s="80"/>
      <c r="I10" s="81"/>
    </row>
    <row r="11" spans="1:11" ht="13.5" thickBot="1" x14ac:dyDescent="0.25">
      <c r="A11" s="39"/>
      <c r="B11" s="39"/>
      <c r="C11" s="39"/>
      <c r="D11" s="61" t="s">
        <v>24</v>
      </c>
      <c r="E11" s="61"/>
      <c r="F11" s="23">
        <f>E99</f>
        <v>13.806487047209824</v>
      </c>
      <c r="G11" s="38"/>
      <c r="H11" s="15"/>
      <c r="I11" s="15"/>
    </row>
    <row r="12" spans="1:11" ht="13.5" thickBot="1" x14ac:dyDescent="0.25">
      <c r="A12" s="39"/>
      <c r="B12" s="39"/>
      <c r="C12" s="39"/>
      <c r="D12" s="61" t="s">
        <v>23</v>
      </c>
      <c r="E12" s="61"/>
      <c r="F12" s="23">
        <f>F10-F11</f>
        <v>47.785502492790172</v>
      </c>
      <c r="G12" s="38"/>
      <c r="H12" s="15"/>
      <c r="I12" s="15"/>
    </row>
    <row r="13" spans="1:11" ht="13.5" thickBot="1" x14ac:dyDescent="0.25">
      <c r="A13" s="39"/>
      <c r="B13" s="39"/>
      <c r="C13" s="39"/>
      <c r="D13" s="40"/>
      <c r="E13" s="40"/>
      <c r="F13" s="16"/>
      <c r="G13" s="38"/>
      <c r="H13" s="4"/>
      <c r="I13" s="15"/>
    </row>
    <row r="14" spans="1:11" x14ac:dyDescent="0.2">
      <c r="A14" s="62" t="s">
        <v>20</v>
      </c>
      <c r="B14" s="63"/>
      <c r="C14" s="63"/>
      <c r="D14" s="68" t="s">
        <v>30</v>
      </c>
      <c r="E14" s="68"/>
      <c r="F14" s="18">
        <f>B91+B99</f>
        <v>3391.9999999999991</v>
      </c>
      <c r="H14" s="41"/>
      <c r="I14" s="4"/>
      <c r="J14" s="4"/>
    </row>
    <row r="15" spans="1:11" ht="15" x14ac:dyDescent="0.25">
      <c r="A15" s="64"/>
      <c r="B15" s="65"/>
      <c r="C15" s="65"/>
      <c r="D15" s="69" t="s">
        <v>17</v>
      </c>
      <c r="E15" s="69"/>
      <c r="F15" s="17">
        <v>976.3</v>
      </c>
      <c r="G15" s="38"/>
      <c r="H15" s="43"/>
      <c r="I15" s="6"/>
      <c r="J15" s="4"/>
    </row>
    <row r="16" spans="1:11" ht="24.75" customHeight="1" thickBot="1" x14ac:dyDescent="0.3">
      <c r="A16" s="66"/>
      <c r="B16" s="67"/>
      <c r="C16" s="67"/>
      <c r="D16" s="70" t="s">
        <v>31</v>
      </c>
      <c r="E16" s="70"/>
      <c r="F16" s="26">
        <f>SUM(B20:B52,B54:B90,B94,B96:B97)</f>
        <v>3117.3999999999992</v>
      </c>
      <c r="G16" s="38"/>
      <c r="H16" s="43"/>
      <c r="I16" s="6"/>
      <c r="J16" s="4"/>
    </row>
    <row r="17" spans="1:16" x14ac:dyDescent="0.2">
      <c r="A17" s="40"/>
      <c r="B17" s="40"/>
      <c r="C17" s="40"/>
      <c r="D17" s="40"/>
      <c r="E17" s="44"/>
      <c r="F17" s="44"/>
      <c r="G17" s="22"/>
      <c r="H17" s="38"/>
      <c r="I17" s="43"/>
      <c r="K17" s="4"/>
    </row>
    <row r="18" spans="1:16" ht="15" x14ac:dyDescent="0.25">
      <c r="G18" s="46"/>
      <c r="H18" s="46"/>
      <c r="K18" s="7"/>
      <c r="O18" s="47"/>
      <c r="P18" s="47"/>
    </row>
    <row r="19" spans="1:16" ht="36" x14ac:dyDescent="0.25">
      <c r="A19" s="48" t="s">
        <v>7</v>
      </c>
      <c r="B19" s="48" t="s">
        <v>8</v>
      </c>
      <c r="C19" s="49" t="s">
        <v>18</v>
      </c>
      <c r="D19" s="49" t="s">
        <v>21</v>
      </c>
      <c r="E19" s="50" t="s">
        <v>9</v>
      </c>
      <c r="F19" s="14" t="s">
        <v>10</v>
      </c>
      <c r="G19" s="51"/>
      <c r="H19" s="8"/>
      <c r="I19" s="7"/>
      <c r="O19" s="47"/>
      <c r="P19" s="47"/>
    </row>
    <row r="20" spans="1:16" ht="15" x14ac:dyDescent="0.25">
      <c r="A20" s="52">
        <v>1</v>
      </c>
      <c r="B20" s="25">
        <v>37.200000000000003</v>
      </c>
      <c r="C20" s="9">
        <f>($F$12/$F$16)*B20</f>
        <v>0.57022540987098058</v>
      </c>
      <c r="D20" s="19">
        <f>B20*$F$15/$F$14</f>
        <v>10.707063679245286</v>
      </c>
      <c r="E20" s="9">
        <f>D20*($F$10/($F$14-D20+$F$15))</f>
        <v>0.15133798952157271</v>
      </c>
      <c r="F20" s="21">
        <f>SUM(C20,E20)</f>
        <v>0.72156339939255332</v>
      </c>
      <c r="H20" s="8"/>
      <c r="O20" s="27"/>
      <c r="P20" s="47"/>
    </row>
    <row r="21" spans="1:16" ht="15" x14ac:dyDescent="0.25">
      <c r="A21" s="13">
        <v>2</v>
      </c>
      <c r="B21" s="25">
        <v>38.200000000000003</v>
      </c>
      <c r="C21" s="9">
        <f t="shared" ref="C21:C69" si="0">($F$12/$F$16)*B21</f>
        <v>0.5855540499212758</v>
      </c>
      <c r="D21" s="19">
        <f t="shared" ref="D21:D84" si="1">B21*$F$15/$F$14</f>
        <v>10.994887971698118</v>
      </c>
      <c r="E21" s="9">
        <f t="shared" ref="E21:E84" si="2">D21*($F$10/($F$14-D21+$F$15))</f>
        <v>0.15541648049316217</v>
      </c>
      <c r="F21" s="21">
        <f t="shared" ref="F21:F84" si="3">SUM(C21,E21)</f>
        <v>0.74097053041443794</v>
      </c>
      <c r="G21" s="5"/>
      <c r="H21" s="8"/>
      <c r="I21" s="5"/>
      <c r="O21" s="27"/>
      <c r="P21" s="47"/>
    </row>
    <row r="22" spans="1:16" ht="15" x14ac:dyDescent="0.25">
      <c r="A22" s="52">
        <v>3</v>
      </c>
      <c r="B22" s="25">
        <v>54.9</v>
      </c>
      <c r="C22" s="9">
        <f t="shared" si="0"/>
        <v>0.84154233876120521</v>
      </c>
      <c r="D22" s="19">
        <f t="shared" si="1"/>
        <v>15.80155365566038</v>
      </c>
      <c r="E22" s="9">
        <f t="shared" si="2"/>
        <v>0.22360700169637376</v>
      </c>
      <c r="F22" s="21">
        <f t="shared" si="3"/>
        <v>1.0651493404575789</v>
      </c>
      <c r="H22" s="10"/>
      <c r="I22" s="11"/>
      <c r="O22" s="27"/>
      <c r="P22" s="47"/>
    </row>
    <row r="23" spans="1:16" ht="15" x14ac:dyDescent="0.25">
      <c r="A23" s="52">
        <v>4</v>
      </c>
      <c r="B23" s="25">
        <v>38.6</v>
      </c>
      <c r="C23" s="9">
        <f t="shared" si="0"/>
        <v>0.59168550594139391</v>
      </c>
      <c r="D23" s="19">
        <f t="shared" si="1"/>
        <v>11.110017688679248</v>
      </c>
      <c r="E23" s="9">
        <f t="shared" si="2"/>
        <v>0.15704802775374024</v>
      </c>
      <c r="F23" s="21">
        <f t="shared" si="3"/>
        <v>0.74873353369513418</v>
      </c>
      <c r="H23" s="10"/>
      <c r="I23" s="7"/>
      <c r="O23" s="27"/>
      <c r="P23" s="47"/>
    </row>
    <row r="24" spans="1:16" ht="15" x14ac:dyDescent="0.25">
      <c r="A24" s="13">
        <v>5</v>
      </c>
      <c r="B24" s="25">
        <v>38.299999999999997</v>
      </c>
      <c r="C24" s="9">
        <f t="shared" si="0"/>
        <v>0.58708691392630519</v>
      </c>
      <c r="D24" s="19">
        <f t="shared" si="1"/>
        <v>11.023670400943397</v>
      </c>
      <c r="E24" s="9">
        <f t="shared" si="2"/>
        <v>0.15582435922529389</v>
      </c>
      <c r="F24" s="21">
        <f t="shared" si="3"/>
        <v>0.74291127315159911</v>
      </c>
      <c r="G24" s="5"/>
      <c r="H24" s="5"/>
      <c r="I24" s="11"/>
      <c r="O24" s="27"/>
      <c r="P24" s="47"/>
    </row>
    <row r="25" spans="1:16" ht="15" x14ac:dyDescent="0.25">
      <c r="A25" s="52">
        <v>6</v>
      </c>
      <c r="B25" s="25">
        <v>45.1</v>
      </c>
      <c r="C25" s="9">
        <f t="shared" si="0"/>
        <v>0.69132166626831248</v>
      </c>
      <c r="D25" s="19">
        <f t="shared" si="1"/>
        <v>12.980875589622645</v>
      </c>
      <c r="E25" s="9">
        <f t="shared" si="2"/>
        <v>0.1835727602726053</v>
      </c>
      <c r="F25" s="21">
        <f t="shared" si="3"/>
        <v>0.87489442654091776</v>
      </c>
      <c r="I25" s="12"/>
      <c r="O25" s="27"/>
      <c r="P25" s="47"/>
    </row>
    <row r="26" spans="1:16" ht="15" x14ac:dyDescent="0.25">
      <c r="A26" s="52">
        <v>7</v>
      </c>
      <c r="B26" s="25">
        <v>34.5</v>
      </c>
      <c r="C26" s="9">
        <f t="shared" si="0"/>
        <v>0.52883808173518365</v>
      </c>
      <c r="D26" s="19">
        <f t="shared" si="1"/>
        <v>9.9299380896226435</v>
      </c>
      <c r="E26" s="9">
        <f t="shared" si="2"/>
        <v>0.14032875461722602</v>
      </c>
      <c r="F26" s="21">
        <f t="shared" si="3"/>
        <v>0.6691668363524097</v>
      </c>
      <c r="O26" s="27"/>
      <c r="P26" s="47"/>
    </row>
    <row r="27" spans="1:16" ht="15" x14ac:dyDescent="0.25">
      <c r="A27" s="13">
        <v>8</v>
      </c>
      <c r="B27" s="25">
        <v>39.6</v>
      </c>
      <c r="C27" s="9">
        <f t="shared" si="0"/>
        <v>0.60701414599168901</v>
      </c>
      <c r="D27" s="19">
        <f t="shared" si="1"/>
        <v>11.39784198113208</v>
      </c>
      <c r="E27" s="9">
        <f t="shared" si="2"/>
        <v>0.16112727314484254</v>
      </c>
      <c r="F27" s="21">
        <f t="shared" si="3"/>
        <v>0.76814141913653156</v>
      </c>
      <c r="O27" s="27"/>
      <c r="P27" s="47"/>
    </row>
    <row r="28" spans="1:16" ht="15" x14ac:dyDescent="0.25">
      <c r="A28" s="52">
        <v>9</v>
      </c>
      <c r="B28" s="25">
        <v>38.6</v>
      </c>
      <c r="C28" s="9">
        <f t="shared" si="0"/>
        <v>0.59168550594139391</v>
      </c>
      <c r="D28" s="19">
        <f t="shared" si="1"/>
        <v>11.110017688679248</v>
      </c>
      <c r="E28" s="9">
        <f t="shared" si="2"/>
        <v>0.15704802775374024</v>
      </c>
      <c r="F28" s="21">
        <f t="shared" si="3"/>
        <v>0.74873353369513418</v>
      </c>
      <c r="O28" s="27"/>
      <c r="P28" s="47"/>
    </row>
    <row r="29" spans="1:16" ht="15" x14ac:dyDescent="0.25">
      <c r="A29" s="52">
        <v>10</v>
      </c>
      <c r="B29" s="25">
        <v>51.8</v>
      </c>
      <c r="C29" s="9">
        <f t="shared" si="0"/>
        <v>0.79402355460529017</v>
      </c>
      <c r="D29" s="19">
        <f t="shared" si="1"/>
        <v>14.909298349056607</v>
      </c>
      <c r="E29" s="9">
        <f t="shared" si="2"/>
        <v>0.21093749927282845</v>
      </c>
      <c r="F29" s="21">
        <f t="shared" si="3"/>
        <v>1.0049610538781186</v>
      </c>
      <c r="O29" s="27"/>
      <c r="P29" s="47"/>
    </row>
    <row r="30" spans="1:16" ht="15" x14ac:dyDescent="0.25">
      <c r="A30" s="13">
        <v>11</v>
      </c>
      <c r="B30" s="25">
        <v>54.5</v>
      </c>
      <c r="C30" s="9">
        <f t="shared" si="0"/>
        <v>0.8354108827410871</v>
      </c>
      <c r="D30" s="19">
        <f t="shared" si="1"/>
        <v>15.686423938679249</v>
      </c>
      <c r="E30" s="9">
        <f t="shared" si="2"/>
        <v>0.22197193531372805</v>
      </c>
      <c r="F30" s="21">
        <f t="shared" si="3"/>
        <v>1.057382818054815</v>
      </c>
      <c r="O30" s="27"/>
      <c r="P30" s="47"/>
    </row>
    <row r="31" spans="1:16" ht="15" x14ac:dyDescent="0.25">
      <c r="A31" s="52">
        <v>12</v>
      </c>
      <c r="B31" s="25">
        <v>38.799999999999997</v>
      </c>
      <c r="C31" s="9">
        <f t="shared" si="0"/>
        <v>0.5947512339514528</v>
      </c>
      <c r="D31" s="19">
        <f t="shared" si="1"/>
        <v>11.167582547169813</v>
      </c>
      <c r="E31" s="9">
        <f t="shared" si="2"/>
        <v>0.15786383371714827</v>
      </c>
      <c r="F31" s="21">
        <f t="shared" si="3"/>
        <v>0.75261506766860109</v>
      </c>
      <c r="O31" s="27"/>
      <c r="P31" s="47"/>
    </row>
    <row r="32" spans="1:16" ht="15" x14ac:dyDescent="0.25">
      <c r="A32" s="52">
        <v>13</v>
      </c>
      <c r="B32" s="25">
        <v>37.700000000000003</v>
      </c>
      <c r="C32" s="9">
        <f t="shared" si="0"/>
        <v>0.57788972989612819</v>
      </c>
      <c r="D32" s="19">
        <f t="shared" si="1"/>
        <v>10.850975825471702</v>
      </c>
      <c r="E32" s="9">
        <f t="shared" si="2"/>
        <v>0.1533771676578258</v>
      </c>
      <c r="F32" s="21">
        <f t="shared" si="3"/>
        <v>0.73126689755395402</v>
      </c>
      <c r="O32" s="27"/>
      <c r="P32" s="47"/>
    </row>
    <row r="33" spans="1:16" ht="15" x14ac:dyDescent="0.25">
      <c r="A33" s="13">
        <v>14</v>
      </c>
      <c r="B33" s="25">
        <v>45.5</v>
      </c>
      <c r="C33" s="9">
        <f t="shared" si="0"/>
        <v>0.69745312228843059</v>
      </c>
      <c r="D33" s="19">
        <f t="shared" si="1"/>
        <v>13.096005306603777</v>
      </c>
      <c r="E33" s="9">
        <f t="shared" si="2"/>
        <v>0.18520579583480776</v>
      </c>
      <c r="F33" s="21">
        <f t="shared" si="3"/>
        <v>0.88265891812323838</v>
      </c>
      <c r="O33" s="27"/>
      <c r="P33" s="47"/>
    </row>
    <row r="34" spans="1:16" ht="15" x14ac:dyDescent="0.25">
      <c r="A34" s="52">
        <v>15</v>
      </c>
      <c r="B34" s="25">
        <v>34</v>
      </c>
      <c r="C34" s="9">
        <f t="shared" si="0"/>
        <v>0.52117376171003604</v>
      </c>
      <c r="D34" s="19">
        <f t="shared" si="1"/>
        <v>9.7860259433962273</v>
      </c>
      <c r="E34" s="9">
        <f t="shared" si="2"/>
        <v>0.13829043823916884</v>
      </c>
      <c r="F34" s="21">
        <f t="shared" si="3"/>
        <v>0.65946419994920491</v>
      </c>
      <c r="O34" s="27"/>
      <c r="P34" s="47"/>
    </row>
    <row r="35" spans="1:16" ht="15" x14ac:dyDescent="0.25">
      <c r="A35" s="52">
        <v>16</v>
      </c>
      <c r="B35" s="25">
        <v>40</v>
      </c>
      <c r="C35" s="9">
        <f t="shared" si="0"/>
        <v>0.61314560201180712</v>
      </c>
      <c r="D35" s="19">
        <f t="shared" si="1"/>
        <v>11.51297169811321</v>
      </c>
      <c r="E35" s="9">
        <f t="shared" si="2"/>
        <v>0.16275912221508987</v>
      </c>
      <c r="F35" s="21">
        <f t="shared" si="3"/>
        <v>0.77590472422689705</v>
      </c>
      <c r="O35" s="27"/>
      <c r="P35" s="47"/>
    </row>
    <row r="36" spans="1:16" ht="15" x14ac:dyDescent="0.25">
      <c r="A36" s="13">
        <v>17</v>
      </c>
      <c r="B36" s="25">
        <v>38.4</v>
      </c>
      <c r="C36" s="9">
        <f t="shared" si="0"/>
        <v>0.5886197779313348</v>
      </c>
      <c r="D36" s="19">
        <f t="shared" si="1"/>
        <v>11.052452830188681</v>
      </c>
      <c r="E36" s="9">
        <f t="shared" si="2"/>
        <v>0.15623224334602964</v>
      </c>
      <c r="F36" s="21">
        <f t="shared" si="3"/>
        <v>0.74485202127736438</v>
      </c>
      <c r="O36" s="27"/>
      <c r="P36" s="47"/>
    </row>
    <row r="37" spans="1:16" ht="15" x14ac:dyDescent="0.25">
      <c r="A37" s="52">
        <v>18</v>
      </c>
      <c r="B37" s="25">
        <v>52.1</v>
      </c>
      <c r="C37" s="9">
        <f t="shared" si="0"/>
        <v>0.79862214662037878</v>
      </c>
      <c r="D37" s="19">
        <f t="shared" si="1"/>
        <v>14.995645636792455</v>
      </c>
      <c r="E37" s="9">
        <f t="shared" si="2"/>
        <v>0.21216335317358523</v>
      </c>
      <c r="F37" s="21">
        <f t="shared" si="3"/>
        <v>1.010785499793964</v>
      </c>
      <c r="O37" s="27"/>
      <c r="P37" s="47"/>
    </row>
    <row r="38" spans="1:16" ht="15" x14ac:dyDescent="0.25">
      <c r="A38" s="52">
        <v>19</v>
      </c>
      <c r="B38" s="25">
        <v>54.2</v>
      </c>
      <c r="C38" s="9">
        <f t="shared" si="0"/>
        <v>0.8308122907259986</v>
      </c>
      <c r="D38" s="19">
        <f t="shared" si="1"/>
        <v>15.6000766509434</v>
      </c>
      <c r="E38" s="9">
        <f t="shared" si="2"/>
        <v>0.22074569228949154</v>
      </c>
      <c r="F38" s="21">
        <f t="shared" si="3"/>
        <v>1.0515579830154902</v>
      </c>
      <c r="O38" s="27"/>
      <c r="P38" s="47"/>
    </row>
    <row r="39" spans="1:16" ht="15" x14ac:dyDescent="0.25">
      <c r="A39" s="13">
        <v>20</v>
      </c>
      <c r="B39" s="25">
        <v>38.4</v>
      </c>
      <c r="C39" s="9">
        <f t="shared" si="0"/>
        <v>0.5886197779313348</v>
      </c>
      <c r="D39" s="19">
        <f t="shared" si="1"/>
        <v>11.052452830188681</v>
      </c>
      <c r="E39" s="9">
        <f t="shared" si="2"/>
        <v>0.15623224334602964</v>
      </c>
      <c r="F39" s="21">
        <f t="shared" si="3"/>
        <v>0.74485202127736438</v>
      </c>
      <c r="O39" s="27"/>
      <c r="P39" s="47"/>
    </row>
    <row r="40" spans="1:16" ht="15" x14ac:dyDescent="0.25">
      <c r="A40" s="52">
        <v>21</v>
      </c>
      <c r="B40" s="25">
        <v>37.6</v>
      </c>
      <c r="C40" s="9">
        <f t="shared" si="0"/>
        <v>0.57635686589109869</v>
      </c>
      <c r="D40" s="19">
        <f t="shared" si="1"/>
        <v>10.822193396226417</v>
      </c>
      <c r="E40" s="9">
        <f t="shared" si="2"/>
        <v>0.15296932125507556</v>
      </c>
      <c r="F40" s="21">
        <f t="shared" si="3"/>
        <v>0.72932618714617425</v>
      </c>
      <c r="O40" s="27"/>
      <c r="P40" s="47"/>
    </row>
    <row r="41" spans="1:16" ht="15" x14ac:dyDescent="0.25">
      <c r="A41" s="52">
        <v>22</v>
      </c>
      <c r="B41" s="25">
        <v>45.4</v>
      </c>
      <c r="C41" s="9">
        <f t="shared" si="0"/>
        <v>0.69592025828340098</v>
      </c>
      <c r="D41" s="19">
        <f t="shared" si="1"/>
        <v>13.067222877358493</v>
      </c>
      <c r="E41" s="9">
        <f t="shared" si="2"/>
        <v>0.18479752885007486</v>
      </c>
      <c r="F41" s="21">
        <f t="shared" si="3"/>
        <v>0.88071778713347582</v>
      </c>
      <c r="O41" s="27"/>
      <c r="P41" s="47"/>
    </row>
    <row r="42" spans="1:16" ht="15" x14ac:dyDescent="0.25">
      <c r="A42" s="13">
        <v>23</v>
      </c>
      <c r="B42" s="25">
        <v>33.799999999999997</v>
      </c>
      <c r="C42" s="9">
        <f t="shared" si="0"/>
        <v>0.51810803369997693</v>
      </c>
      <c r="D42" s="19">
        <f t="shared" si="1"/>
        <v>9.7284610849056623</v>
      </c>
      <c r="E42" s="9">
        <f t="shared" si="2"/>
        <v>0.13747514937679656</v>
      </c>
      <c r="F42" s="21">
        <f t="shared" si="3"/>
        <v>0.65558318307677355</v>
      </c>
      <c r="O42" s="27"/>
      <c r="P42" s="47"/>
    </row>
    <row r="43" spans="1:16" ht="15" x14ac:dyDescent="0.25">
      <c r="A43" s="52">
        <v>24</v>
      </c>
      <c r="B43" s="25">
        <v>40.6</v>
      </c>
      <c r="C43" s="9">
        <f t="shared" si="0"/>
        <v>0.62234278604198423</v>
      </c>
      <c r="D43" s="19">
        <f t="shared" si="1"/>
        <v>11.685666273584909</v>
      </c>
      <c r="E43" s="9">
        <f t="shared" si="2"/>
        <v>0.16520705753518983</v>
      </c>
      <c r="F43" s="21">
        <f t="shared" si="3"/>
        <v>0.78754984357717406</v>
      </c>
      <c r="O43" s="27"/>
      <c r="P43" s="47"/>
    </row>
    <row r="44" spans="1:16" ht="15" x14ac:dyDescent="0.25">
      <c r="A44" s="52">
        <v>25</v>
      </c>
      <c r="B44" s="25">
        <v>38.4</v>
      </c>
      <c r="C44" s="9">
        <f t="shared" si="0"/>
        <v>0.5886197779313348</v>
      </c>
      <c r="D44" s="19">
        <f t="shared" si="1"/>
        <v>11.052452830188681</v>
      </c>
      <c r="E44" s="9">
        <f t="shared" si="2"/>
        <v>0.15623224334602964</v>
      </c>
      <c r="F44" s="21">
        <f t="shared" si="3"/>
        <v>0.74485202127736438</v>
      </c>
      <c r="O44" s="27"/>
      <c r="P44" s="47"/>
    </row>
    <row r="45" spans="1:16" ht="15" x14ac:dyDescent="0.25">
      <c r="A45" s="13">
        <v>26</v>
      </c>
      <c r="B45" s="25">
        <v>52.1</v>
      </c>
      <c r="C45" s="9">
        <f t="shared" si="0"/>
        <v>0.79862214662037878</v>
      </c>
      <c r="D45" s="19">
        <f t="shared" si="1"/>
        <v>14.995645636792455</v>
      </c>
      <c r="E45" s="9">
        <f t="shared" si="2"/>
        <v>0.21216335317358523</v>
      </c>
      <c r="F45" s="21">
        <f t="shared" si="3"/>
        <v>1.010785499793964</v>
      </c>
      <c r="O45" s="27"/>
      <c r="P45" s="47"/>
    </row>
    <row r="46" spans="1:16" ht="15" x14ac:dyDescent="0.25">
      <c r="A46" s="52">
        <v>27</v>
      </c>
      <c r="B46" s="25">
        <v>54.6</v>
      </c>
      <c r="C46" s="9">
        <f t="shared" si="0"/>
        <v>0.83694374674611671</v>
      </c>
      <c r="D46" s="19">
        <f t="shared" si="1"/>
        <v>15.715206367924532</v>
      </c>
      <c r="E46" s="9">
        <f t="shared" si="2"/>
        <v>0.22238069380021103</v>
      </c>
      <c r="F46" s="21">
        <f t="shared" si="3"/>
        <v>1.0593244405463278</v>
      </c>
      <c r="O46" s="27"/>
      <c r="P46" s="47"/>
    </row>
    <row r="47" spans="1:16" ht="15" x14ac:dyDescent="0.25">
      <c r="A47" s="13">
        <v>28</v>
      </c>
      <c r="B47" s="25">
        <v>38.200000000000003</v>
      </c>
      <c r="C47" s="9">
        <f t="shared" si="0"/>
        <v>0.5855540499212758</v>
      </c>
      <c r="D47" s="19">
        <f t="shared" si="1"/>
        <v>10.994887971698118</v>
      </c>
      <c r="E47" s="9">
        <f t="shared" si="2"/>
        <v>0.15541648049316217</v>
      </c>
      <c r="F47" s="21">
        <f t="shared" si="3"/>
        <v>0.74097053041443794</v>
      </c>
      <c r="O47" s="27"/>
      <c r="P47" s="47"/>
    </row>
    <row r="48" spans="1:16" ht="15" x14ac:dyDescent="0.25">
      <c r="A48" s="52">
        <v>29</v>
      </c>
      <c r="B48" s="25">
        <v>37.799999999999997</v>
      </c>
      <c r="C48" s="9">
        <f t="shared" si="0"/>
        <v>0.57942259390115769</v>
      </c>
      <c r="D48" s="19">
        <f t="shared" si="1"/>
        <v>10.879758254716982</v>
      </c>
      <c r="E48" s="9">
        <f t="shared" si="2"/>
        <v>0.15378501944853928</v>
      </c>
      <c r="F48" s="21">
        <f t="shared" si="3"/>
        <v>0.73320761334969697</v>
      </c>
      <c r="O48" s="27"/>
      <c r="P48" s="47"/>
    </row>
    <row r="49" spans="1:16" ht="15" x14ac:dyDescent="0.25">
      <c r="A49" s="52">
        <v>30</v>
      </c>
      <c r="B49" s="25">
        <v>44.8</v>
      </c>
      <c r="C49" s="9">
        <f t="shared" si="0"/>
        <v>0.68672307425322388</v>
      </c>
      <c r="D49" s="19">
        <f t="shared" si="1"/>
        <v>12.894528301886796</v>
      </c>
      <c r="E49" s="9">
        <f t="shared" si="2"/>
        <v>0.18234804025798268</v>
      </c>
      <c r="F49" s="21">
        <f t="shared" si="3"/>
        <v>0.86907111451120655</v>
      </c>
      <c r="O49" s="27"/>
      <c r="P49" s="47"/>
    </row>
    <row r="50" spans="1:16" ht="15" x14ac:dyDescent="0.25">
      <c r="A50" s="13">
        <v>31</v>
      </c>
      <c r="B50" s="25">
        <v>34.200000000000003</v>
      </c>
      <c r="C50" s="9">
        <f t="shared" si="0"/>
        <v>0.52423948972009515</v>
      </c>
      <c r="D50" s="19">
        <f t="shared" si="1"/>
        <v>9.8435908018867941</v>
      </c>
      <c r="E50" s="9">
        <f t="shared" si="2"/>
        <v>0.13910574863760053</v>
      </c>
      <c r="F50" s="21">
        <f t="shared" si="3"/>
        <v>0.66334523835769565</v>
      </c>
      <c r="O50" s="27"/>
      <c r="P50" s="47"/>
    </row>
    <row r="51" spans="1:16" ht="15" x14ac:dyDescent="0.25">
      <c r="A51" s="52">
        <v>32</v>
      </c>
      <c r="B51" s="25">
        <v>39.299999999999997</v>
      </c>
      <c r="C51" s="9">
        <f t="shared" si="0"/>
        <v>0.6024155539766004</v>
      </c>
      <c r="D51" s="19">
        <f t="shared" si="1"/>
        <v>11.311494693396229</v>
      </c>
      <c r="E51" s="9">
        <f t="shared" si="2"/>
        <v>0.15990344293745137</v>
      </c>
      <c r="F51" s="21">
        <f t="shared" si="3"/>
        <v>0.76231899691405181</v>
      </c>
      <c r="O51" s="27"/>
      <c r="P51" s="47"/>
    </row>
    <row r="52" spans="1:16" ht="15" x14ac:dyDescent="0.25">
      <c r="A52" s="52">
        <v>33</v>
      </c>
      <c r="B52" s="25">
        <v>39</v>
      </c>
      <c r="C52" s="9">
        <f>($F$12/$F$16)*B52</f>
        <v>0.59781696196151191</v>
      </c>
      <c r="D52" s="19">
        <f t="shared" si="1"/>
        <v>11.22514740566038</v>
      </c>
      <c r="E52" s="9">
        <f>D52*($F$10/($F$14-D52+$F$15))</f>
        <v>0.15867966123710803</v>
      </c>
      <c r="F52" s="21">
        <f t="shared" si="3"/>
        <v>0.75649662319861988</v>
      </c>
      <c r="O52" s="27"/>
      <c r="P52" s="47"/>
    </row>
    <row r="53" spans="1:16" ht="15" x14ac:dyDescent="0.25">
      <c r="A53" s="13">
        <v>34</v>
      </c>
      <c r="B53" s="25">
        <v>52.4</v>
      </c>
      <c r="C53" s="9" t="s">
        <v>34</v>
      </c>
      <c r="D53" s="19">
        <f>B53*$F$15/$F$14</f>
        <v>15.081992924528304</v>
      </c>
      <c r="E53" s="9">
        <f>D53*($F$10/($F$14-D53+$F$15))</f>
        <v>0.21338925570464692</v>
      </c>
      <c r="F53" s="21">
        <f t="shared" si="3"/>
        <v>0.21338925570464692</v>
      </c>
      <c r="O53" s="27"/>
      <c r="P53" s="47"/>
    </row>
    <row r="54" spans="1:16" ht="15" x14ac:dyDescent="0.25">
      <c r="A54" s="52">
        <v>35</v>
      </c>
      <c r="B54" s="25">
        <v>39</v>
      </c>
      <c r="C54" s="9">
        <f t="shared" si="0"/>
        <v>0.59781696196151191</v>
      </c>
      <c r="D54" s="19">
        <f t="shared" si="1"/>
        <v>11.22514740566038</v>
      </c>
      <c r="E54" s="9">
        <f t="shared" si="2"/>
        <v>0.15867966123710803</v>
      </c>
      <c r="F54" s="21">
        <f t="shared" si="3"/>
        <v>0.75649662319861988</v>
      </c>
      <c r="O54" s="27"/>
      <c r="P54" s="47"/>
    </row>
    <row r="55" spans="1:16" ht="15" x14ac:dyDescent="0.25">
      <c r="A55" s="52">
        <v>36</v>
      </c>
      <c r="B55" s="25">
        <v>37.1</v>
      </c>
      <c r="C55" s="9">
        <f t="shared" si="0"/>
        <v>0.56869254586595108</v>
      </c>
      <c r="D55" s="19">
        <f t="shared" si="1"/>
        <v>10.678281250000003</v>
      </c>
      <c r="E55" s="9">
        <f t="shared" si="2"/>
        <v>0.15093017005703771</v>
      </c>
      <c r="F55" s="21">
        <f t="shared" si="3"/>
        <v>0.71962271592298876</v>
      </c>
      <c r="O55" s="27"/>
      <c r="P55" s="47"/>
    </row>
    <row r="56" spans="1:16" ht="15" x14ac:dyDescent="0.25">
      <c r="A56" s="13">
        <v>37</v>
      </c>
      <c r="B56" s="25">
        <v>45.8</v>
      </c>
      <c r="C56" s="9">
        <f t="shared" si="0"/>
        <v>0.70205171430351909</v>
      </c>
      <c r="D56" s="19">
        <f t="shared" si="1"/>
        <v>13.182352594339624</v>
      </c>
      <c r="E56" s="9">
        <f t="shared" si="2"/>
        <v>0.1864306291672333</v>
      </c>
      <c r="F56" s="21">
        <f t="shared" si="3"/>
        <v>0.88848234347075239</v>
      </c>
      <c r="O56" s="27"/>
      <c r="P56" s="47"/>
    </row>
    <row r="57" spans="1:16" ht="15" x14ac:dyDescent="0.25">
      <c r="A57" s="52">
        <v>38</v>
      </c>
      <c r="B57" s="25">
        <v>36.6</v>
      </c>
      <c r="C57" s="9">
        <f t="shared" si="0"/>
        <v>0.56102822584080347</v>
      </c>
      <c r="D57" s="19">
        <f t="shared" si="1"/>
        <v>10.534369103773589</v>
      </c>
      <c r="E57" s="9">
        <f t="shared" si="2"/>
        <v>0.14889115354206922</v>
      </c>
      <c r="F57" s="21">
        <f t="shared" si="3"/>
        <v>0.70991937938287264</v>
      </c>
      <c r="O57" s="27"/>
      <c r="P57" s="47"/>
    </row>
    <row r="58" spans="1:16" ht="15" x14ac:dyDescent="0.25">
      <c r="A58" s="52">
        <v>40</v>
      </c>
      <c r="B58" s="25">
        <v>40.1</v>
      </c>
      <c r="C58" s="9">
        <f t="shared" si="0"/>
        <v>0.61467846601683662</v>
      </c>
      <c r="D58" s="19">
        <f t="shared" si="1"/>
        <v>11.541754127358493</v>
      </c>
      <c r="E58" s="9">
        <f t="shared" si="2"/>
        <v>0.16316709795843398</v>
      </c>
      <c r="F58" s="21">
        <f t="shared" si="3"/>
        <v>0.7778455639752706</v>
      </c>
      <c r="O58" s="27"/>
      <c r="P58" s="47"/>
    </row>
    <row r="59" spans="1:16" ht="15" x14ac:dyDescent="0.25">
      <c r="A59" s="13">
        <v>41</v>
      </c>
      <c r="B59" s="25">
        <v>50.6</v>
      </c>
      <c r="C59" s="9">
        <f t="shared" si="0"/>
        <v>0.77562918654493596</v>
      </c>
      <c r="D59" s="19">
        <f t="shared" si="1"/>
        <v>14.563909198113212</v>
      </c>
      <c r="E59" s="9">
        <f t="shared" si="2"/>
        <v>0.20603456991498134</v>
      </c>
      <c r="F59" s="21">
        <f t="shared" si="3"/>
        <v>0.98166375645991732</v>
      </c>
      <c r="O59" s="27"/>
      <c r="P59" s="47"/>
    </row>
    <row r="60" spans="1:16" ht="15" x14ac:dyDescent="0.25">
      <c r="A60" s="52">
        <v>42</v>
      </c>
      <c r="B60" s="25">
        <v>39.299999999999997</v>
      </c>
      <c r="C60" s="9">
        <f t="shared" si="0"/>
        <v>0.6024155539766004</v>
      </c>
      <c r="D60" s="19">
        <f t="shared" si="1"/>
        <v>11.311494693396229</v>
      </c>
      <c r="E60" s="9">
        <f t="shared" si="2"/>
        <v>0.15990344293745137</v>
      </c>
      <c r="F60" s="21">
        <f t="shared" si="3"/>
        <v>0.76231899691405181</v>
      </c>
      <c r="O60" s="27"/>
      <c r="P60" s="47"/>
    </row>
    <row r="61" spans="1:16" ht="15" x14ac:dyDescent="0.25">
      <c r="A61" s="52">
        <v>43</v>
      </c>
      <c r="B61" s="25">
        <v>38.799999999999997</v>
      </c>
      <c r="C61" s="9">
        <f t="shared" si="0"/>
        <v>0.5947512339514528</v>
      </c>
      <c r="D61" s="19">
        <f t="shared" si="1"/>
        <v>11.167582547169813</v>
      </c>
      <c r="E61" s="9">
        <f t="shared" si="2"/>
        <v>0.15786383371714827</v>
      </c>
      <c r="F61" s="21">
        <f t="shared" si="3"/>
        <v>0.75261506766860109</v>
      </c>
      <c r="O61" s="27"/>
      <c r="P61" s="47"/>
    </row>
    <row r="62" spans="1:16" ht="15" x14ac:dyDescent="0.25">
      <c r="A62" s="13">
        <v>44</v>
      </c>
      <c r="B62" s="25">
        <v>35.200000000000003</v>
      </c>
      <c r="C62" s="9">
        <f t="shared" si="0"/>
        <v>0.53956812977039026</v>
      </c>
      <c r="D62" s="19">
        <f t="shared" si="1"/>
        <v>10.131415094339626</v>
      </c>
      <c r="E62" s="9">
        <f t="shared" si="2"/>
        <v>0.1431826237005176</v>
      </c>
      <c r="F62" s="21">
        <f t="shared" si="3"/>
        <v>0.68275075347090786</v>
      </c>
      <c r="O62" s="27"/>
      <c r="P62" s="47"/>
    </row>
    <row r="63" spans="1:16" ht="15" x14ac:dyDescent="0.25">
      <c r="A63" s="52">
        <v>45</v>
      </c>
      <c r="B63" s="25">
        <v>46.1</v>
      </c>
      <c r="C63" s="9">
        <f t="shared" si="0"/>
        <v>0.7066503063186077</v>
      </c>
      <c r="D63" s="19">
        <f t="shared" si="1"/>
        <v>13.268699882075476</v>
      </c>
      <c r="E63" s="9">
        <f t="shared" si="2"/>
        <v>0.18765551106924599</v>
      </c>
      <c r="F63" s="21">
        <f t="shared" si="3"/>
        <v>0.89430581738785375</v>
      </c>
      <c r="O63" s="27"/>
      <c r="P63" s="47"/>
    </row>
    <row r="64" spans="1:16" ht="15" x14ac:dyDescent="0.25">
      <c r="A64" s="52">
        <v>46</v>
      </c>
      <c r="B64" s="25">
        <v>36.700000000000003</v>
      </c>
      <c r="C64" s="9">
        <f t="shared" si="0"/>
        <v>0.56256108984583308</v>
      </c>
      <c r="D64" s="19">
        <f t="shared" si="1"/>
        <v>10.563151533018871</v>
      </c>
      <c r="E64" s="9">
        <f t="shared" si="2"/>
        <v>0.14929894607105784</v>
      </c>
      <c r="F64" s="21">
        <f t="shared" si="3"/>
        <v>0.71186003591689095</v>
      </c>
      <c r="O64" s="27"/>
      <c r="P64" s="47"/>
    </row>
    <row r="65" spans="1:16" ht="15" x14ac:dyDescent="0.25">
      <c r="A65" s="13">
        <v>47</v>
      </c>
      <c r="B65" s="25">
        <v>39</v>
      </c>
      <c r="C65" s="9">
        <f t="shared" si="0"/>
        <v>0.59781696196151191</v>
      </c>
      <c r="D65" s="19">
        <f t="shared" si="1"/>
        <v>11.22514740566038</v>
      </c>
      <c r="E65" s="9">
        <f t="shared" si="2"/>
        <v>0.15867966123710803</v>
      </c>
      <c r="F65" s="21">
        <f t="shared" si="3"/>
        <v>0.75649662319861988</v>
      </c>
      <c r="O65" s="27"/>
      <c r="P65" s="47"/>
    </row>
    <row r="66" spans="1:16" ht="15" x14ac:dyDescent="0.25">
      <c r="A66" s="52">
        <v>48</v>
      </c>
      <c r="B66" s="25">
        <v>54.6</v>
      </c>
      <c r="C66" s="9">
        <f t="shared" si="0"/>
        <v>0.83694374674611671</v>
      </c>
      <c r="D66" s="19">
        <f t="shared" si="1"/>
        <v>15.715206367924532</v>
      </c>
      <c r="E66" s="9">
        <f t="shared" si="2"/>
        <v>0.22238069380021103</v>
      </c>
      <c r="F66" s="21">
        <f t="shared" si="3"/>
        <v>1.0593244405463278</v>
      </c>
      <c r="O66" s="27"/>
      <c r="P66" s="47"/>
    </row>
    <row r="67" spans="1:16" ht="15" x14ac:dyDescent="0.25">
      <c r="A67" s="52">
        <v>49</v>
      </c>
      <c r="B67" s="25">
        <v>50.7</v>
      </c>
      <c r="C67" s="9">
        <f t="shared" si="0"/>
        <v>0.77716205054996557</v>
      </c>
      <c r="D67" s="19">
        <f t="shared" si="1"/>
        <v>14.592691627358496</v>
      </c>
      <c r="E67" s="9">
        <f t="shared" si="2"/>
        <v>0.20644311764923562</v>
      </c>
      <c r="F67" s="21">
        <f t="shared" si="3"/>
        <v>0.98360516819920119</v>
      </c>
      <c r="O67" s="27"/>
      <c r="P67" s="47"/>
    </row>
    <row r="68" spans="1:16" ht="15" x14ac:dyDescent="0.25">
      <c r="A68" s="13">
        <v>50</v>
      </c>
      <c r="B68" s="25">
        <v>39.700000000000003</v>
      </c>
      <c r="C68" s="9">
        <f t="shared" si="0"/>
        <v>0.60854700999671862</v>
      </c>
      <c r="D68" s="19">
        <f t="shared" si="1"/>
        <v>11.426624410377361</v>
      </c>
      <c r="E68" s="9">
        <f t="shared" si="2"/>
        <v>0.16153522732714864</v>
      </c>
      <c r="F68" s="21">
        <f t="shared" si="3"/>
        <v>0.77008223732386727</v>
      </c>
      <c r="O68" s="27"/>
      <c r="P68" s="47"/>
    </row>
    <row r="69" spans="1:16" ht="15" x14ac:dyDescent="0.25">
      <c r="A69" s="52">
        <v>51</v>
      </c>
      <c r="B69" s="25">
        <v>38.200000000000003</v>
      </c>
      <c r="C69" s="9">
        <f t="shared" si="0"/>
        <v>0.5855540499212758</v>
      </c>
      <c r="D69" s="19">
        <f t="shared" si="1"/>
        <v>10.994887971698118</v>
      </c>
      <c r="E69" s="9">
        <f t="shared" si="2"/>
        <v>0.15541648049316217</v>
      </c>
      <c r="F69" s="21">
        <f t="shared" si="3"/>
        <v>0.74097053041443794</v>
      </c>
      <c r="O69" s="27"/>
      <c r="P69" s="47"/>
    </row>
    <row r="70" spans="1:16" ht="15" x14ac:dyDescent="0.25">
      <c r="A70" s="52">
        <v>52</v>
      </c>
      <c r="B70" s="25">
        <v>35.1</v>
      </c>
      <c r="C70" s="9">
        <f>($F$12/$F$16)*B70</f>
        <v>0.53803526576536076</v>
      </c>
      <c r="D70" s="19">
        <f t="shared" si="1"/>
        <v>10.102632665094342</v>
      </c>
      <c r="E70" s="9">
        <f t="shared" si="2"/>
        <v>0.14277491196215875</v>
      </c>
      <c r="F70" s="21">
        <f>SUM(C70,E70)</f>
        <v>0.68081017772751951</v>
      </c>
      <c r="O70" s="27"/>
      <c r="P70" s="47"/>
    </row>
    <row r="71" spans="1:16" ht="15" x14ac:dyDescent="0.25">
      <c r="A71" s="13">
        <v>53</v>
      </c>
      <c r="B71" s="25">
        <v>46.3</v>
      </c>
      <c r="C71" s="9">
        <f t="shared" ref="C71:C89" si="4">($F$12/$F$16)*B71</f>
        <v>0.7097160343286667</v>
      </c>
      <c r="D71" s="19">
        <f t="shared" si="1"/>
        <v>13.326264740566041</v>
      </c>
      <c r="E71" s="9">
        <f t="shared" si="2"/>
        <v>0.18847212598845178</v>
      </c>
      <c r="F71" s="21">
        <f t="shared" si="3"/>
        <v>0.89818816031711846</v>
      </c>
      <c r="O71" s="27"/>
      <c r="P71" s="47"/>
    </row>
    <row r="72" spans="1:16" ht="15" x14ac:dyDescent="0.25">
      <c r="A72" s="52">
        <v>54</v>
      </c>
      <c r="B72" s="25">
        <v>36.9</v>
      </c>
      <c r="C72" s="9">
        <f t="shared" si="4"/>
        <v>0.56562681785589197</v>
      </c>
      <c r="D72" s="19">
        <f t="shared" si="1"/>
        <v>10.620716391509434</v>
      </c>
      <c r="E72" s="9">
        <f t="shared" si="2"/>
        <v>0.15011454728982918</v>
      </c>
      <c r="F72" s="21">
        <f t="shared" si="3"/>
        <v>0.71574136514572118</v>
      </c>
      <c r="O72" s="27"/>
      <c r="P72" s="47"/>
    </row>
    <row r="73" spans="1:16" ht="15" x14ac:dyDescent="0.25">
      <c r="A73" s="52">
        <v>55</v>
      </c>
      <c r="B73" s="25">
        <v>39.299999999999997</v>
      </c>
      <c r="C73" s="9">
        <f t="shared" si="4"/>
        <v>0.6024155539766004</v>
      </c>
      <c r="D73" s="19">
        <f t="shared" si="1"/>
        <v>11.311494693396229</v>
      </c>
      <c r="E73" s="9">
        <f t="shared" si="2"/>
        <v>0.15990344293745137</v>
      </c>
      <c r="F73" s="21">
        <f t="shared" si="3"/>
        <v>0.76231899691405181</v>
      </c>
      <c r="O73" s="27"/>
      <c r="P73" s="47"/>
    </row>
    <row r="74" spans="1:16" ht="15" x14ac:dyDescent="0.25">
      <c r="A74" s="13">
        <v>56</v>
      </c>
      <c r="B74" s="25">
        <v>54.7</v>
      </c>
      <c r="C74" s="9">
        <f t="shared" si="4"/>
        <v>0.83847661075114621</v>
      </c>
      <c r="D74" s="19">
        <f t="shared" si="1"/>
        <v>15.743988797169816</v>
      </c>
      <c r="E74" s="9">
        <f t="shared" si="2"/>
        <v>0.2227894576927415</v>
      </c>
      <c r="F74" s="21">
        <f t="shared" si="3"/>
        <v>1.0612660684438877</v>
      </c>
      <c r="O74" s="27"/>
      <c r="P74" s="47"/>
    </row>
    <row r="75" spans="1:16" ht="15" x14ac:dyDescent="0.25">
      <c r="A75" s="52">
        <v>57</v>
      </c>
      <c r="B75" s="25">
        <v>50.6</v>
      </c>
      <c r="C75" s="9">
        <f t="shared" si="4"/>
        <v>0.77562918654493596</v>
      </c>
      <c r="D75" s="19">
        <f t="shared" si="1"/>
        <v>14.563909198113212</v>
      </c>
      <c r="E75" s="9">
        <f t="shared" si="2"/>
        <v>0.20603456991498134</v>
      </c>
      <c r="F75" s="21">
        <f t="shared" si="3"/>
        <v>0.98166375645991732</v>
      </c>
      <c r="O75" s="27"/>
      <c r="P75" s="47"/>
    </row>
    <row r="76" spans="1:16" ht="15" x14ac:dyDescent="0.25">
      <c r="A76" s="52">
        <v>58</v>
      </c>
      <c r="B76" s="25">
        <v>40</v>
      </c>
      <c r="C76" s="9">
        <f t="shared" si="4"/>
        <v>0.61314560201180712</v>
      </c>
      <c r="D76" s="19">
        <f t="shared" si="1"/>
        <v>11.51297169811321</v>
      </c>
      <c r="E76" s="9">
        <f t="shared" si="2"/>
        <v>0.16275912221508987</v>
      </c>
      <c r="F76" s="21">
        <f t="shared" si="3"/>
        <v>0.77590472422689705</v>
      </c>
      <c r="O76" s="27"/>
      <c r="P76" s="47"/>
    </row>
    <row r="77" spans="1:16" ht="15" x14ac:dyDescent="0.25">
      <c r="A77" s="13">
        <v>59</v>
      </c>
      <c r="B77" s="25">
        <v>37.6</v>
      </c>
      <c r="C77" s="9">
        <f t="shared" si="4"/>
        <v>0.57635686589109869</v>
      </c>
      <c r="D77" s="19">
        <f t="shared" si="1"/>
        <v>10.822193396226417</v>
      </c>
      <c r="E77" s="9">
        <f t="shared" si="2"/>
        <v>0.15296932125507556</v>
      </c>
      <c r="F77" s="21">
        <f t="shared" si="3"/>
        <v>0.72932618714617425</v>
      </c>
      <c r="O77" s="27"/>
      <c r="P77" s="47"/>
    </row>
    <row r="78" spans="1:16" ht="15" x14ac:dyDescent="0.25">
      <c r="A78" s="52">
        <v>60</v>
      </c>
      <c r="B78" s="25">
        <v>35.200000000000003</v>
      </c>
      <c r="C78" s="9">
        <f t="shared" si="4"/>
        <v>0.53956812977039026</v>
      </c>
      <c r="D78" s="19">
        <f t="shared" si="1"/>
        <v>10.131415094339626</v>
      </c>
      <c r="E78" s="9">
        <f t="shared" si="2"/>
        <v>0.1431826237005176</v>
      </c>
      <c r="F78" s="21">
        <f t="shared" si="3"/>
        <v>0.68275075347090786</v>
      </c>
      <c r="O78" s="27"/>
      <c r="P78" s="47"/>
    </row>
    <row r="79" spans="1:16" ht="15" x14ac:dyDescent="0.25">
      <c r="A79" s="13">
        <v>61</v>
      </c>
      <c r="B79" s="25">
        <v>46.1</v>
      </c>
      <c r="C79" s="9">
        <f t="shared" si="4"/>
        <v>0.7066503063186077</v>
      </c>
      <c r="D79" s="19">
        <f t="shared" si="1"/>
        <v>13.268699882075476</v>
      </c>
      <c r="E79" s="9">
        <f t="shared" si="2"/>
        <v>0.18765551106924599</v>
      </c>
      <c r="F79" s="21">
        <f t="shared" si="3"/>
        <v>0.89430581738785375</v>
      </c>
      <c r="O79" s="27"/>
      <c r="P79" s="47"/>
    </row>
    <row r="80" spans="1:16" ht="15" x14ac:dyDescent="0.25">
      <c r="A80" s="52">
        <v>62</v>
      </c>
      <c r="B80" s="25">
        <v>37</v>
      </c>
      <c r="C80" s="9">
        <f t="shared" si="4"/>
        <v>0.56715968186092158</v>
      </c>
      <c r="D80" s="19">
        <f t="shared" si="1"/>
        <v>10.649498820754719</v>
      </c>
      <c r="E80" s="9">
        <f t="shared" si="2"/>
        <v>0.15052235597982544</v>
      </c>
      <c r="F80" s="21">
        <f t="shared" si="3"/>
        <v>0.71768203784074702</v>
      </c>
      <c r="O80" s="27"/>
      <c r="P80" s="47"/>
    </row>
    <row r="81" spans="1:16" ht="15" x14ac:dyDescent="0.25">
      <c r="A81" s="52">
        <v>63</v>
      </c>
      <c r="B81" s="25">
        <v>46</v>
      </c>
      <c r="C81" s="9">
        <f t="shared" si="4"/>
        <v>0.70511744231357809</v>
      </c>
      <c r="D81" s="19">
        <f t="shared" si="1"/>
        <v>13.239917452830191</v>
      </c>
      <c r="E81" s="9">
        <f t="shared" si="2"/>
        <v>0.18724721170510927</v>
      </c>
      <c r="F81" s="21">
        <f t="shared" si="3"/>
        <v>0.89236465401868736</v>
      </c>
      <c r="O81" s="27"/>
      <c r="P81" s="47"/>
    </row>
    <row r="82" spans="1:16" ht="15" x14ac:dyDescent="0.25">
      <c r="A82" s="13">
        <v>64</v>
      </c>
      <c r="B82" s="25">
        <v>54.9</v>
      </c>
      <c r="C82" s="9">
        <f t="shared" si="4"/>
        <v>0.84154233876120521</v>
      </c>
      <c r="D82" s="19">
        <f t="shared" si="1"/>
        <v>15.80155365566038</v>
      </c>
      <c r="E82" s="9">
        <f t="shared" si="2"/>
        <v>0.22360700169637376</v>
      </c>
      <c r="F82" s="21">
        <f t="shared" si="3"/>
        <v>1.0651493404575789</v>
      </c>
      <c r="O82" s="27"/>
      <c r="P82" s="47"/>
    </row>
    <row r="83" spans="1:16" ht="15" x14ac:dyDescent="0.25">
      <c r="A83" s="52">
        <v>65</v>
      </c>
      <c r="B83" s="25">
        <v>50.6</v>
      </c>
      <c r="C83" s="9">
        <f t="shared" si="4"/>
        <v>0.77562918654493596</v>
      </c>
      <c r="D83" s="19">
        <f t="shared" si="1"/>
        <v>14.563909198113212</v>
      </c>
      <c r="E83" s="9">
        <f t="shared" si="2"/>
        <v>0.20603456991498134</v>
      </c>
      <c r="F83" s="21">
        <f t="shared" si="3"/>
        <v>0.98166375645991732</v>
      </c>
      <c r="O83" s="27"/>
      <c r="P83" s="47"/>
    </row>
    <row r="84" spans="1:16" ht="15" x14ac:dyDescent="0.25">
      <c r="A84" s="52">
        <v>66</v>
      </c>
      <c r="B84" s="25">
        <v>39.5</v>
      </c>
      <c r="C84" s="9">
        <f t="shared" si="4"/>
        <v>0.60548128198665951</v>
      </c>
      <c r="D84" s="19">
        <f t="shared" si="1"/>
        <v>11.369059551886796</v>
      </c>
      <c r="E84" s="9">
        <f t="shared" si="2"/>
        <v>0.16071932435252884</v>
      </c>
      <c r="F84" s="21">
        <f t="shared" si="3"/>
        <v>0.76620060633918841</v>
      </c>
      <c r="O84" s="27"/>
      <c r="P84" s="47"/>
    </row>
    <row r="85" spans="1:16" ht="15" x14ac:dyDescent="0.25">
      <c r="A85" s="13">
        <v>67</v>
      </c>
      <c r="B85" s="25">
        <v>39.1</v>
      </c>
      <c r="C85" s="9">
        <f>($F$12/$F$16)*B85</f>
        <v>0.59934982596654141</v>
      </c>
      <c r="D85" s="19">
        <f t="shared" ref="D85:D89" si="5">B85*$F$15/$F$14</f>
        <v>11.253929834905664</v>
      </c>
      <c r="E85" s="9">
        <f t="shared" ref="E85:E89" si="6">D85*($F$10/($F$14-D85+$F$15))</f>
        <v>0.15908758308106188</v>
      </c>
      <c r="F85" s="21">
        <f t="shared" ref="F85:F98" si="7">SUM(C85,E85)</f>
        <v>0.75843740904760326</v>
      </c>
      <c r="O85" s="27"/>
      <c r="P85" s="47"/>
    </row>
    <row r="86" spans="1:16" ht="15" x14ac:dyDescent="0.25">
      <c r="A86" s="52">
        <v>68</v>
      </c>
      <c r="B86" s="25">
        <v>34.799999999999997</v>
      </c>
      <c r="C86" s="9">
        <f t="shared" si="4"/>
        <v>0.53343667375027215</v>
      </c>
      <c r="D86" s="19">
        <f t="shared" si="5"/>
        <v>10.016285377358493</v>
      </c>
      <c r="E86" s="9">
        <f t="shared" si="6"/>
        <v>0.14155180905778528</v>
      </c>
      <c r="F86" s="21">
        <f t="shared" si="7"/>
        <v>0.67498848280805746</v>
      </c>
      <c r="O86" s="27"/>
      <c r="P86" s="47"/>
    </row>
    <row r="87" spans="1:16" ht="15" x14ac:dyDescent="0.25">
      <c r="A87" s="52">
        <v>69</v>
      </c>
      <c r="B87" s="25">
        <v>45.6</v>
      </c>
      <c r="C87" s="9">
        <f t="shared" si="4"/>
        <v>0.69898598629346009</v>
      </c>
      <c r="D87" s="19">
        <f t="shared" si="5"/>
        <v>13.124787735849059</v>
      </c>
      <c r="E87" s="9">
        <f t="shared" si="6"/>
        <v>0.18561406821584048</v>
      </c>
      <c r="F87" s="21">
        <f t="shared" si="7"/>
        <v>0.88460005450930057</v>
      </c>
      <c r="O87" s="27"/>
      <c r="P87" s="47"/>
    </row>
    <row r="88" spans="1:16" ht="15" x14ac:dyDescent="0.25">
      <c r="A88" s="52">
        <v>70</v>
      </c>
      <c r="B88" s="25">
        <v>36.9</v>
      </c>
      <c r="C88" s="9">
        <f t="shared" si="4"/>
        <v>0.56562681785589197</v>
      </c>
      <c r="D88" s="19">
        <f t="shared" si="5"/>
        <v>10.620716391509434</v>
      </c>
      <c r="E88" s="9">
        <f t="shared" si="6"/>
        <v>0.15011454728982918</v>
      </c>
      <c r="F88" s="21">
        <f t="shared" si="7"/>
        <v>0.71574136514572118</v>
      </c>
      <c r="O88" s="27"/>
      <c r="P88" s="47"/>
    </row>
    <row r="89" spans="1:16" ht="15" x14ac:dyDescent="0.25">
      <c r="A89" s="13">
        <v>71</v>
      </c>
      <c r="B89" s="25">
        <v>39.4</v>
      </c>
      <c r="C89" s="9">
        <f t="shared" si="4"/>
        <v>0.6039484179816299</v>
      </c>
      <c r="D89" s="19">
        <f t="shared" si="5"/>
        <v>11.340277122641512</v>
      </c>
      <c r="E89" s="9">
        <f t="shared" si="6"/>
        <v>0.1603113809501007</v>
      </c>
      <c r="F89" s="21">
        <f t="shared" si="7"/>
        <v>0.76425979893173057</v>
      </c>
      <c r="O89" s="27"/>
      <c r="P89" s="47"/>
    </row>
    <row r="90" spans="1:16" ht="15" x14ac:dyDescent="0.25">
      <c r="A90" s="52">
        <v>72</v>
      </c>
      <c r="B90" s="25">
        <v>55.4</v>
      </c>
      <c r="C90" s="9">
        <f>($F$12/$F$16)*B90</f>
        <v>0.84920665878635282</v>
      </c>
      <c r="D90" s="19">
        <f>B90*$F$15/$F$14</f>
        <v>15.945465801886796</v>
      </c>
      <c r="E90" s="9">
        <f>D90*($F$10/($F$14-D90+$F$15))</f>
        <v>0.22565095631879303</v>
      </c>
      <c r="F90" s="21">
        <f>SUM(C90,E90)</f>
        <v>1.0748576151051459</v>
      </c>
      <c r="O90" s="27"/>
      <c r="P90" s="47"/>
    </row>
    <row r="91" spans="1:16" ht="15" x14ac:dyDescent="0.25">
      <c r="A91" s="52"/>
      <c r="B91" s="14">
        <f>SUM(B20:B90)</f>
        <v>3007.099999999999</v>
      </c>
      <c r="C91" s="9"/>
      <c r="D91" s="19"/>
      <c r="E91" s="9"/>
      <c r="F91" s="21"/>
      <c r="K91" s="55" t="s">
        <v>29</v>
      </c>
      <c r="M91" s="1" t="s">
        <v>27</v>
      </c>
      <c r="N91" s="1" t="s">
        <v>28</v>
      </c>
      <c r="O91" s="27"/>
      <c r="P91" s="47"/>
    </row>
    <row r="92" spans="1:16" ht="15" x14ac:dyDescent="0.25">
      <c r="A92" s="52" t="s">
        <v>32</v>
      </c>
      <c r="B92" s="25">
        <v>39.299999999999997</v>
      </c>
      <c r="C92" s="9" t="s">
        <v>34</v>
      </c>
      <c r="D92" s="19">
        <f>B92*$F$15/$F$14</f>
        <v>11.311494693396229</v>
      </c>
      <c r="E92" s="9">
        <f>D92*($F$10/($F$14-D92+$F$15))</f>
        <v>0.15990344293745137</v>
      </c>
      <c r="F92" s="21">
        <f>SUM(C92,E92)</f>
        <v>0.15990344293745137</v>
      </c>
      <c r="K92" s="55"/>
      <c r="O92" s="27"/>
      <c r="P92" s="47"/>
    </row>
    <row r="93" spans="1:16" ht="15" x14ac:dyDescent="0.25">
      <c r="A93" s="52" t="s">
        <v>25</v>
      </c>
      <c r="B93" s="25">
        <v>57.9</v>
      </c>
      <c r="C93" s="9">
        <f>N93</f>
        <v>1.3232322000000012</v>
      </c>
      <c r="D93" s="19">
        <f>B93*$F$15/$F$14</f>
        <v>16.665026533018871</v>
      </c>
      <c r="E93" s="9">
        <f>D93*($F$10/($F$14-D93+$F$15))</f>
        <v>0.23587275728868279</v>
      </c>
      <c r="F93" s="21">
        <f>SUM(C93,E93)</f>
        <v>1.5591049572886839</v>
      </c>
      <c r="H93" s="47"/>
      <c r="J93" s="52" t="s">
        <v>25</v>
      </c>
      <c r="K93" s="21">
        <v>60.042999999999999</v>
      </c>
      <c r="L93" s="21">
        <v>61.582000000000001</v>
      </c>
      <c r="M93" s="56">
        <f>L93-K93</f>
        <v>1.5390000000000015</v>
      </c>
      <c r="N93" s="21">
        <f>M93*0.8598</f>
        <v>1.3232322000000012</v>
      </c>
      <c r="O93" s="27"/>
      <c r="P93" s="47"/>
    </row>
    <row r="94" spans="1:16" ht="15" x14ac:dyDescent="0.25">
      <c r="A94" s="52" t="s">
        <v>12</v>
      </c>
      <c r="B94" s="25">
        <v>45.2</v>
      </c>
      <c r="C94" s="9">
        <f>($F$12/$F$16)*B94</f>
        <v>0.6928545302733421</v>
      </c>
      <c r="D94" s="19">
        <f t="shared" ref="D94:D98" si="8">B94*$F$15/$F$14</f>
        <v>13.009658018867929</v>
      </c>
      <c r="E94" s="9">
        <f t="shared" ref="E94:E98" si="9">D94*($F$10/($F$14-D94+$F$15))</f>
        <v>0.18398101106908066</v>
      </c>
      <c r="F94" s="21">
        <f>SUM(C94,E94)</f>
        <v>0.8768355413424227</v>
      </c>
      <c r="M94" s="1" t="s">
        <v>27</v>
      </c>
      <c r="O94" s="27"/>
      <c r="P94" s="47"/>
    </row>
    <row r="95" spans="1:16" ht="15" x14ac:dyDescent="0.25">
      <c r="A95" s="52" t="s">
        <v>26</v>
      </c>
      <c r="B95" s="25">
        <v>66.7</v>
      </c>
      <c r="C95" s="9">
        <f>N95</f>
        <v>1.3057782600000101</v>
      </c>
      <c r="D95" s="19">
        <f t="shared" si="8"/>
        <v>19.197880306603778</v>
      </c>
      <c r="E95" s="9">
        <f t="shared" si="9"/>
        <v>0.27188040438973909</v>
      </c>
      <c r="F95" s="21">
        <f>SUM(C95,E95)</f>
        <v>1.5776586643897492</v>
      </c>
      <c r="H95" s="47"/>
      <c r="J95" s="52" t="s">
        <v>26</v>
      </c>
      <c r="K95" s="57">
        <v>129983</v>
      </c>
      <c r="L95" s="57">
        <v>131501.70000000001</v>
      </c>
      <c r="M95" s="56">
        <f>L95-K95</f>
        <v>1518.7000000000116</v>
      </c>
      <c r="N95" s="21">
        <f>M95*0.0008598</f>
        <v>1.3057782600000101</v>
      </c>
      <c r="O95" s="27"/>
      <c r="P95" s="47"/>
    </row>
    <row r="96" spans="1:16" ht="15" x14ac:dyDescent="0.25">
      <c r="A96" s="52" t="s">
        <v>13</v>
      </c>
      <c r="B96" s="25">
        <v>71.7</v>
      </c>
      <c r="C96" s="9">
        <f>($F$12/$F$16)*B96</f>
        <v>1.0990634916061643</v>
      </c>
      <c r="D96" s="19">
        <f t="shared" si="8"/>
        <v>20.637001768867933</v>
      </c>
      <c r="E96" s="9">
        <f t="shared" si="9"/>
        <v>0.29235798579655731</v>
      </c>
      <c r="F96" s="21">
        <f t="shared" si="7"/>
        <v>1.3914214774027216</v>
      </c>
      <c r="O96" s="27"/>
      <c r="P96" s="47"/>
    </row>
    <row r="97" spans="1:16" ht="15" x14ac:dyDescent="0.25">
      <c r="A97" s="52" t="s">
        <v>14</v>
      </c>
      <c r="B97" s="25">
        <v>45.8</v>
      </c>
      <c r="C97" s="9">
        <f>($F$12/$F$16)*B97</f>
        <v>0.70205171430351909</v>
      </c>
      <c r="D97" s="19">
        <f t="shared" si="8"/>
        <v>13.182352594339624</v>
      </c>
      <c r="E97" s="9">
        <f t="shared" si="9"/>
        <v>0.1864306291672333</v>
      </c>
      <c r="F97" s="21">
        <f t="shared" si="7"/>
        <v>0.88848234347075239</v>
      </c>
      <c r="O97" s="27"/>
      <c r="P97" s="47"/>
    </row>
    <row r="98" spans="1:16" ht="15" x14ac:dyDescent="0.25">
      <c r="A98" s="52" t="s">
        <v>33</v>
      </c>
      <c r="B98" s="25">
        <v>58.3</v>
      </c>
      <c r="C98" s="9" t="s">
        <v>34</v>
      </c>
      <c r="D98" s="19">
        <f t="shared" si="8"/>
        <v>16.780156250000001</v>
      </c>
      <c r="E98" s="9">
        <f t="shared" si="9"/>
        <v>0.23750855915640467</v>
      </c>
      <c r="F98" s="21">
        <f t="shared" si="7"/>
        <v>0.23750855915640467</v>
      </c>
      <c r="O98" s="27"/>
      <c r="P98" s="47"/>
    </row>
    <row r="99" spans="1:16" x14ac:dyDescent="0.2">
      <c r="A99" s="45" t="s">
        <v>0</v>
      </c>
      <c r="B99" s="14">
        <f>SUM(B92:B98)</f>
        <v>384.9</v>
      </c>
      <c r="C99" s="24">
        <f>SUM(C20:C98)-C93-C95</f>
        <v>47.785502492790179</v>
      </c>
      <c r="D99" s="20">
        <f>SUM(D20:D98)</f>
        <v>976.30000000000041</v>
      </c>
      <c r="E99" s="24">
        <f>SUM(E20:E98)</f>
        <v>13.806487047209824</v>
      </c>
      <c r="F99" s="58">
        <f>SUM(F20:F98)</f>
        <v>64.221000000000018</v>
      </c>
      <c r="G99" s="59"/>
      <c r="O99" s="28"/>
      <c r="P99" s="47"/>
    </row>
    <row r="100" spans="1:16" x14ac:dyDescent="0.2">
      <c r="F100" s="60"/>
      <c r="O100" s="47"/>
      <c r="P100" s="47"/>
    </row>
    <row r="101" spans="1:16" x14ac:dyDescent="0.2">
      <c r="D101" s="60"/>
      <c r="O101" s="47"/>
      <c r="P101" s="47"/>
    </row>
    <row r="102" spans="1:16" x14ac:dyDescent="0.2">
      <c r="C102" s="59"/>
    </row>
  </sheetData>
  <mergeCells count="18">
    <mergeCell ref="A1:I1"/>
    <mergeCell ref="A3:I3"/>
    <mergeCell ref="A4:I4"/>
    <mergeCell ref="A6:F6"/>
    <mergeCell ref="H6:I10"/>
    <mergeCell ref="A7:C7"/>
    <mergeCell ref="D7:E7"/>
    <mergeCell ref="A8:C8"/>
    <mergeCell ref="D8:E8"/>
    <mergeCell ref="A9:C10"/>
    <mergeCell ref="D9:E9"/>
    <mergeCell ref="D10:E10"/>
    <mergeCell ref="D11:E11"/>
    <mergeCell ref="D12:E12"/>
    <mergeCell ref="A14:C16"/>
    <mergeCell ref="D14:E14"/>
    <mergeCell ref="D15:E15"/>
    <mergeCell ref="D16:E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workbookViewId="0">
      <selection sqref="A1:I1"/>
    </sheetView>
  </sheetViews>
  <sheetFormatPr defaultRowHeight="12.75" x14ac:dyDescent="0.2"/>
  <cols>
    <col min="1" max="1" width="9.140625" style="45"/>
    <col min="2" max="2" width="10.85546875" style="1" customWidth="1"/>
    <col min="3" max="4" width="13.7109375" style="1" customWidth="1"/>
    <col min="5" max="5" width="16.7109375" style="1" customWidth="1"/>
    <col min="6" max="6" width="13.28515625" style="1" customWidth="1"/>
    <col min="7" max="7" width="10.7109375" style="1" customWidth="1"/>
    <col min="8" max="8" width="15.42578125" style="1" customWidth="1"/>
    <col min="9" max="9" width="15.85546875" style="1" customWidth="1"/>
    <col min="10" max="10" width="8.5703125" style="1" hidden="1" customWidth="1"/>
    <col min="11" max="11" width="19.28515625" style="1" hidden="1" customWidth="1"/>
    <col min="12" max="12" width="18.28515625" style="1" hidden="1" customWidth="1"/>
    <col min="13" max="13" width="11.140625" style="1" hidden="1" customWidth="1"/>
    <col min="14" max="14" width="12.85546875" style="1" hidden="1" customWidth="1"/>
    <col min="15" max="16384" width="9.140625" style="1"/>
  </cols>
  <sheetData>
    <row r="1" spans="1:11" ht="20.25" x14ac:dyDescent="0.3">
      <c r="A1" s="71" t="s">
        <v>1</v>
      </c>
      <c r="B1" s="71"/>
      <c r="C1" s="71"/>
      <c r="D1" s="71"/>
      <c r="E1" s="71"/>
      <c r="F1" s="71"/>
      <c r="G1" s="71"/>
      <c r="H1" s="71"/>
      <c r="I1" s="71"/>
      <c r="J1" s="32"/>
      <c r="K1" s="32"/>
    </row>
    <row r="2" spans="1:11" ht="20.25" x14ac:dyDescent="0.3">
      <c r="A2" s="2"/>
      <c r="B2" s="2"/>
      <c r="C2" s="2"/>
      <c r="D2" s="2"/>
      <c r="E2" s="2"/>
      <c r="F2" s="2"/>
      <c r="G2" s="33"/>
      <c r="H2" s="33"/>
      <c r="I2" s="2"/>
      <c r="J2" s="2"/>
      <c r="K2" s="2"/>
    </row>
    <row r="3" spans="1:11" ht="18.75" x14ac:dyDescent="0.2">
      <c r="A3" s="72" t="s">
        <v>19</v>
      </c>
      <c r="B3" s="72"/>
      <c r="C3" s="72"/>
      <c r="D3" s="72"/>
      <c r="E3" s="72"/>
      <c r="F3" s="72"/>
      <c r="G3" s="72"/>
      <c r="H3" s="72"/>
      <c r="I3" s="72"/>
      <c r="J3" s="35"/>
      <c r="K3" s="35"/>
    </row>
    <row r="4" spans="1:11" ht="18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35"/>
      <c r="K4" s="35"/>
    </row>
    <row r="5" spans="1:11" ht="18.7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">
      <c r="A6" s="73" t="s">
        <v>2</v>
      </c>
      <c r="B6" s="74"/>
      <c r="C6" s="74"/>
      <c r="D6" s="74"/>
      <c r="E6" s="74"/>
      <c r="F6" s="75"/>
      <c r="G6" s="36"/>
      <c r="H6" s="76" t="s">
        <v>3</v>
      </c>
      <c r="I6" s="77"/>
    </row>
    <row r="7" spans="1:11" ht="36.75" thickBot="1" x14ac:dyDescent="0.25">
      <c r="A7" s="82" t="s">
        <v>4</v>
      </c>
      <c r="B7" s="83"/>
      <c r="C7" s="84"/>
      <c r="D7" s="85" t="s">
        <v>5</v>
      </c>
      <c r="E7" s="85"/>
      <c r="F7" s="37" t="s">
        <v>38</v>
      </c>
      <c r="G7" s="29"/>
      <c r="H7" s="78"/>
      <c r="I7" s="79"/>
    </row>
    <row r="8" spans="1:11" x14ac:dyDescent="0.2">
      <c r="A8" s="86" t="s">
        <v>11</v>
      </c>
      <c r="B8" s="87"/>
      <c r="C8" s="88"/>
      <c r="D8" s="89" t="s">
        <v>16</v>
      </c>
      <c r="E8" s="89"/>
      <c r="F8" s="53">
        <v>69.888000000000005</v>
      </c>
      <c r="H8" s="78"/>
      <c r="I8" s="79"/>
    </row>
    <row r="9" spans="1:11" x14ac:dyDescent="0.2">
      <c r="A9" s="90" t="s">
        <v>6</v>
      </c>
      <c r="B9" s="91"/>
      <c r="C9" s="92"/>
      <c r="D9" s="96" t="s">
        <v>15</v>
      </c>
      <c r="E9" s="96"/>
      <c r="F9" s="54">
        <f>SUM(C93,C95)</f>
        <v>2.5977137399999881</v>
      </c>
      <c r="G9" s="38"/>
      <c r="H9" s="78"/>
      <c r="I9" s="79"/>
    </row>
    <row r="10" spans="1:11" ht="13.5" thickBot="1" x14ac:dyDescent="0.25">
      <c r="A10" s="93"/>
      <c r="B10" s="94"/>
      <c r="C10" s="95"/>
      <c r="D10" s="97" t="s">
        <v>22</v>
      </c>
      <c r="E10" s="98"/>
      <c r="F10" s="23">
        <f>F8-F9</f>
        <v>67.290286260000016</v>
      </c>
      <c r="G10" s="38"/>
      <c r="H10" s="80"/>
      <c r="I10" s="81"/>
    </row>
    <row r="11" spans="1:11" ht="13.5" thickBot="1" x14ac:dyDescent="0.25">
      <c r="A11" s="39"/>
      <c r="B11" s="39"/>
      <c r="C11" s="39"/>
      <c r="D11" s="61" t="s">
        <v>24</v>
      </c>
      <c r="E11" s="61"/>
      <c r="F11" s="23">
        <f>E99</f>
        <v>15.083819707567299</v>
      </c>
      <c r="G11" s="38"/>
      <c r="H11" s="15"/>
      <c r="I11" s="15"/>
    </row>
    <row r="12" spans="1:11" ht="13.5" thickBot="1" x14ac:dyDescent="0.25">
      <c r="A12" s="39"/>
      <c r="B12" s="39"/>
      <c r="C12" s="39"/>
      <c r="D12" s="61" t="s">
        <v>23</v>
      </c>
      <c r="E12" s="61"/>
      <c r="F12" s="23">
        <f>F10-F11</f>
        <v>52.206466552432715</v>
      </c>
      <c r="G12" s="38"/>
      <c r="H12" s="15"/>
      <c r="I12" s="15"/>
    </row>
    <row r="13" spans="1:11" ht="13.5" thickBot="1" x14ac:dyDescent="0.25">
      <c r="A13" s="39"/>
      <c r="B13" s="39"/>
      <c r="C13" s="39"/>
      <c r="D13" s="40"/>
      <c r="E13" s="40"/>
      <c r="F13" s="16"/>
      <c r="G13" s="38"/>
      <c r="H13" s="4"/>
      <c r="I13" s="15"/>
    </row>
    <row r="14" spans="1:11" x14ac:dyDescent="0.2">
      <c r="A14" s="62" t="s">
        <v>20</v>
      </c>
      <c r="B14" s="63"/>
      <c r="C14" s="63"/>
      <c r="D14" s="68" t="s">
        <v>30</v>
      </c>
      <c r="E14" s="68"/>
      <c r="F14" s="18">
        <f>B91+B99</f>
        <v>3391.9999999999991</v>
      </c>
      <c r="H14" s="41"/>
      <c r="I14" s="4"/>
      <c r="J14" s="4"/>
    </row>
    <row r="15" spans="1:11" ht="15" x14ac:dyDescent="0.25">
      <c r="A15" s="64"/>
      <c r="B15" s="65"/>
      <c r="C15" s="65"/>
      <c r="D15" s="69" t="s">
        <v>17</v>
      </c>
      <c r="E15" s="69"/>
      <c r="F15" s="17">
        <v>976.3</v>
      </c>
      <c r="G15" s="38"/>
      <c r="H15" s="43"/>
      <c r="I15" s="6"/>
      <c r="J15" s="4"/>
    </row>
    <row r="16" spans="1:11" ht="24.75" customHeight="1" thickBot="1" x14ac:dyDescent="0.3">
      <c r="A16" s="66"/>
      <c r="B16" s="67"/>
      <c r="C16" s="67"/>
      <c r="D16" s="70" t="s">
        <v>31</v>
      </c>
      <c r="E16" s="70"/>
      <c r="F16" s="26">
        <f>SUM(B20:B52,B54:B90,B94,B96:B97)</f>
        <v>3117.3999999999992</v>
      </c>
      <c r="G16" s="38"/>
      <c r="H16" s="43"/>
      <c r="I16" s="6"/>
      <c r="J16" s="4"/>
    </row>
    <row r="17" spans="1:16" x14ac:dyDescent="0.2">
      <c r="A17" s="40"/>
      <c r="B17" s="40"/>
      <c r="C17" s="40"/>
      <c r="D17" s="40"/>
      <c r="E17" s="44"/>
      <c r="F17" s="44"/>
      <c r="G17" s="22"/>
      <c r="H17" s="38"/>
      <c r="I17" s="43"/>
      <c r="K17" s="4"/>
    </row>
    <row r="18" spans="1:16" ht="15" x14ac:dyDescent="0.25">
      <c r="G18" s="46"/>
      <c r="H18" s="46"/>
      <c r="K18" s="7"/>
      <c r="O18" s="47"/>
      <c r="P18" s="47"/>
    </row>
    <row r="19" spans="1:16" ht="36" x14ac:dyDescent="0.25">
      <c r="A19" s="48" t="s">
        <v>7</v>
      </c>
      <c r="B19" s="48" t="s">
        <v>8</v>
      </c>
      <c r="C19" s="49" t="s">
        <v>18</v>
      </c>
      <c r="D19" s="49" t="s">
        <v>21</v>
      </c>
      <c r="E19" s="50" t="s">
        <v>9</v>
      </c>
      <c r="F19" s="14" t="s">
        <v>10</v>
      </c>
      <c r="G19" s="51"/>
      <c r="H19" s="8"/>
      <c r="I19" s="7"/>
      <c r="O19" s="47"/>
      <c r="P19" s="47"/>
    </row>
    <row r="20" spans="1:16" ht="15" x14ac:dyDescent="0.25">
      <c r="A20" s="52">
        <v>1</v>
      </c>
      <c r="B20" s="25">
        <v>37.200000000000003</v>
      </c>
      <c r="C20" s="9">
        <f>($F$12/$F$16)*B20</f>
        <v>0.62298086730945579</v>
      </c>
      <c r="D20" s="19">
        <f>B20*$F$15/$F$14</f>
        <v>10.707063679245286</v>
      </c>
      <c r="E20" s="9">
        <f>D20*($F$10/($F$14-D20+$F$15))</f>
        <v>0.16533930325965426</v>
      </c>
      <c r="F20" s="21">
        <f>SUM(C20,E20)</f>
        <v>0.78832017056911008</v>
      </c>
      <c r="H20" s="8"/>
      <c r="O20" s="27"/>
      <c r="P20" s="47"/>
    </row>
    <row r="21" spans="1:16" ht="15" x14ac:dyDescent="0.25">
      <c r="A21" s="13">
        <v>2</v>
      </c>
      <c r="B21" s="25">
        <v>38.200000000000003</v>
      </c>
      <c r="C21" s="9">
        <f t="shared" ref="C21:C69" si="0">($F$12/$F$16)*B21</f>
        <v>0.63972766481777454</v>
      </c>
      <c r="D21" s="19">
        <f t="shared" ref="D21:D84" si="1">B21*$F$15/$F$14</f>
        <v>10.994887971698118</v>
      </c>
      <c r="E21" s="9">
        <f t="shared" ref="E21:E84" si="2">D21*($F$10/($F$14-D21+$F$15))</f>
        <v>0.16979512335958538</v>
      </c>
      <c r="F21" s="21">
        <f t="shared" ref="F21:F84" si="3">SUM(C21,E21)</f>
        <v>0.8095227881773599</v>
      </c>
      <c r="G21" s="5"/>
      <c r="H21" s="8"/>
      <c r="I21" s="5"/>
      <c r="O21" s="27"/>
      <c r="P21" s="47"/>
    </row>
    <row r="22" spans="1:16" ht="15" x14ac:dyDescent="0.25">
      <c r="A22" s="52">
        <v>3</v>
      </c>
      <c r="B22" s="25">
        <v>54.9</v>
      </c>
      <c r="C22" s="9">
        <f t="shared" si="0"/>
        <v>0.91939918320669678</v>
      </c>
      <c r="D22" s="19">
        <f t="shared" si="1"/>
        <v>15.80155365566038</v>
      </c>
      <c r="E22" s="9">
        <f t="shared" si="2"/>
        <v>0.24429441663217463</v>
      </c>
      <c r="F22" s="21">
        <f t="shared" si="3"/>
        <v>1.1636935998388713</v>
      </c>
      <c r="H22" s="10"/>
      <c r="I22" s="11"/>
      <c r="O22" s="27"/>
      <c r="P22" s="47"/>
    </row>
    <row r="23" spans="1:16" ht="15" x14ac:dyDescent="0.25">
      <c r="A23" s="52">
        <v>4</v>
      </c>
      <c r="B23" s="25">
        <v>38.6</v>
      </c>
      <c r="C23" s="9">
        <f t="shared" si="0"/>
        <v>0.64642638382110196</v>
      </c>
      <c r="D23" s="19">
        <f t="shared" si="1"/>
        <v>11.110017688679248</v>
      </c>
      <c r="E23" s="9">
        <f t="shared" si="2"/>
        <v>0.17157761622969664</v>
      </c>
      <c r="F23" s="21">
        <f t="shared" si="3"/>
        <v>0.81800400005079865</v>
      </c>
      <c r="H23" s="10"/>
      <c r="I23" s="7"/>
      <c r="O23" s="27"/>
      <c r="P23" s="47"/>
    </row>
    <row r="24" spans="1:16" ht="15" x14ac:dyDescent="0.25">
      <c r="A24" s="13">
        <v>5</v>
      </c>
      <c r="B24" s="25">
        <v>38.299999999999997</v>
      </c>
      <c r="C24" s="9">
        <f t="shared" si="0"/>
        <v>0.64140234456860634</v>
      </c>
      <c r="D24" s="19">
        <f t="shared" si="1"/>
        <v>11.023670400943397</v>
      </c>
      <c r="E24" s="9">
        <f t="shared" si="2"/>
        <v>0.17024073774628551</v>
      </c>
      <c r="F24" s="21">
        <f t="shared" si="3"/>
        <v>0.81164308231489191</v>
      </c>
      <c r="G24" s="5"/>
      <c r="H24" s="5"/>
      <c r="I24" s="11"/>
      <c r="O24" s="27"/>
      <c r="P24" s="47"/>
    </row>
    <row r="25" spans="1:16" ht="15" x14ac:dyDescent="0.25">
      <c r="A25" s="52">
        <v>6</v>
      </c>
      <c r="B25" s="25">
        <v>45.1</v>
      </c>
      <c r="C25" s="9">
        <f t="shared" si="0"/>
        <v>0.75528056762517359</v>
      </c>
      <c r="D25" s="19">
        <f t="shared" si="1"/>
        <v>12.980875589622645</v>
      </c>
      <c r="E25" s="9">
        <f t="shared" si="2"/>
        <v>0.20055633338909629</v>
      </c>
      <c r="F25" s="21">
        <f t="shared" si="3"/>
        <v>0.95583690101426988</v>
      </c>
      <c r="I25" s="12"/>
      <c r="O25" s="27"/>
      <c r="P25" s="47"/>
    </row>
    <row r="26" spans="1:16" ht="15" x14ac:dyDescent="0.25">
      <c r="A26" s="52">
        <v>7</v>
      </c>
      <c r="B26" s="25">
        <v>34.5</v>
      </c>
      <c r="C26" s="9">
        <f t="shared" si="0"/>
        <v>0.57776451403699525</v>
      </c>
      <c r="D26" s="19">
        <f t="shared" si="1"/>
        <v>9.9299380896226435</v>
      </c>
      <c r="E26" s="9">
        <f t="shared" si="2"/>
        <v>0.15331152864562</v>
      </c>
      <c r="F26" s="21">
        <f t="shared" si="3"/>
        <v>0.73107604268261528</v>
      </c>
      <c r="O26" s="27"/>
      <c r="P26" s="47"/>
    </row>
    <row r="27" spans="1:16" ht="15" x14ac:dyDescent="0.25">
      <c r="A27" s="13">
        <v>8</v>
      </c>
      <c r="B27" s="25">
        <v>39.6</v>
      </c>
      <c r="C27" s="9">
        <f t="shared" si="0"/>
        <v>0.66317318132942071</v>
      </c>
      <c r="D27" s="19">
        <f t="shared" si="1"/>
        <v>11.39784198113208</v>
      </c>
      <c r="E27" s="9">
        <f t="shared" si="2"/>
        <v>0.1760342605456558</v>
      </c>
      <c r="F27" s="21">
        <f t="shared" si="3"/>
        <v>0.83920744187507657</v>
      </c>
      <c r="O27" s="27"/>
      <c r="P27" s="47"/>
    </row>
    <row r="28" spans="1:16" ht="15" x14ac:dyDescent="0.25">
      <c r="A28" s="52">
        <v>9</v>
      </c>
      <c r="B28" s="25">
        <v>38.6</v>
      </c>
      <c r="C28" s="9">
        <f t="shared" si="0"/>
        <v>0.64642638382110196</v>
      </c>
      <c r="D28" s="19">
        <f t="shared" si="1"/>
        <v>11.110017688679248</v>
      </c>
      <c r="E28" s="9">
        <f t="shared" si="2"/>
        <v>0.17157761622969664</v>
      </c>
      <c r="F28" s="21">
        <f t="shared" si="3"/>
        <v>0.81800400005079865</v>
      </c>
      <c r="O28" s="27"/>
      <c r="P28" s="47"/>
    </row>
    <row r="29" spans="1:16" ht="15" x14ac:dyDescent="0.25">
      <c r="A29" s="52">
        <v>10</v>
      </c>
      <c r="B29" s="25">
        <v>51.8</v>
      </c>
      <c r="C29" s="9">
        <f t="shared" si="0"/>
        <v>0.86748411093090882</v>
      </c>
      <c r="D29" s="19">
        <f t="shared" si="1"/>
        <v>14.909298349056607</v>
      </c>
      <c r="E29" s="9">
        <f t="shared" si="2"/>
        <v>0.23045277178161394</v>
      </c>
      <c r="F29" s="21">
        <f t="shared" si="3"/>
        <v>1.0979368827125229</v>
      </c>
      <c r="O29" s="27"/>
      <c r="P29" s="47"/>
    </row>
    <row r="30" spans="1:16" ht="15" x14ac:dyDescent="0.25">
      <c r="A30" s="13">
        <v>11</v>
      </c>
      <c r="B30" s="25">
        <v>54.5</v>
      </c>
      <c r="C30" s="9">
        <f t="shared" si="0"/>
        <v>0.91270046420336937</v>
      </c>
      <c r="D30" s="19">
        <f t="shared" si="1"/>
        <v>15.686423938679249</v>
      </c>
      <c r="E30" s="9">
        <f t="shared" si="2"/>
        <v>0.24250807906191513</v>
      </c>
      <c r="F30" s="21">
        <f t="shared" si="3"/>
        <v>1.1552085432652845</v>
      </c>
      <c r="O30" s="27"/>
      <c r="P30" s="47"/>
    </row>
    <row r="31" spans="1:16" ht="15" x14ac:dyDescent="0.25">
      <c r="A31" s="52">
        <v>12</v>
      </c>
      <c r="B31" s="25">
        <v>38.799999999999997</v>
      </c>
      <c r="C31" s="9">
        <f t="shared" si="0"/>
        <v>0.64977574332276566</v>
      </c>
      <c r="D31" s="19">
        <f t="shared" si="1"/>
        <v>11.167582547169813</v>
      </c>
      <c r="E31" s="9">
        <f t="shared" si="2"/>
        <v>0.17246889798922949</v>
      </c>
      <c r="F31" s="21">
        <f t="shared" si="3"/>
        <v>0.82224464131199515</v>
      </c>
      <c r="O31" s="27"/>
      <c r="P31" s="47"/>
    </row>
    <row r="32" spans="1:16" ht="15" x14ac:dyDescent="0.25">
      <c r="A32" s="52">
        <v>13</v>
      </c>
      <c r="B32" s="25">
        <v>37.700000000000003</v>
      </c>
      <c r="C32" s="9">
        <f t="shared" si="0"/>
        <v>0.63135426606361522</v>
      </c>
      <c r="D32" s="19">
        <f t="shared" si="1"/>
        <v>10.850975825471702</v>
      </c>
      <c r="E32" s="9">
        <f t="shared" si="2"/>
        <v>0.16756713972911089</v>
      </c>
      <c r="F32" s="21">
        <f t="shared" si="3"/>
        <v>0.79892140579272608</v>
      </c>
      <c r="O32" s="27"/>
      <c r="P32" s="47"/>
    </row>
    <row r="33" spans="1:16" ht="15" x14ac:dyDescent="0.25">
      <c r="A33" s="13">
        <v>14</v>
      </c>
      <c r="B33" s="25">
        <v>45.5</v>
      </c>
      <c r="C33" s="9">
        <f t="shared" si="0"/>
        <v>0.76197928662850101</v>
      </c>
      <c r="D33" s="19">
        <f t="shared" si="1"/>
        <v>13.096005306603777</v>
      </c>
      <c r="E33" s="9">
        <f t="shared" si="2"/>
        <v>0.20234045225380673</v>
      </c>
      <c r="F33" s="21">
        <f t="shared" si="3"/>
        <v>0.96431973888230771</v>
      </c>
      <c r="O33" s="27"/>
      <c r="P33" s="47"/>
    </row>
    <row r="34" spans="1:16" ht="15" x14ac:dyDescent="0.25">
      <c r="A34" s="52">
        <v>15</v>
      </c>
      <c r="B34" s="25">
        <v>34</v>
      </c>
      <c r="C34" s="9">
        <f t="shared" si="0"/>
        <v>0.56939111528283592</v>
      </c>
      <c r="D34" s="19">
        <f t="shared" si="1"/>
        <v>9.7860259433962273</v>
      </c>
      <c r="E34" s="9">
        <f t="shared" si="2"/>
        <v>0.15108463366151112</v>
      </c>
      <c r="F34" s="21">
        <f t="shared" si="3"/>
        <v>0.72047574894434707</v>
      </c>
      <c r="O34" s="27"/>
      <c r="P34" s="47"/>
    </row>
    <row r="35" spans="1:16" ht="15" x14ac:dyDescent="0.25">
      <c r="A35" s="52">
        <v>16</v>
      </c>
      <c r="B35" s="25">
        <v>40</v>
      </c>
      <c r="C35" s="9">
        <f t="shared" si="0"/>
        <v>0.66987190033274813</v>
      </c>
      <c r="D35" s="19">
        <f t="shared" si="1"/>
        <v>11.51297169811321</v>
      </c>
      <c r="E35" s="9">
        <f t="shared" si="2"/>
        <v>0.17781708314791556</v>
      </c>
      <c r="F35" s="21">
        <f t="shared" si="3"/>
        <v>0.84768898348066368</v>
      </c>
      <c r="O35" s="27"/>
      <c r="P35" s="47"/>
    </row>
    <row r="36" spans="1:16" ht="15" x14ac:dyDescent="0.25">
      <c r="A36" s="13">
        <v>17</v>
      </c>
      <c r="B36" s="25">
        <v>38.4</v>
      </c>
      <c r="C36" s="9">
        <f t="shared" si="0"/>
        <v>0.64307702431943825</v>
      </c>
      <c r="D36" s="19">
        <f t="shared" si="1"/>
        <v>11.052452830188681</v>
      </c>
      <c r="E36" s="9">
        <f t="shared" si="2"/>
        <v>0.17068635802012636</v>
      </c>
      <c r="F36" s="21">
        <f t="shared" si="3"/>
        <v>0.81376338233956458</v>
      </c>
      <c r="O36" s="27"/>
      <c r="P36" s="47"/>
    </row>
    <row r="37" spans="1:16" ht="15" x14ac:dyDescent="0.25">
      <c r="A37" s="52">
        <v>18</v>
      </c>
      <c r="B37" s="25">
        <v>52.1</v>
      </c>
      <c r="C37" s="9">
        <f t="shared" si="0"/>
        <v>0.87250815018340444</v>
      </c>
      <c r="D37" s="19">
        <f t="shared" si="1"/>
        <v>14.995645636792455</v>
      </c>
      <c r="E37" s="9">
        <f t="shared" si="2"/>
        <v>0.23179203782109284</v>
      </c>
      <c r="F37" s="21">
        <f t="shared" si="3"/>
        <v>1.1043001880044974</v>
      </c>
      <c r="O37" s="27"/>
      <c r="P37" s="47"/>
    </row>
    <row r="38" spans="1:16" ht="15" x14ac:dyDescent="0.25">
      <c r="A38" s="52">
        <v>19</v>
      </c>
      <c r="B38" s="25">
        <v>54.2</v>
      </c>
      <c r="C38" s="9">
        <f t="shared" si="0"/>
        <v>0.90767642495087375</v>
      </c>
      <c r="D38" s="19">
        <f t="shared" si="1"/>
        <v>15.6000766509434</v>
      </c>
      <c r="E38" s="9">
        <f t="shared" si="2"/>
        <v>0.24116838789847872</v>
      </c>
      <c r="F38" s="21">
        <f t="shared" si="3"/>
        <v>1.1488448128493525</v>
      </c>
      <c r="O38" s="27"/>
      <c r="P38" s="47"/>
    </row>
    <row r="39" spans="1:16" ht="15" x14ac:dyDescent="0.25">
      <c r="A39" s="13">
        <v>20</v>
      </c>
      <c r="B39" s="25">
        <v>38.4</v>
      </c>
      <c r="C39" s="9">
        <f t="shared" si="0"/>
        <v>0.64307702431943825</v>
      </c>
      <c r="D39" s="19">
        <f t="shared" si="1"/>
        <v>11.052452830188681</v>
      </c>
      <c r="E39" s="9">
        <f t="shared" si="2"/>
        <v>0.17068635802012636</v>
      </c>
      <c r="F39" s="21">
        <f t="shared" si="3"/>
        <v>0.81376338233956458</v>
      </c>
      <c r="O39" s="27"/>
      <c r="P39" s="47"/>
    </row>
    <row r="40" spans="1:16" ht="15" x14ac:dyDescent="0.25">
      <c r="A40" s="52">
        <v>21</v>
      </c>
      <c r="B40" s="25">
        <v>37.6</v>
      </c>
      <c r="C40" s="9">
        <f t="shared" si="0"/>
        <v>0.62967958631278331</v>
      </c>
      <c r="D40" s="19">
        <f t="shared" si="1"/>
        <v>10.822193396226417</v>
      </c>
      <c r="E40" s="9">
        <f t="shared" si="2"/>
        <v>0.16712156066280467</v>
      </c>
      <c r="F40" s="21">
        <f t="shared" si="3"/>
        <v>0.79680114697558801</v>
      </c>
      <c r="O40" s="27"/>
      <c r="P40" s="47"/>
    </row>
    <row r="41" spans="1:16" ht="15" x14ac:dyDescent="0.25">
      <c r="A41" s="52">
        <v>22</v>
      </c>
      <c r="B41" s="25">
        <v>45.4</v>
      </c>
      <c r="C41" s="9">
        <f t="shared" si="0"/>
        <v>0.7603046068776691</v>
      </c>
      <c r="D41" s="19">
        <f t="shared" si="1"/>
        <v>13.067222877358493</v>
      </c>
      <c r="E41" s="9">
        <f t="shared" si="2"/>
        <v>0.20189441369459862</v>
      </c>
      <c r="F41" s="21">
        <f t="shared" si="3"/>
        <v>0.96219902057226769</v>
      </c>
      <c r="O41" s="27"/>
      <c r="P41" s="47"/>
    </row>
    <row r="42" spans="1:16" ht="15" x14ac:dyDescent="0.25">
      <c r="A42" s="13">
        <v>23</v>
      </c>
      <c r="B42" s="25">
        <v>33.799999999999997</v>
      </c>
      <c r="C42" s="9">
        <f t="shared" si="0"/>
        <v>0.56604175578117211</v>
      </c>
      <c r="D42" s="19">
        <f t="shared" si="1"/>
        <v>9.7284610849056623</v>
      </c>
      <c r="E42" s="9">
        <f t="shared" si="2"/>
        <v>0.15019391684357178</v>
      </c>
      <c r="F42" s="21">
        <f t="shared" si="3"/>
        <v>0.71623567262474386</v>
      </c>
      <c r="O42" s="27"/>
      <c r="P42" s="47"/>
    </row>
    <row r="43" spans="1:16" ht="15" x14ac:dyDescent="0.25">
      <c r="A43" s="52">
        <v>24</v>
      </c>
      <c r="B43" s="25">
        <v>40.6</v>
      </c>
      <c r="C43" s="9">
        <f t="shared" si="0"/>
        <v>0.67991997883773936</v>
      </c>
      <c r="D43" s="19">
        <f t="shared" si="1"/>
        <v>11.685666273584909</v>
      </c>
      <c r="E43" s="9">
        <f t="shared" si="2"/>
        <v>0.18049149372737114</v>
      </c>
      <c r="F43" s="21">
        <f t="shared" si="3"/>
        <v>0.86041147256511052</v>
      </c>
      <c r="O43" s="27"/>
      <c r="P43" s="47"/>
    </row>
    <row r="44" spans="1:16" ht="15" x14ac:dyDescent="0.25">
      <c r="A44" s="52">
        <v>25</v>
      </c>
      <c r="B44" s="25">
        <v>38.4</v>
      </c>
      <c r="C44" s="9">
        <f t="shared" si="0"/>
        <v>0.64307702431943825</v>
      </c>
      <c r="D44" s="19">
        <f t="shared" si="1"/>
        <v>11.052452830188681</v>
      </c>
      <c r="E44" s="9">
        <f t="shared" si="2"/>
        <v>0.17068635802012636</v>
      </c>
      <c r="F44" s="21">
        <f t="shared" si="3"/>
        <v>0.81376338233956458</v>
      </c>
      <c r="O44" s="27"/>
      <c r="P44" s="47"/>
    </row>
    <row r="45" spans="1:16" ht="15" x14ac:dyDescent="0.25">
      <c r="A45" s="13">
        <v>26</v>
      </c>
      <c r="B45" s="25">
        <v>52.1</v>
      </c>
      <c r="C45" s="9">
        <f t="shared" si="0"/>
        <v>0.87250815018340444</v>
      </c>
      <c r="D45" s="19">
        <f t="shared" si="1"/>
        <v>14.995645636792455</v>
      </c>
      <c r="E45" s="9">
        <f t="shared" si="2"/>
        <v>0.23179203782109284</v>
      </c>
      <c r="F45" s="21">
        <f t="shared" si="3"/>
        <v>1.1043001880044974</v>
      </c>
      <c r="O45" s="27"/>
      <c r="P45" s="47"/>
    </row>
    <row r="46" spans="1:16" ht="15" x14ac:dyDescent="0.25">
      <c r="A46" s="52">
        <v>27</v>
      </c>
      <c r="B46" s="25">
        <v>54.6</v>
      </c>
      <c r="C46" s="9">
        <f t="shared" si="0"/>
        <v>0.91437514395420127</v>
      </c>
      <c r="D46" s="19">
        <f t="shared" si="1"/>
        <v>15.715206367924532</v>
      </c>
      <c r="E46" s="9">
        <f t="shared" si="2"/>
        <v>0.24295465459506593</v>
      </c>
      <c r="F46" s="21">
        <f t="shared" si="3"/>
        <v>1.1573297985492672</v>
      </c>
      <c r="O46" s="27"/>
      <c r="P46" s="47"/>
    </row>
    <row r="47" spans="1:16" ht="15" x14ac:dyDescent="0.25">
      <c r="A47" s="13">
        <v>28</v>
      </c>
      <c r="B47" s="25">
        <v>38.200000000000003</v>
      </c>
      <c r="C47" s="9">
        <f t="shared" si="0"/>
        <v>0.63972766481777454</v>
      </c>
      <c r="D47" s="19">
        <f t="shared" si="1"/>
        <v>10.994887971698118</v>
      </c>
      <c r="E47" s="9">
        <f t="shared" si="2"/>
        <v>0.16979512335958538</v>
      </c>
      <c r="F47" s="21">
        <f t="shared" si="3"/>
        <v>0.8095227881773599</v>
      </c>
      <c r="O47" s="27"/>
      <c r="P47" s="47"/>
    </row>
    <row r="48" spans="1:16" ht="15" x14ac:dyDescent="0.25">
      <c r="A48" s="52">
        <v>29</v>
      </c>
      <c r="B48" s="25">
        <v>37.799999999999997</v>
      </c>
      <c r="C48" s="9">
        <f t="shared" si="0"/>
        <v>0.63302894581444691</v>
      </c>
      <c r="D48" s="19">
        <f t="shared" si="1"/>
        <v>10.879758254716982</v>
      </c>
      <c r="E48" s="9">
        <f t="shared" si="2"/>
        <v>0.16801272468185768</v>
      </c>
      <c r="F48" s="21">
        <f t="shared" si="3"/>
        <v>0.80104167049630459</v>
      </c>
      <c r="O48" s="27"/>
      <c r="P48" s="47"/>
    </row>
    <row r="49" spans="1:16" ht="15" x14ac:dyDescent="0.25">
      <c r="A49" s="52">
        <v>30</v>
      </c>
      <c r="B49" s="25">
        <v>44.8</v>
      </c>
      <c r="C49" s="9">
        <f t="shared" si="0"/>
        <v>0.75025652837267787</v>
      </c>
      <c r="D49" s="19">
        <f t="shared" si="1"/>
        <v>12.894528301886796</v>
      </c>
      <c r="E49" s="9">
        <f t="shared" si="2"/>
        <v>0.19921830613932243</v>
      </c>
      <c r="F49" s="21">
        <f t="shared" si="3"/>
        <v>0.94947483451200032</v>
      </c>
      <c r="O49" s="27"/>
      <c r="P49" s="47"/>
    </row>
    <row r="50" spans="1:16" ht="15" x14ac:dyDescent="0.25">
      <c r="A50" s="13">
        <v>31</v>
      </c>
      <c r="B50" s="25">
        <v>34.200000000000003</v>
      </c>
      <c r="C50" s="9">
        <f t="shared" si="0"/>
        <v>0.57274047478449974</v>
      </c>
      <c r="D50" s="19">
        <f t="shared" si="1"/>
        <v>9.8435908018867941</v>
      </c>
      <c r="E50" s="9">
        <f t="shared" si="2"/>
        <v>0.15197537400795819</v>
      </c>
      <c r="F50" s="21">
        <f t="shared" si="3"/>
        <v>0.72471584879245787</v>
      </c>
      <c r="O50" s="27"/>
      <c r="P50" s="47"/>
    </row>
    <row r="51" spans="1:16" ht="15" x14ac:dyDescent="0.25">
      <c r="A51" s="52">
        <v>32</v>
      </c>
      <c r="B51" s="25">
        <v>39.299999999999997</v>
      </c>
      <c r="C51" s="9">
        <f t="shared" si="0"/>
        <v>0.65814914207692499</v>
      </c>
      <c r="D51" s="19">
        <f t="shared" si="1"/>
        <v>11.311494693396229</v>
      </c>
      <c r="E51" s="9">
        <f t="shared" si="2"/>
        <v>0.17469720542527359</v>
      </c>
      <c r="F51" s="21">
        <f t="shared" si="3"/>
        <v>0.83284634750219855</v>
      </c>
      <c r="O51" s="27"/>
      <c r="P51" s="47"/>
    </row>
    <row r="52" spans="1:16" ht="15" x14ac:dyDescent="0.25">
      <c r="A52" s="52">
        <v>33</v>
      </c>
      <c r="B52" s="25">
        <v>39</v>
      </c>
      <c r="C52" s="9">
        <f>($F$12/$F$16)*B52</f>
        <v>0.65312510282442948</v>
      </c>
      <c r="D52" s="19">
        <f t="shared" si="1"/>
        <v>11.22514740566038</v>
      </c>
      <c r="E52" s="9">
        <f>D52*($F$10/($F$14-D52+$F$15))</f>
        <v>0.17336020329965832</v>
      </c>
      <c r="F52" s="21">
        <f t="shared" si="3"/>
        <v>0.82648530612408777</v>
      </c>
      <c r="O52" s="27"/>
      <c r="P52" s="47"/>
    </row>
    <row r="53" spans="1:16" ht="15" x14ac:dyDescent="0.25">
      <c r="A53" s="13">
        <v>34</v>
      </c>
      <c r="B53" s="25">
        <v>52.4</v>
      </c>
      <c r="C53" s="9" t="s">
        <v>34</v>
      </c>
      <c r="D53" s="19">
        <f>B53*$F$15/$F$14</f>
        <v>15.081992924528304</v>
      </c>
      <c r="E53" s="9">
        <f>D53*($F$10/($F$14-D53+$F$15))</f>
        <v>0.23313135698999918</v>
      </c>
      <c r="F53" s="21">
        <f t="shared" si="3"/>
        <v>0.23313135698999918</v>
      </c>
      <c r="O53" s="27"/>
      <c r="P53" s="47"/>
    </row>
    <row r="54" spans="1:16" ht="15" x14ac:dyDescent="0.25">
      <c r="A54" s="52">
        <v>35</v>
      </c>
      <c r="B54" s="25">
        <v>39</v>
      </c>
      <c r="C54" s="9">
        <f t="shared" si="0"/>
        <v>0.65312510282442948</v>
      </c>
      <c r="D54" s="19">
        <f t="shared" si="1"/>
        <v>11.22514740566038</v>
      </c>
      <c r="E54" s="9">
        <f t="shared" si="2"/>
        <v>0.17336020329965832</v>
      </c>
      <c r="F54" s="21">
        <f t="shared" si="3"/>
        <v>0.82648530612408777</v>
      </c>
      <c r="O54" s="27"/>
      <c r="P54" s="47"/>
    </row>
    <row r="55" spans="1:16" ht="15" x14ac:dyDescent="0.25">
      <c r="A55" s="52">
        <v>36</v>
      </c>
      <c r="B55" s="25">
        <v>37.1</v>
      </c>
      <c r="C55" s="9">
        <f t="shared" si="0"/>
        <v>0.62130618755862399</v>
      </c>
      <c r="D55" s="19">
        <f t="shared" si="1"/>
        <v>10.678281250000003</v>
      </c>
      <c r="E55" s="9">
        <f t="shared" si="2"/>
        <v>0.16489375362380201</v>
      </c>
      <c r="F55" s="21">
        <f t="shared" si="3"/>
        <v>0.78619994118242598</v>
      </c>
      <c r="O55" s="27"/>
      <c r="P55" s="47"/>
    </row>
    <row r="56" spans="1:16" ht="15" x14ac:dyDescent="0.25">
      <c r="A56" s="13">
        <v>37</v>
      </c>
      <c r="B56" s="25">
        <v>45.8</v>
      </c>
      <c r="C56" s="9">
        <f t="shared" si="0"/>
        <v>0.76700332588099662</v>
      </c>
      <c r="D56" s="19">
        <f t="shared" si="1"/>
        <v>13.182352594339624</v>
      </c>
      <c r="E56" s="9">
        <f t="shared" si="2"/>
        <v>0.20367860330518944</v>
      </c>
      <c r="F56" s="21">
        <f t="shared" si="3"/>
        <v>0.97068192918618612</v>
      </c>
      <c r="O56" s="27"/>
      <c r="P56" s="47"/>
    </row>
    <row r="57" spans="1:16" ht="15" x14ac:dyDescent="0.25">
      <c r="A57" s="52">
        <v>38</v>
      </c>
      <c r="B57" s="25">
        <v>36.6</v>
      </c>
      <c r="C57" s="9">
        <f t="shared" si="0"/>
        <v>0.61293278880446456</v>
      </c>
      <c r="D57" s="19">
        <f t="shared" si="1"/>
        <v>10.534369103773589</v>
      </c>
      <c r="E57" s="9">
        <f t="shared" si="2"/>
        <v>0.16266609372832178</v>
      </c>
      <c r="F57" s="21">
        <f t="shared" si="3"/>
        <v>0.7755988825327863</v>
      </c>
      <c r="O57" s="27"/>
      <c r="P57" s="47"/>
    </row>
    <row r="58" spans="1:16" ht="15" x14ac:dyDescent="0.25">
      <c r="A58" s="52">
        <v>40</v>
      </c>
      <c r="B58" s="25">
        <v>40.1</v>
      </c>
      <c r="C58" s="9">
        <f t="shared" si="0"/>
        <v>0.67154658008358004</v>
      </c>
      <c r="D58" s="19">
        <f t="shared" si="1"/>
        <v>11.541754127358493</v>
      </c>
      <c r="E58" s="9">
        <f t="shared" si="2"/>
        <v>0.17826280352099969</v>
      </c>
      <c r="F58" s="21">
        <f t="shared" si="3"/>
        <v>0.84980938360457969</v>
      </c>
      <c r="O58" s="27"/>
      <c r="P58" s="47"/>
    </row>
    <row r="59" spans="1:16" ht="15" x14ac:dyDescent="0.25">
      <c r="A59" s="13">
        <v>41</v>
      </c>
      <c r="B59" s="25">
        <v>50.6</v>
      </c>
      <c r="C59" s="9">
        <f t="shared" si="0"/>
        <v>0.84738795392092647</v>
      </c>
      <c r="D59" s="19">
        <f t="shared" si="1"/>
        <v>14.563909198113212</v>
      </c>
      <c r="E59" s="9">
        <f t="shared" si="2"/>
        <v>0.22509623885474966</v>
      </c>
      <c r="F59" s="21">
        <f t="shared" si="3"/>
        <v>1.0724841927756761</v>
      </c>
      <c r="O59" s="27"/>
      <c r="P59" s="47"/>
    </row>
    <row r="60" spans="1:16" ht="15" x14ac:dyDescent="0.25">
      <c r="A60" s="52">
        <v>42</v>
      </c>
      <c r="B60" s="25">
        <v>39.299999999999997</v>
      </c>
      <c r="C60" s="9">
        <f t="shared" si="0"/>
        <v>0.65814914207692499</v>
      </c>
      <c r="D60" s="19">
        <f t="shared" si="1"/>
        <v>11.311494693396229</v>
      </c>
      <c r="E60" s="9">
        <f t="shared" si="2"/>
        <v>0.17469720542527359</v>
      </c>
      <c r="F60" s="21">
        <f t="shared" si="3"/>
        <v>0.83284634750219855</v>
      </c>
      <c r="O60" s="27"/>
      <c r="P60" s="47"/>
    </row>
    <row r="61" spans="1:16" ht="15" x14ac:dyDescent="0.25">
      <c r="A61" s="52">
        <v>43</v>
      </c>
      <c r="B61" s="25">
        <v>38.799999999999997</v>
      </c>
      <c r="C61" s="9">
        <f t="shared" si="0"/>
        <v>0.64977574332276566</v>
      </c>
      <c r="D61" s="19">
        <f t="shared" si="1"/>
        <v>11.167582547169813</v>
      </c>
      <c r="E61" s="9">
        <f t="shared" si="2"/>
        <v>0.17246889798922949</v>
      </c>
      <c r="F61" s="21">
        <f t="shared" si="3"/>
        <v>0.82224464131199515</v>
      </c>
      <c r="O61" s="27"/>
      <c r="P61" s="47"/>
    </row>
    <row r="62" spans="1:16" ht="15" x14ac:dyDescent="0.25">
      <c r="A62" s="13">
        <v>44</v>
      </c>
      <c r="B62" s="25">
        <v>35.200000000000003</v>
      </c>
      <c r="C62" s="9">
        <f t="shared" si="0"/>
        <v>0.58948727229281839</v>
      </c>
      <c r="D62" s="19">
        <f t="shared" si="1"/>
        <v>10.131415094339626</v>
      </c>
      <c r="E62" s="9">
        <f t="shared" si="2"/>
        <v>0.15642942870044027</v>
      </c>
      <c r="F62" s="21">
        <f t="shared" si="3"/>
        <v>0.74591670099325869</v>
      </c>
      <c r="O62" s="27"/>
      <c r="P62" s="47"/>
    </row>
    <row r="63" spans="1:16" ht="15" x14ac:dyDescent="0.25">
      <c r="A63" s="52">
        <v>45</v>
      </c>
      <c r="B63" s="25">
        <v>46.1</v>
      </c>
      <c r="C63" s="9">
        <f t="shared" si="0"/>
        <v>0.77202736513349224</v>
      </c>
      <c r="D63" s="19">
        <f t="shared" si="1"/>
        <v>13.268699882075476</v>
      </c>
      <c r="E63" s="9">
        <f t="shared" si="2"/>
        <v>0.20501680741966444</v>
      </c>
      <c r="F63" s="21">
        <f t="shared" si="3"/>
        <v>0.97704417255315668</v>
      </c>
      <c r="O63" s="27"/>
      <c r="P63" s="47"/>
    </row>
    <row r="64" spans="1:16" ht="15" x14ac:dyDescent="0.25">
      <c r="A64" s="52">
        <v>46</v>
      </c>
      <c r="B64" s="25">
        <v>36.700000000000003</v>
      </c>
      <c r="C64" s="9">
        <f t="shared" si="0"/>
        <v>0.61460746855529647</v>
      </c>
      <c r="D64" s="19">
        <f t="shared" si="1"/>
        <v>10.563151533018871</v>
      </c>
      <c r="E64" s="9">
        <f t="shared" si="2"/>
        <v>0.16311161393663573</v>
      </c>
      <c r="F64" s="21">
        <f t="shared" si="3"/>
        <v>0.77771908249193222</v>
      </c>
      <c r="O64" s="27"/>
      <c r="P64" s="47"/>
    </row>
    <row r="65" spans="1:16" ht="15" x14ac:dyDescent="0.25">
      <c r="A65" s="13">
        <v>47</v>
      </c>
      <c r="B65" s="25">
        <v>39</v>
      </c>
      <c r="C65" s="9">
        <f t="shared" si="0"/>
        <v>0.65312510282442948</v>
      </c>
      <c r="D65" s="19">
        <f t="shared" si="1"/>
        <v>11.22514740566038</v>
      </c>
      <c r="E65" s="9">
        <f t="shared" si="2"/>
        <v>0.17336020329965832</v>
      </c>
      <c r="F65" s="21">
        <f t="shared" si="3"/>
        <v>0.82648530612408777</v>
      </c>
      <c r="O65" s="27"/>
      <c r="P65" s="47"/>
    </row>
    <row r="66" spans="1:16" ht="15" x14ac:dyDescent="0.25">
      <c r="A66" s="52">
        <v>48</v>
      </c>
      <c r="B66" s="25">
        <v>54.6</v>
      </c>
      <c r="C66" s="9">
        <f t="shared" si="0"/>
        <v>0.91437514395420127</v>
      </c>
      <c r="D66" s="19">
        <f t="shared" si="1"/>
        <v>15.715206367924532</v>
      </c>
      <c r="E66" s="9">
        <f t="shared" si="2"/>
        <v>0.24295465459506593</v>
      </c>
      <c r="F66" s="21">
        <f t="shared" si="3"/>
        <v>1.1573297985492672</v>
      </c>
      <c r="O66" s="27"/>
      <c r="P66" s="47"/>
    </row>
    <row r="67" spans="1:16" ht="15" x14ac:dyDescent="0.25">
      <c r="A67" s="52">
        <v>49</v>
      </c>
      <c r="B67" s="25">
        <v>50.7</v>
      </c>
      <c r="C67" s="9">
        <f t="shared" si="0"/>
        <v>0.84906263367175838</v>
      </c>
      <c r="D67" s="19">
        <f t="shared" si="1"/>
        <v>14.592691627358496</v>
      </c>
      <c r="E67" s="9">
        <f t="shared" si="2"/>
        <v>0.22554258413753989</v>
      </c>
      <c r="F67" s="21">
        <f t="shared" si="3"/>
        <v>1.0746052178092982</v>
      </c>
      <c r="O67" s="27"/>
      <c r="P67" s="47"/>
    </row>
    <row r="68" spans="1:16" ht="15" x14ac:dyDescent="0.25">
      <c r="A68" s="13">
        <v>50</v>
      </c>
      <c r="B68" s="25">
        <v>39.700000000000003</v>
      </c>
      <c r="C68" s="9">
        <f t="shared" si="0"/>
        <v>0.66484786108025262</v>
      </c>
      <c r="D68" s="19">
        <f t="shared" si="1"/>
        <v>11.426624410377361</v>
      </c>
      <c r="E68" s="9">
        <f t="shared" si="2"/>
        <v>0.17647995736294267</v>
      </c>
      <c r="F68" s="21">
        <f t="shared" si="3"/>
        <v>0.84132781844319526</v>
      </c>
      <c r="O68" s="27"/>
      <c r="P68" s="47"/>
    </row>
    <row r="69" spans="1:16" ht="15" x14ac:dyDescent="0.25">
      <c r="A69" s="52">
        <v>51</v>
      </c>
      <c r="B69" s="25">
        <v>38.200000000000003</v>
      </c>
      <c r="C69" s="9">
        <f t="shared" si="0"/>
        <v>0.63972766481777454</v>
      </c>
      <c r="D69" s="19">
        <f t="shared" si="1"/>
        <v>10.994887971698118</v>
      </c>
      <c r="E69" s="9">
        <f t="shared" si="2"/>
        <v>0.16979512335958538</v>
      </c>
      <c r="F69" s="21">
        <f t="shared" si="3"/>
        <v>0.8095227881773599</v>
      </c>
      <c r="O69" s="27"/>
      <c r="P69" s="47"/>
    </row>
    <row r="70" spans="1:16" ht="15" x14ac:dyDescent="0.25">
      <c r="A70" s="52">
        <v>52</v>
      </c>
      <c r="B70" s="25">
        <v>35.1</v>
      </c>
      <c r="C70" s="9">
        <f>($F$12/$F$16)*B70</f>
        <v>0.58781259254198648</v>
      </c>
      <c r="D70" s="19">
        <f t="shared" si="1"/>
        <v>10.102632665094342</v>
      </c>
      <c r="E70" s="9">
        <f t="shared" si="2"/>
        <v>0.15598399675725044</v>
      </c>
      <c r="F70" s="21">
        <f>SUM(C70,E70)</f>
        <v>0.74379658929923687</v>
      </c>
      <c r="O70" s="27"/>
      <c r="P70" s="47"/>
    </row>
    <row r="71" spans="1:16" ht="15" x14ac:dyDescent="0.25">
      <c r="A71" s="13">
        <v>53</v>
      </c>
      <c r="B71" s="25">
        <v>46.3</v>
      </c>
      <c r="C71" s="9">
        <f t="shared" ref="C71:C89" si="4">($F$12/$F$16)*B71</f>
        <v>0.77537672463515595</v>
      </c>
      <c r="D71" s="19">
        <f t="shared" si="1"/>
        <v>13.326264740566041</v>
      </c>
      <c r="E71" s="9">
        <f t="shared" si="2"/>
        <v>0.20590897297703545</v>
      </c>
      <c r="F71" s="21">
        <f t="shared" si="3"/>
        <v>0.98128569761219142</v>
      </c>
      <c r="O71" s="27"/>
      <c r="P71" s="47"/>
    </row>
    <row r="72" spans="1:16" ht="15" x14ac:dyDescent="0.25">
      <c r="A72" s="52">
        <v>54</v>
      </c>
      <c r="B72" s="25">
        <v>36.9</v>
      </c>
      <c r="C72" s="9">
        <f t="shared" si="4"/>
        <v>0.61795682805696017</v>
      </c>
      <c r="D72" s="19">
        <f t="shared" si="1"/>
        <v>10.620716391509434</v>
      </c>
      <c r="E72" s="9">
        <f t="shared" si="2"/>
        <v>0.16400267200920357</v>
      </c>
      <c r="F72" s="21">
        <f t="shared" si="3"/>
        <v>0.78195950006616377</v>
      </c>
      <c r="O72" s="27"/>
      <c r="P72" s="47"/>
    </row>
    <row r="73" spans="1:16" ht="15" x14ac:dyDescent="0.25">
      <c r="A73" s="52">
        <v>55</v>
      </c>
      <c r="B73" s="25">
        <v>39.299999999999997</v>
      </c>
      <c r="C73" s="9">
        <f t="shared" si="4"/>
        <v>0.65814914207692499</v>
      </c>
      <c r="D73" s="19">
        <f t="shared" si="1"/>
        <v>11.311494693396229</v>
      </c>
      <c r="E73" s="9">
        <f t="shared" si="2"/>
        <v>0.17469720542527359</v>
      </c>
      <c r="F73" s="21">
        <f t="shared" si="3"/>
        <v>0.83284634750219855</v>
      </c>
      <c r="O73" s="27"/>
      <c r="P73" s="47"/>
    </row>
    <row r="74" spans="1:16" ht="15" x14ac:dyDescent="0.25">
      <c r="A74" s="13">
        <v>56</v>
      </c>
      <c r="B74" s="25">
        <v>54.7</v>
      </c>
      <c r="C74" s="9">
        <f t="shared" si="4"/>
        <v>0.91604982370503318</v>
      </c>
      <c r="D74" s="19">
        <f t="shared" si="1"/>
        <v>15.743988797169816</v>
      </c>
      <c r="E74" s="9">
        <f t="shared" si="2"/>
        <v>0.24340123603441469</v>
      </c>
      <c r="F74" s="21">
        <f t="shared" si="3"/>
        <v>1.1594510597394478</v>
      </c>
      <c r="O74" s="27"/>
      <c r="P74" s="47"/>
    </row>
    <row r="75" spans="1:16" ht="15" x14ac:dyDescent="0.25">
      <c r="A75" s="52">
        <v>57</v>
      </c>
      <c r="B75" s="25">
        <v>50.6</v>
      </c>
      <c r="C75" s="9">
        <f t="shared" si="4"/>
        <v>0.84738795392092647</v>
      </c>
      <c r="D75" s="19">
        <f t="shared" si="1"/>
        <v>14.563909198113212</v>
      </c>
      <c r="E75" s="9">
        <f t="shared" si="2"/>
        <v>0.22509623885474966</v>
      </c>
      <c r="F75" s="21">
        <f t="shared" si="3"/>
        <v>1.0724841927756761</v>
      </c>
      <c r="O75" s="27"/>
      <c r="P75" s="47"/>
    </row>
    <row r="76" spans="1:16" ht="15" x14ac:dyDescent="0.25">
      <c r="A76" s="52">
        <v>58</v>
      </c>
      <c r="B76" s="25">
        <v>40</v>
      </c>
      <c r="C76" s="9">
        <f t="shared" si="4"/>
        <v>0.66987190033274813</v>
      </c>
      <c r="D76" s="19">
        <f t="shared" si="1"/>
        <v>11.51297169811321</v>
      </c>
      <c r="E76" s="9">
        <f t="shared" si="2"/>
        <v>0.17781708314791556</v>
      </c>
      <c r="F76" s="21">
        <f t="shared" si="3"/>
        <v>0.84768898348066368</v>
      </c>
      <c r="O76" s="27"/>
      <c r="P76" s="47"/>
    </row>
    <row r="77" spans="1:16" ht="15" x14ac:dyDescent="0.25">
      <c r="A77" s="13">
        <v>59</v>
      </c>
      <c r="B77" s="25">
        <v>37.6</v>
      </c>
      <c r="C77" s="9">
        <f t="shared" si="4"/>
        <v>0.62967958631278331</v>
      </c>
      <c r="D77" s="19">
        <f t="shared" si="1"/>
        <v>10.822193396226417</v>
      </c>
      <c r="E77" s="9">
        <f t="shared" si="2"/>
        <v>0.16712156066280467</v>
      </c>
      <c r="F77" s="21">
        <f t="shared" si="3"/>
        <v>0.79680114697558801</v>
      </c>
      <c r="O77" s="27"/>
      <c r="P77" s="47"/>
    </row>
    <row r="78" spans="1:16" ht="15" x14ac:dyDescent="0.25">
      <c r="A78" s="52">
        <v>60</v>
      </c>
      <c r="B78" s="25">
        <v>35.200000000000003</v>
      </c>
      <c r="C78" s="9">
        <f t="shared" si="4"/>
        <v>0.58948727229281839</v>
      </c>
      <c r="D78" s="19">
        <f t="shared" si="1"/>
        <v>10.131415094339626</v>
      </c>
      <c r="E78" s="9">
        <f t="shared" si="2"/>
        <v>0.15642942870044027</v>
      </c>
      <c r="F78" s="21">
        <f t="shared" si="3"/>
        <v>0.74591670099325869</v>
      </c>
      <c r="O78" s="27"/>
      <c r="P78" s="47"/>
    </row>
    <row r="79" spans="1:16" ht="15" x14ac:dyDescent="0.25">
      <c r="A79" s="13">
        <v>61</v>
      </c>
      <c r="B79" s="25">
        <v>46.1</v>
      </c>
      <c r="C79" s="9">
        <f t="shared" si="4"/>
        <v>0.77202736513349224</v>
      </c>
      <c r="D79" s="19">
        <f t="shared" si="1"/>
        <v>13.268699882075476</v>
      </c>
      <c r="E79" s="9">
        <f t="shared" si="2"/>
        <v>0.20501680741966444</v>
      </c>
      <c r="F79" s="21">
        <f t="shared" si="3"/>
        <v>0.97704417255315668</v>
      </c>
      <c r="O79" s="27"/>
      <c r="P79" s="47"/>
    </row>
    <row r="80" spans="1:16" ht="15" x14ac:dyDescent="0.25">
      <c r="A80" s="52">
        <v>62</v>
      </c>
      <c r="B80" s="25">
        <v>37</v>
      </c>
      <c r="C80" s="9">
        <f t="shared" si="4"/>
        <v>0.61963150780779208</v>
      </c>
      <c r="D80" s="19">
        <f t="shared" si="1"/>
        <v>10.649498820754719</v>
      </c>
      <c r="E80" s="9">
        <f t="shared" si="2"/>
        <v>0.16444820987369066</v>
      </c>
      <c r="F80" s="21">
        <f t="shared" si="3"/>
        <v>0.78407971768148277</v>
      </c>
      <c r="O80" s="27"/>
      <c r="P80" s="47"/>
    </row>
    <row r="81" spans="1:16" ht="15" x14ac:dyDescent="0.25">
      <c r="A81" s="52">
        <v>63</v>
      </c>
      <c r="B81" s="25">
        <v>46</v>
      </c>
      <c r="C81" s="9">
        <f t="shared" si="4"/>
        <v>0.77035268538266033</v>
      </c>
      <c r="D81" s="19">
        <f t="shared" si="1"/>
        <v>13.239917452830191</v>
      </c>
      <c r="E81" s="9">
        <f t="shared" si="2"/>
        <v>0.2045707334854121</v>
      </c>
      <c r="F81" s="21">
        <f t="shared" si="3"/>
        <v>0.97492341886807243</v>
      </c>
      <c r="O81" s="27"/>
      <c r="P81" s="47"/>
    </row>
    <row r="82" spans="1:16" ht="15" x14ac:dyDescent="0.25">
      <c r="A82" s="13">
        <v>64</v>
      </c>
      <c r="B82" s="25">
        <v>54.9</v>
      </c>
      <c r="C82" s="9">
        <f t="shared" si="4"/>
        <v>0.91939918320669678</v>
      </c>
      <c r="D82" s="19">
        <f t="shared" si="1"/>
        <v>15.80155365566038</v>
      </c>
      <c r="E82" s="9">
        <f t="shared" si="2"/>
        <v>0.24429441663217463</v>
      </c>
      <c r="F82" s="21">
        <f t="shared" si="3"/>
        <v>1.1636935998388713</v>
      </c>
      <c r="O82" s="27"/>
      <c r="P82" s="47"/>
    </row>
    <row r="83" spans="1:16" ht="15" x14ac:dyDescent="0.25">
      <c r="A83" s="52">
        <v>65</v>
      </c>
      <c r="B83" s="25">
        <v>50.6</v>
      </c>
      <c r="C83" s="9">
        <f t="shared" si="4"/>
        <v>0.84738795392092647</v>
      </c>
      <c r="D83" s="19">
        <f t="shared" si="1"/>
        <v>14.563909198113212</v>
      </c>
      <c r="E83" s="9">
        <f t="shared" si="2"/>
        <v>0.22509623885474966</v>
      </c>
      <c r="F83" s="21">
        <f t="shared" si="3"/>
        <v>1.0724841927756761</v>
      </c>
      <c r="O83" s="27"/>
      <c r="P83" s="47"/>
    </row>
    <row r="84" spans="1:16" ht="15" x14ac:dyDescent="0.25">
      <c r="A84" s="52">
        <v>66</v>
      </c>
      <c r="B84" s="25">
        <v>39.5</v>
      </c>
      <c r="C84" s="9">
        <f t="shared" si="4"/>
        <v>0.6614985015785888</v>
      </c>
      <c r="D84" s="19">
        <f t="shared" si="1"/>
        <v>11.369059551886796</v>
      </c>
      <c r="E84" s="9">
        <f t="shared" si="2"/>
        <v>0.17558856961702649</v>
      </c>
      <c r="F84" s="21">
        <f t="shared" si="3"/>
        <v>0.83708707119561532</v>
      </c>
      <c r="O84" s="27"/>
      <c r="P84" s="47"/>
    </row>
    <row r="85" spans="1:16" ht="15" x14ac:dyDescent="0.25">
      <c r="A85" s="13">
        <v>67</v>
      </c>
      <c r="B85" s="25">
        <v>39.1</v>
      </c>
      <c r="C85" s="9">
        <f>($F$12/$F$16)*B85</f>
        <v>0.65479978257526139</v>
      </c>
      <c r="D85" s="19">
        <f t="shared" ref="D85:D89" si="5">B85*$F$15/$F$14</f>
        <v>11.253929834905664</v>
      </c>
      <c r="E85" s="9">
        <f t="shared" ref="E85:E89" si="6">D85*($F$10/($F$14-D85+$F$15))</f>
        <v>0.17380586478675047</v>
      </c>
      <c r="F85" s="21">
        <f t="shared" ref="F85:F98" si="7">SUM(C85,E85)</f>
        <v>0.82860564736201181</v>
      </c>
      <c r="O85" s="27"/>
      <c r="P85" s="47"/>
    </row>
    <row r="86" spans="1:16" ht="15" x14ac:dyDescent="0.25">
      <c r="A86" s="52">
        <v>68</v>
      </c>
      <c r="B86" s="25">
        <v>34.799999999999997</v>
      </c>
      <c r="C86" s="9">
        <f t="shared" si="4"/>
        <v>0.58278855328949086</v>
      </c>
      <c r="D86" s="19">
        <f t="shared" si="5"/>
        <v>10.016285377358493</v>
      </c>
      <c r="E86" s="9">
        <f t="shared" si="6"/>
        <v>0.1546477362276685</v>
      </c>
      <c r="F86" s="21">
        <f t="shared" si="7"/>
        <v>0.73743628951715934</v>
      </c>
      <c r="O86" s="27"/>
      <c r="P86" s="47"/>
    </row>
    <row r="87" spans="1:16" ht="15" x14ac:dyDescent="0.25">
      <c r="A87" s="52">
        <v>69</v>
      </c>
      <c r="B87" s="25">
        <v>45.6</v>
      </c>
      <c r="C87" s="9">
        <f t="shared" si="4"/>
        <v>0.76365396637933292</v>
      </c>
      <c r="D87" s="19">
        <f t="shared" si="5"/>
        <v>13.124787735849059</v>
      </c>
      <c r="E87" s="9">
        <f t="shared" si="6"/>
        <v>0.20278649670856333</v>
      </c>
      <c r="F87" s="21">
        <f t="shared" si="7"/>
        <v>0.96644046308789622</v>
      </c>
      <c r="O87" s="27"/>
      <c r="P87" s="47"/>
    </row>
    <row r="88" spans="1:16" ht="15" x14ac:dyDescent="0.25">
      <c r="A88" s="52">
        <v>70</v>
      </c>
      <c r="B88" s="25">
        <v>36.9</v>
      </c>
      <c r="C88" s="9">
        <f t="shared" si="4"/>
        <v>0.61795682805696017</v>
      </c>
      <c r="D88" s="19">
        <f t="shared" si="5"/>
        <v>10.620716391509434</v>
      </c>
      <c r="E88" s="9">
        <f t="shared" si="6"/>
        <v>0.16400267200920357</v>
      </c>
      <c r="F88" s="21">
        <f t="shared" si="7"/>
        <v>0.78195950006616377</v>
      </c>
      <c r="O88" s="27"/>
      <c r="P88" s="47"/>
    </row>
    <row r="89" spans="1:16" ht="15" x14ac:dyDescent="0.25">
      <c r="A89" s="13">
        <v>71</v>
      </c>
      <c r="B89" s="25">
        <v>39.4</v>
      </c>
      <c r="C89" s="9">
        <f t="shared" si="4"/>
        <v>0.6598238218277569</v>
      </c>
      <c r="D89" s="19">
        <f t="shared" si="5"/>
        <v>11.340277122641512</v>
      </c>
      <c r="E89" s="9">
        <f t="shared" si="6"/>
        <v>0.17514288457693797</v>
      </c>
      <c r="F89" s="21">
        <f t="shared" si="7"/>
        <v>0.83496670640469484</v>
      </c>
      <c r="O89" s="27"/>
      <c r="P89" s="47"/>
    </row>
    <row r="90" spans="1:16" ht="15" x14ac:dyDescent="0.25">
      <c r="A90" s="52">
        <v>72</v>
      </c>
      <c r="B90" s="25">
        <v>55.4</v>
      </c>
      <c r="C90" s="9">
        <f>($F$12/$F$16)*B90</f>
        <v>0.92777258196085621</v>
      </c>
      <c r="D90" s="19">
        <f>B90*$F$15/$F$14</f>
        <v>15.945465801886796</v>
      </c>
      <c r="E90" s="9">
        <f>D90*($F$10/($F$14-D90+$F$15))</f>
        <v>0.24652747149324095</v>
      </c>
      <c r="F90" s="21">
        <f>SUM(C90,E90)</f>
        <v>1.1743000534540973</v>
      </c>
      <c r="O90" s="27"/>
      <c r="P90" s="47"/>
    </row>
    <row r="91" spans="1:16" ht="15" x14ac:dyDescent="0.25">
      <c r="A91" s="52"/>
      <c r="B91" s="14">
        <f>SUM(B20:B90)</f>
        <v>3007.099999999999</v>
      </c>
      <c r="C91" s="9"/>
      <c r="D91" s="19"/>
      <c r="E91" s="9"/>
      <c r="F91" s="21"/>
      <c r="K91" s="55" t="s">
        <v>29</v>
      </c>
      <c r="M91" s="1" t="s">
        <v>27</v>
      </c>
      <c r="N91" s="1" t="s">
        <v>28</v>
      </c>
      <c r="O91" s="27"/>
      <c r="P91" s="47"/>
    </row>
    <row r="92" spans="1:16" ht="15" x14ac:dyDescent="0.25">
      <c r="A92" s="52" t="s">
        <v>32</v>
      </c>
      <c r="B92" s="25">
        <v>39.299999999999997</v>
      </c>
      <c r="C92" s="9" t="s">
        <v>34</v>
      </c>
      <c r="D92" s="19">
        <f>B92*$F$15/$F$14</f>
        <v>11.311494693396229</v>
      </c>
      <c r="E92" s="9">
        <f>D92*($F$10/($F$14-D92+$F$15))</f>
        <v>0.17469720542527359</v>
      </c>
      <c r="F92" s="21">
        <f>SUM(C92,E92)</f>
        <v>0.17469720542527359</v>
      </c>
      <c r="K92" s="55"/>
      <c r="O92" s="27"/>
      <c r="P92" s="47"/>
    </row>
    <row r="93" spans="1:16" ht="15" x14ac:dyDescent="0.25">
      <c r="A93" s="52" t="s">
        <v>25</v>
      </c>
      <c r="B93" s="25">
        <v>57.9</v>
      </c>
      <c r="C93" s="9">
        <f>N93</f>
        <v>1.1332163999999982</v>
      </c>
      <c r="D93" s="19">
        <f>B93*$F$15/$F$14</f>
        <v>16.665026533018871</v>
      </c>
      <c r="E93" s="9">
        <f>D93*($F$10/($F$14-D93+$F$15))</f>
        <v>0.25769496126737673</v>
      </c>
      <c r="F93" s="21">
        <f>SUM(C93,E93)</f>
        <v>1.3909113612673749</v>
      </c>
      <c r="H93" s="47"/>
      <c r="J93" s="52" t="s">
        <v>25</v>
      </c>
      <c r="K93" s="21">
        <v>61.582000000000001</v>
      </c>
      <c r="L93" s="21">
        <v>62.9</v>
      </c>
      <c r="M93" s="56">
        <f>L93-K93</f>
        <v>1.3179999999999978</v>
      </c>
      <c r="N93" s="21">
        <f>M93*0.8598</f>
        <v>1.1332163999999982</v>
      </c>
      <c r="O93" s="27"/>
      <c r="P93" s="47"/>
    </row>
    <row r="94" spans="1:16" ht="15" x14ac:dyDescent="0.25">
      <c r="A94" s="52" t="s">
        <v>12</v>
      </c>
      <c r="B94" s="25">
        <v>45.2</v>
      </c>
      <c r="C94" s="9">
        <f>($F$12/$F$16)*B94</f>
        <v>0.7569552473760055</v>
      </c>
      <c r="D94" s="19">
        <f t="shared" ref="D94:D98" si="8">B94*$F$15/$F$14</f>
        <v>13.009658018867929</v>
      </c>
      <c r="E94" s="9">
        <f t="shared" ref="E94:E98" si="9">D94*($F$10/($F$14-D94+$F$15))</f>
        <v>0.20100235426236032</v>
      </c>
      <c r="F94" s="21">
        <f>SUM(C94,E94)</f>
        <v>0.95795760163836585</v>
      </c>
      <c r="M94" s="1" t="s">
        <v>27</v>
      </c>
      <c r="O94" s="27"/>
      <c r="P94" s="47"/>
    </row>
    <row r="95" spans="1:16" ht="15" x14ac:dyDescent="0.25">
      <c r="A95" s="52" t="s">
        <v>26</v>
      </c>
      <c r="B95" s="25">
        <v>66.7</v>
      </c>
      <c r="C95" s="9">
        <f>N95</f>
        <v>1.4644973399999899</v>
      </c>
      <c r="D95" s="19">
        <f t="shared" si="8"/>
        <v>19.197880306603778</v>
      </c>
      <c r="E95" s="9">
        <f t="shared" si="9"/>
        <v>0.29703392237376508</v>
      </c>
      <c r="F95" s="21">
        <f>SUM(C95,E95)</f>
        <v>1.7615312623737549</v>
      </c>
      <c r="H95" s="47"/>
      <c r="J95" s="52" t="s">
        <v>26</v>
      </c>
      <c r="K95" s="57">
        <v>131501.70000000001</v>
      </c>
      <c r="L95" s="57">
        <v>133205</v>
      </c>
      <c r="M95" s="56">
        <f>L95-K95</f>
        <v>1703.2999999999884</v>
      </c>
      <c r="N95" s="21">
        <f>M95*0.0008598</f>
        <v>1.4644973399999899</v>
      </c>
      <c r="O95" s="27"/>
      <c r="P95" s="47"/>
    </row>
    <row r="96" spans="1:16" ht="15" x14ac:dyDescent="0.25">
      <c r="A96" s="52" t="s">
        <v>13</v>
      </c>
      <c r="B96" s="25">
        <v>71.7</v>
      </c>
      <c r="C96" s="9">
        <f>($F$12/$F$16)*B96</f>
        <v>1.200745381346451</v>
      </c>
      <c r="D96" s="19">
        <f t="shared" si="8"/>
        <v>20.637001768867933</v>
      </c>
      <c r="E96" s="9">
        <f t="shared" si="9"/>
        <v>0.31940602506225463</v>
      </c>
      <c r="F96" s="21">
        <f t="shared" si="7"/>
        <v>1.5201514064087056</v>
      </c>
      <c r="O96" s="27"/>
      <c r="P96" s="47"/>
    </row>
    <row r="97" spans="1:16" ht="15" x14ac:dyDescent="0.25">
      <c r="A97" s="52" t="s">
        <v>14</v>
      </c>
      <c r="B97" s="25">
        <v>45.8</v>
      </c>
      <c r="C97" s="9">
        <f>($F$12/$F$16)*B97</f>
        <v>0.76700332588099662</v>
      </c>
      <c r="D97" s="19">
        <f t="shared" si="8"/>
        <v>13.182352594339624</v>
      </c>
      <c r="E97" s="9">
        <f t="shared" si="9"/>
        <v>0.20367860330518944</v>
      </c>
      <c r="F97" s="21">
        <f t="shared" si="7"/>
        <v>0.97068192918618612</v>
      </c>
      <c r="O97" s="27"/>
      <c r="P97" s="47"/>
    </row>
    <row r="98" spans="1:16" ht="15" x14ac:dyDescent="0.25">
      <c r="A98" s="52" t="s">
        <v>33</v>
      </c>
      <c r="B98" s="25">
        <v>58.3</v>
      </c>
      <c r="C98" s="9" t="s">
        <v>34</v>
      </c>
      <c r="D98" s="19">
        <f t="shared" si="8"/>
        <v>16.780156250000001</v>
      </c>
      <c r="E98" s="9">
        <f t="shared" si="9"/>
        <v>0.25948210236747327</v>
      </c>
      <c r="F98" s="21">
        <f t="shared" si="7"/>
        <v>0.25948210236747327</v>
      </c>
      <c r="O98" s="27"/>
      <c r="P98" s="47"/>
    </row>
    <row r="99" spans="1:16" x14ac:dyDescent="0.2">
      <c r="A99" s="45" t="s">
        <v>0</v>
      </c>
      <c r="B99" s="14">
        <f>SUM(B92:B98)</f>
        <v>384.9</v>
      </c>
      <c r="C99" s="24">
        <f>SUM(C20:C98)-C93-C95</f>
        <v>52.206466552432737</v>
      </c>
      <c r="D99" s="20">
        <f>SUM(D20:D98)</f>
        <v>976.30000000000041</v>
      </c>
      <c r="E99" s="24">
        <f>SUM(E20:E98)</f>
        <v>15.083819707567299</v>
      </c>
      <c r="F99" s="58">
        <f>SUM(F20:F98)</f>
        <v>69.888000000000019</v>
      </c>
      <c r="G99" s="59"/>
      <c r="O99" s="28"/>
      <c r="P99" s="47"/>
    </row>
    <row r="100" spans="1:16" x14ac:dyDescent="0.2">
      <c r="F100" s="60"/>
      <c r="O100" s="47"/>
      <c r="P100" s="47"/>
    </row>
    <row r="101" spans="1:16" x14ac:dyDescent="0.2">
      <c r="D101" s="60"/>
      <c r="O101" s="47"/>
      <c r="P101" s="47"/>
    </row>
    <row r="102" spans="1:16" x14ac:dyDescent="0.2">
      <c r="C102" s="59"/>
    </row>
  </sheetData>
  <mergeCells count="18">
    <mergeCell ref="D11:E11"/>
    <mergeCell ref="D12:E12"/>
    <mergeCell ref="A14:C16"/>
    <mergeCell ref="D14:E14"/>
    <mergeCell ref="D15:E15"/>
    <mergeCell ref="D16:E16"/>
    <mergeCell ref="A1:I1"/>
    <mergeCell ref="A3:I3"/>
    <mergeCell ref="A4:I4"/>
    <mergeCell ref="A6:F6"/>
    <mergeCell ref="H6:I10"/>
    <mergeCell ref="A7:C7"/>
    <mergeCell ref="D7:E7"/>
    <mergeCell ref="A8:C8"/>
    <mergeCell ref="D8:E8"/>
    <mergeCell ref="A9:C10"/>
    <mergeCell ref="D9:E9"/>
    <mergeCell ref="D10:E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workbookViewId="0">
      <selection sqref="A1:I1"/>
    </sheetView>
  </sheetViews>
  <sheetFormatPr defaultRowHeight="12.75" x14ac:dyDescent="0.2"/>
  <cols>
    <col min="1" max="1" width="9.140625" style="45"/>
    <col min="2" max="2" width="10.85546875" style="1" customWidth="1"/>
    <col min="3" max="4" width="13.7109375" style="1" customWidth="1"/>
    <col min="5" max="5" width="16.7109375" style="1" customWidth="1"/>
    <col min="6" max="6" width="13.28515625" style="1" customWidth="1"/>
    <col min="7" max="7" width="10.7109375" style="1" customWidth="1"/>
    <col min="8" max="8" width="15.42578125" style="1" customWidth="1"/>
    <col min="9" max="9" width="15.85546875" style="1" customWidth="1"/>
    <col min="10" max="10" width="8.5703125" style="1" hidden="1" customWidth="1"/>
    <col min="11" max="11" width="19.28515625" style="1" hidden="1" customWidth="1"/>
    <col min="12" max="12" width="18.28515625" style="1" hidden="1" customWidth="1"/>
    <col min="13" max="13" width="11.140625" style="1" hidden="1" customWidth="1"/>
    <col min="14" max="14" width="12.85546875" style="1" hidden="1" customWidth="1"/>
    <col min="15" max="16384" width="9.140625" style="1"/>
  </cols>
  <sheetData>
    <row r="1" spans="1:11" ht="20.25" x14ac:dyDescent="0.3">
      <c r="A1" s="71" t="s">
        <v>1</v>
      </c>
      <c r="B1" s="71"/>
      <c r="C1" s="71"/>
      <c r="D1" s="71"/>
      <c r="E1" s="71"/>
      <c r="F1" s="71"/>
      <c r="G1" s="71"/>
      <c r="H1" s="71"/>
      <c r="I1" s="71"/>
      <c r="J1" s="32"/>
      <c r="K1" s="32"/>
    </row>
    <row r="2" spans="1:11" ht="20.25" x14ac:dyDescent="0.3">
      <c r="A2" s="31"/>
      <c r="B2" s="31"/>
      <c r="C2" s="31"/>
      <c r="D2" s="31"/>
      <c r="E2" s="31"/>
      <c r="F2" s="31"/>
      <c r="G2" s="33"/>
      <c r="H2" s="33"/>
      <c r="I2" s="31"/>
      <c r="J2" s="31"/>
      <c r="K2" s="31"/>
    </row>
    <row r="3" spans="1:11" ht="18.75" x14ac:dyDescent="0.2">
      <c r="A3" s="72" t="s">
        <v>19</v>
      </c>
      <c r="B3" s="72"/>
      <c r="C3" s="72"/>
      <c r="D3" s="72"/>
      <c r="E3" s="72"/>
      <c r="F3" s="72"/>
      <c r="G3" s="72"/>
      <c r="H3" s="72"/>
      <c r="I3" s="72"/>
      <c r="J3" s="35"/>
      <c r="K3" s="35"/>
    </row>
    <row r="4" spans="1:11" ht="18.75" x14ac:dyDescent="0.2">
      <c r="A4" s="72" t="s">
        <v>39</v>
      </c>
      <c r="B4" s="72"/>
      <c r="C4" s="72"/>
      <c r="D4" s="72"/>
      <c r="E4" s="72"/>
      <c r="F4" s="72"/>
      <c r="G4" s="72"/>
      <c r="H4" s="72"/>
      <c r="I4" s="72"/>
      <c r="J4" s="35"/>
      <c r="K4" s="35"/>
    </row>
    <row r="5" spans="1:11" ht="18.75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">
      <c r="A6" s="73" t="s">
        <v>2</v>
      </c>
      <c r="B6" s="74"/>
      <c r="C6" s="74"/>
      <c r="D6" s="74"/>
      <c r="E6" s="74"/>
      <c r="F6" s="75"/>
      <c r="G6" s="36"/>
      <c r="H6" s="76" t="s">
        <v>3</v>
      </c>
      <c r="I6" s="77"/>
    </row>
    <row r="7" spans="1:11" ht="36.75" thickBot="1" x14ac:dyDescent="0.25">
      <c r="A7" s="82" t="s">
        <v>4</v>
      </c>
      <c r="B7" s="83"/>
      <c r="C7" s="84"/>
      <c r="D7" s="85" t="s">
        <v>5</v>
      </c>
      <c r="E7" s="85"/>
      <c r="F7" s="37" t="s">
        <v>40</v>
      </c>
      <c r="G7" s="30"/>
      <c r="H7" s="78"/>
      <c r="I7" s="79"/>
    </row>
    <row r="8" spans="1:11" x14ac:dyDescent="0.2">
      <c r="A8" s="86" t="s">
        <v>11</v>
      </c>
      <c r="B8" s="87"/>
      <c r="C8" s="88"/>
      <c r="D8" s="89" t="s">
        <v>16</v>
      </c>
      <c r="E8" s="89"/>
      <c r="F8" s="53">
        <v>50.51</v>
      </c>
      <c r="H8" s="78"/>
      <c r="I8" s="79"/>
    </row>
    <row r="9" spans="1:11" x14ac:dyDescent="0.2">
      <c r="A9" s="90" t="s">
        <v>6</v>
      </c>
      <c r="B9" s="91"/>
      <c r="C9" s="92"/>
      <c r="D9" s="96" t="s">
        <v>15</v>
      </c>
      <c r="E9" s="96"/>
      <c r="F9" s="54">
        <f>SUM(C93,C95)</f>
        <v>1.3404282000000001</v>
      </c>
      <c r="G9" s="38"/>
      <c r="H9" s="78"/>
      <c r="I9" s="79"/>
    </row>
    <row r="10" spans="1:11" ht="13.5" thickBot="1" x14ac:dyDescent="0.25">
      <c r="A10" s="93"/>
      <c r="B10" s="94"/>
      <c r="C10" s="95"/>
      <c r="D10" s="97" t="s">
        <v>22</v>
      </c>
      <c r="E10" s="98"/>
      <c r="F10" s="23">
        <f>F8-F9</f>
        <v>49.1695718</v>
      </c>
      <c r="G10" s="38"/>
      <c r="H10" s="80"/>
      <c r="I10" s="81"/>
    </row>
    <row r="11" spans="1:11" ht="13.5" thickBot="1" x14ac:dyDescent="0.25">
      <c r="A11" s="39"/>
      <c r="B11" s="39"/>
      <c r="C11" s="39"/>
      <c r="D11" s="61" t="s">
        <v>24</v>
      </c>
      <c r="E11" s="61"/>
      <c r="F11" s="23">
        <f>E99</f>
        <v>11.021872507181772</v>
      </c>
      <c r="G11" s="38"/>
      <c r="H11" s="15"/>
      <c r="I11" s="15"/>
    </row>
    <row r="12" spans="1:11" ht="13.5" thickBot="1" x14ac:dyDescent="0.25">
      <c r="A12" s="39"/>
      <c r="B12" s="39"/>
      <c r="C12" s="39"/>
      <c r="D12" s="61" t="s">
        <v>23</v>
      </c>
      <c r="E12" s="61"/>
      <c r="F12" s="23">
        <f>F10-F11</f>
        <v>38.147699292818231</v>
      </c>
      <c r="G12" s="38"/>
      <c r="H12" s="15"/>
      <c r="I12" s="15"/>
    </row>
    <row r="13" spans="1:11" ht="13.5" thickBot="1" x14ac:dyDescent="0.25">
      <c r="A13" s="39"/>
      <c r="B13" s="39"/>
      <c r="C13" s="39"/>
      <c r="D13" s="40"/>
      <c r="E13" s="40"/>
      <c r="F13" s="16"/>
      <c r="G13" s="38"/>
      <c r="H13" s="4"/>
      <c r="I13" s="15"/>
    </row>
    <row r="14" spans="1:11" x14ac:dyDescent="0.2">
      <c r="A14" s="62" t="s">
        <v>20</v>
      </c>
      <c r="B14" s="63"/>
      <c r="C14" s="63"/>
      <c r="D14" s="68" t="s">
        <v>30</v>
      </c>
      <c r="E14" s="68"/>
      <c r="F14" s="18">
        <f>B91+B99</f>
        <v>3391.9999999999991</v>
      </c>
      <c r="H14" s="41"/>
      <c r="I14" s="4"/>
      <c r="J14" s="4"/>
    </row>
    <row r="15" spans="1:11" ht="15" x14ac:dyDescent="0.25">
      <c r="A15" s="64"/>
      <c r="B15" s="65"/>
      <c r="C15" s="65"/>
      <c r="D15" s="69" t="s">
        <v>17</v>
      </c>
      <c r="E15" s="69"/>
      <c r="F15" s="17">
        <v>976.3</v>
      </c>
      <c r="G15" s="38"/>
      <c r="H15" s="43"/>
      <c r="I15" s="6"/>
      <c r="J15" s="4"/>
    </row>
    <row r="16" spans="1:11" ht="24.75" customHeight="1" thickBot="1" x14ac:dyDescent="0.3">
      <c r="A16" s="66"/>
      <c r="B16" s="67"/>
      <c r="C16" s="67"/>
      <c r="D16" s="70" t="s">
        <v>31</v>
      </c>
      <c r="E16" s="70"/>
      <c r="F16" s="26">
        <f>SUM(B20:B52,B54:B90,B94,B96:B97)</f>
        <v>3117.3999999999992</v>
      </c>
      <c r="G16" s="38"/>
      <c r="H16" s="43"/>
      <c r="I16" s="6"/>
      <c r="J16" s="4"/>
    </row>
    <row r="17" spans="1:16" x14ac:dyDescent="0.2">
      <c r="A17" s="40"/>
      <c r="B17" s="40"/>
      <c r="C17" s="40"/>
      <c r="D17" s="40"/>
      <c r="E17" s="44"/>
      <c r="F17" s="44"/>
      <c r="G17" s="22"/>
      <c r="H17" s="38"/>
      <c r="I17" s="43"/>
      <c r="K17" s="4"/>
    </row>
    <row r="18" spans="1:16" ht="15" x14ac:dyDescent="0.25">
      <c r="G18" s="46"/>
      <c r="H18" s="46"/>
      <c r="K18" s="7"/>
      <c r="O18" s="47"/>
      <c r="P18" s="47"/>
    </row>
    <row r="19" spans="1:16" ht="36" x14ac:dyDescent="0.25">
      <c r="A19" s="48" t="s">
        <v>7</v>
      </c>
      <c r="B19" s="48" t="s">
        <v>8</v>
      </c>
      <c r="C19" s="49" t="s">
        <v>18</v>
      </c>
      <c r="D19" s="49" t="s">
        <v>21</v>
      </c>
      <c r="E19" s="50" t="s">
        <v>9</v>
      </c>
      <c r="F19" s="14" t="s">
        <v>10</v>
      </c>
      <c r="G19" s="51"/>
      <c r="H19" s="8"/>
      <c r="I19" s="7"/>
      <c r="O19" s="47"/>
      <c r="P19" s="47"/>
    </row>
    <row r="20" spans="1:16" ht="15" x14ac:dyDescent="0.25">
      <c r="A20" s="52">
        <v>1</v>
      </c>
      <c r="B20" s="42">
        <v>37.200000000000003</v>
      </c>
      <c r="C20" s="9">
        <f>($F$12/$F$16)*B20</f>
        <v>0.45521730085739359</v>
      </c>
      <c r="D20" s="19">
        <f>B20*$F$15/$F$14</f>
        <v>10.707063679245286</v>
      </c>
      <c r="E20" s="9">
        <f>D20*($F$10/($F$14-D20+$F$15))</f>
        <v>0.12081480396109021</v>
      </c>
      <c r="F20" s="21">
        <f>SUM(C20,E20)</f>
        <v>0.57603210481848377</v>
      </c>
      <c r="H20" s="8"/>
      <c r="O20" s="27"/>
      <c r="P20" s="47"/>
    </row>
    <row r="21" spans="1:16" ht="15" x14ac:dyDescent="0.25">
      <c r="A21" s="13">
        <v>2</v>
      </c>
      <c r="B21" s="42">
        <v>38.200000000000003</v>
      </c>
      <c r="C21" s="9">
        <f t="shared" ref="C21:C69" si="0">($F$12/$F$16)*B21</f>
        <v>0.46745432507399021</v>
      </c>
      <c r="D21" s="19">
        <f t="shared" ref="D21:D84" si="1">B21*$F$15/$F$14</f>
        <v>10.994887971698118</v>
      </c>
      <c r="E21" s="9">
        <f t="shared" ref="E21:E84" si="2">D21*($F$10/($F$14-D21+$F$15))</f>
        <v>0.12407070876561001</v>
      </c>
      <c r="F21" s="21">
        <f t="shared" ref="F21:F84" si="3">SUM(C21,E21)</f>
        <v>0.5915250338396002</v>
      </c>
      <c r="G21" s="5"/>
      <c r="H21" s="8"/>
      <c r="I21" s="5"/>
      <c r="O21" s="27"/>
      <c r="P21" s="47"/>
    </row>
    <row r="22" spans="1:16" ht="15" x14ac:dyDescent="0.25">
      <c r="A22" s="52">
        <v>3</v>
      </c>
      <c r="B22" s="42">
        <v>54.9</v>
      </c>
      <c r="C22" s="9">
        <f t="shared" si="0"/>
        <v>0.67181262949115339</v>
      </c>
      <c r="D22" s="19">
        <f t="shared" si="1"/>
        <v>15.80155365566038</v>
      </c>
      <c r="E22" s="9">
        <f t="shared" si="2"/>
        <v>0.17850796194450344</v>
      </c>
      <c r="F22" s="21">
        <f t="shared" si="3"/>
        <v>0.85032059143565686</v>
      </c>
      <c r="H22" s="10"/>
      <c r="I22" s="11"/>
      <c r="O22" s="27"/>
      <c r="P22" s="47"/>
    </row>
    <row r="23" spans="1:16" ht="15" x14ac:dyDescent="0.25">
      <c r="A23" s="52">
        <v>4</v>
      </c>
      <c r="B23" s="42">
        <v>38.6</v>
      </c>
      <c r="C23" s="9">
        <f t="shared" si="0"/>
        <v>0.47234913476062879</v>
      </c>
      <c r="D23" s="19">
        <f t="shared" si="1"/>
        <v>11.110017688679248</v>
      </c>
      <c r="E23" s="9">
        <f t="shared" si="2"/>
        <v>0.12537319113017117</v>
      </c>
      <c r="F23" s="21">
        <f t="shared" si="3"/>
        <v>0.59772232589079999</v>
      </c>
      <c r="H23" s="10"/>
      <c r="I23" s="7"/>
      <c r="O23" s="27"/>
      <c r="P23" s="47"/>
    </row>
    <row r="24" spans="1:16" ht="15" x14ac:dyDescent="0.25">
      <c r="A24" s="13">
        <v>5</v>
      </c>
      <c r="B24" s="42">
        <v>38.299999999999997</v>
      </c>
      <c r="C24" s="9">
        <f t="shared" si="0"/>
        <v>0.4686780274956498</v>
      </c>
      <c r="D24" s="19">
        <f t="shared" si="1"/>
        <v>11.023670400943397</v>
      </c>
      <c r="E24" s="9">
        <f t="shared" si="2"/>
        <v>0.12439632290399107</v>
      </c>
      <c r="F24" s="21">
        <f t="shared" si="3"/>
        <v>0.59307435039964085</v>
      </c>
      <c r="G24" s="5"/>
      <c r="H24" s="5"/>
      <c r="I24" s="11"/>
      <c r="O24" s="27"/>
      <c r="P24" s="47"/>
    </row>
    <row r="25" spans="1:16" ht="15" x14ac:dyDescent="0.25">
      <c r="A25" s="52">
        <v>6</v>
      </c>
      <c r="B25" s="42">
        <v>45.1</v>
      </c>
      <c r="C25" s="9">
        <f t="shared" si="0"/>
        <v>0.55188979216850675</v>
      </c>
      <c r="D25" s="19">
        <f t="shared" si="1"/>
        <v>12.980875589622645</v>
      </c>
      <c r="E25" s="9">
        <f t="shared" si="2"/>
        <v>0.14654818076441786</v>
      </c>
      <c r="F25" s="21">
        <f t="shared" si="3"/>
        <v>0.69843797293292464</v>
      </c>
      <c r="I25" s="12"/>
      <c r="O25" s="27"/>
      <c r="P25" s="47"/>
    </row>
    <row r="26" spans="1:16" ht="15" x14ac:dyDescent="0.25">
      <c r="A26" s="52">
        <v>7</v>
      </c>
      <c r="B26" s="42">
        <v>34.5</v>
      </c>
      <c r="C26" s="9">
        <f t="shared" si="0"/>
        <v>0.42217733547258274</v>
      </c>
      <c r="D26" s="19">
        <f t="shared" si="1"/>
        <v>9.9299380896226435</v>
      </c>
      <c r="E26" s="9">
        <f t="shared" si="2"/>
        <v>0.11202600901981315</v>
      </c>
      <c r="F26" s="21">
        <f t="shared" si="3"/>
        <v>0.53420334449239593</v>
      </c>
      <c r="O26" s="27"/>
      <c r="P26" s="47"/>
    </row>
    <row r="27" spans="1:16" ht="15" x14ac:dyDescent="0.25">
      <c r="A27" s="13">
        <v>8</v>
      </c>
      <c r="B27" s="42">
        <v>39.6</v>
      </c>
      <c r="C27" s="9">
        <f t="shared" si="0"/>
        <v>0.4845861589772254</v>
      </c>
      <c r="D27" s="19">
        <f t="shared" si="1"/>
        <v>11.39784198113208</v>
      </c>
      <c r="E27" s="9">
        <f t="shared" si="2"/>
        <v>0.12862969819619741</v>
      </c>
      <c r="F27" s="21">
        <f t="shared" si="3"/>
        <v>0.61321585717342275</v>
      </c>
      <c r="O27" s="27"/>
      <c r="P27" s="47"/>
    </row>
    <row r="28" spans="1:16" ht="15" x14ac:dyDescent="0.25">
      <c r="A28" s="52">
        <v>9</v>
      </c>
      <c r="B28" s="42">
        <v>38.6</v>
      </c>
      <c r="C28" s="9">
        <f t="shared" si="0"/>
        <v>0.47234913476062879</v>
      </c>
      <c r="D28" s="19">
        <f t="shared" si="1"/>
        <v>11.110017688679248</v>
      </c>
      <c r="E28" s="9">
        <f t="shared" si="2"/>
        <v>0.12537319113017117</v>
      </c>
      <c r="F28" s="21">
        <f t="shared" si="3"/>
        <v>0.59772232589079999</v>
      </c>
      <c r="O28" s="27"/>
      <c r="P28" s="47"/>
    </row>
    <row r="29" spans="1:16" ht="15" x14ac:dyDescent="0.25">
      <c r="A29" s="52">
        <v>10</v>
      </c>
      <c r="B29" s="42">
        <v>51.8</v>
      </c>
      <c r="C29" s="9">
        <f t="shared" si="0"/>
        <v>0.6338778544197039</v>
      </c>
      <c r="D29" s="19">
        <f t="shared" si="1"/>
        <v>14.909298349056607</v>
      </c>
      <c r="E29" s="9">
        <f t="shared" si="2"/>
        <v>0.16839375693607098</v>
      </c>
      <c r="F29" s="21">
        <f t="shared" si="3"/>
        <v>0.80227161135577485</v>
      </c>
      <c r="O29" s="27"/>
      <c r="P29" s="47"/>
    </row>
    <row r="30" spans="1:16" ht="15" x14ac:dyDescent="0.25">
      <c r="A30" s="13">
        <v>11</v>
      </c>
      <c r="B30" s="42">
        <v>54.5</v>
      </c>
      <c r="C30" s="9">
        <f t="shared" si="0"/>
        <v>0.6669178198045147</v>
      </c>
      <c r="D30" s="19">
        <f t="shared" si="1"/>
        <v>15.686423938679249</v>
      </c>
      <c r="E30" s="9">
        <f t="shared" si="2"/>
        <v>0.1772026702255689</v>
      </c>
      <c r="F30" s="21">
        <f t="shared" si="3"/>
        <v>0.8441204900300836</v>
      </c>
      <c r="O30" s="27"/>
      <c r="P30" s="47"/>
    </row>
    <row r="31" spans="1:16" ht="15" x14ac:dyDescent="0.25">
      <c r="A31" s="52">
        <v>12</v>
      </c>
      <c r="B31" s="42">
        <v>38.799999999999997</v>
      </c>
      <c r="C31" s="9">
        <f t="shared" si="0"/>
        <v>0.47479653960394808</v>
      </c>
      <c r="D31" s="19">
        <f t="shared" si="1"/>
        <v>11.167582547169813</v>
      </c>
      <c r="E31" s="9">
        <f t="shared" si="2"/>
        <v>0.12602445812434107</v>
      </c>
      <c r="F31" s="21">
        <f t="shared" si="3"/>
        <v>0.60082099772828912</v>
      </c>
      <c r="O31" s="27"/>
      <c r="P31" s="47"/>
    </row>
    <row r="32" spans="1:16" ht="15" x14ac:dyDescent="0.25">
      <c r="A32" s="52">
        <v>13</v>
      </c>
      <c r="B32" s="42">
        <v>37.700000000000003</v>
      </c>
      <c r="C32" s="9">
        <f t="shared" si="0"/>
        <v>0.46133581296569187</v>
      </c>
      <c r="D32" s="19">
        <f t="shared" si="1"/>
        <v>10.850975825471702</v>
      </c>
      <c r="E32" s="9">
        <f t="shared" si="2"/>
        <v>0.12244270259746026</v>
      </c>
      <c r="F32" s="21">
        <f t="shared" si="3"/>
        <v>0.58377851556315208</v>
      </c>
      <c r="O32" s="27"/>
      <c r="P32" s="47"/>
    </row>
    <row r="33" spans="1:16" ht="15" x14ac:dyDescent="0.25">
      <c r="A33" s="13">
        <v>14</v>
      </c>
      <c r="B33" s="42">
        <v>45.5</v>
      </c>
      <c r="C33" s="9">
        <f t="shared" si="0"/>
        <v>0.55678460185514533</v>
      </c>
      <c r="D33" s="19">
        <f t="shared" si="1"/>
        <v>13.096005306603777</v>
      </c>
      <c r="E33" s="9">
        <f t="shared" si="2"/>
        <v>0.14785185125675554</v>
      </c>
      <c r="F33" s="21">
        <f t="shared" si="3"/>
        <v>0.70463645311190093</v>
      </c>
      <c r="O33" s="27"/>
      <c r="P33" s="47"/>
    </row>
    <row r="34" spans="1:16" ht="15" x14ac:dyDescent="0.25">
      <c r="A34" s="52">
        <v>15</v>
      </c>
      <c r="B34" s="42">
        <v>34</v>
      </c>
      <c r="C34" s="9">
        <f t="shared" si="0"/>
        <v>0.41605882336428446</v>
      </c>
      <c r="D34" s="19">
        <f t="shared" si="1"/>
        <v>9.7860259433962273</v>
      </c>
      <c r="E34" s="9">
        <f t="shared" si="2"/>
        <v>0.11039879833461666</v>
      </c>
      <c r="F34" s="21">
        <f t="shared" si="3"/>
        <v>0.52645762169890109</v>
      </c>
      <c r="O34" s="27"/>
      <c r="P34" s="47"/>
    </row>
    <row r="35" spans="1:16" ht="15" x14ac:dyDescent="0.25">
      <c r="A35" s="52">
        <v>16</v>
      </c>
      <c r="B35" s="42">
        <v>40</v>
      </c>
      <c r="C35" s="9">
        <f t="shared" si="0"/>
        <v>0.48948096866386404</v>
      </c>
      <c r="D35" s="19">
        <f t="shared" si="1"/>
        <v>11.51297169811321</v>
      </c>
      <c r="E35" s="9">
        <f t="shared" si="2"/>
        <v>0.12993242149878176</v>
      </c>
      <c r="F35" s="21">
        <f t="shared" si="3"/>
        <v>0.61941339016264574</v>
      </c>
      <c r="O35" s="27"/>
      <c r="P35" s="47"/>
    </row>
    <row r="36" spans="1:16" ht="15" x14ac:dyDescent="0.25">
      <c r="A36" s="13">
        <v>17</v>
      </c>
      <c r="B36" s="42">
        <v>38.4</v>
      </c>
      <c r="C36" s="9">
        <f t="shared" si="0"/>
        <v>0.46990172991730944</v>
      </c>
      <c r="D36" s="19">
        <f t="shared" si="1"/>
        <v>11.052452830188681</v>
      </c>
      <c r="E36" s="9">
        <f t="shared" si="2"/>
        <v>0.12472194134415482</v>
      </c>
      <c r="F36" s="21">
        <f t="shared" si="3"/>
        <v>0.59462367126146431</v>
      </c>
      <c r="O36" s="27"/>
      <c r="P36" s="47"/>
    </row>
    <row r="37" spans="1:16" ht="15" x14ac:dyDescent="0.25">
      <c r="A37" s="52">
        <v>18</v>
      </c>
      <c r="B37" s="42">
        <v>52.1</v>
      </c>
      <c r="C37" s="9">
        <f t="shared" si="0"/>
        <v>0.63754896168468289</v>
      </c>
      <c r="D37" s="19">
        <f t="shared" si="1"/>
        <v>14.995645636792455</v>
      </c>
      <c r="E37" s="9">
        <f t="shared" si="2"/>
        <v>0.16937236976932629</v>
      </c>
      <c r="F37" s="21">
        <f t="shared" si="3"/>
        <v>0.80692133145400913</v>
      </c>
      <c r="O37" s="27"/>
      <c r="P37" s="47"/>
    </row>
    <row r="38" spans="1:16" ht="15" x14ac:dyDescent="0.25">
      <c r="A38" s="52">
        <v>19</v>
      </c>
      <c r="B38" s="42">
        <v>54.2</v>
      </c>
      <c r="C38" s="9">
        <f t="shared" si="0"/>
        <v>0.66324671253953582</v>
      </c>
      <c r="D38" s="19">
        <f t="shared" si="1"/>
        <v>15.6000766509434</v>
      </c>
      <c r="E38" s="9">
        <f t="shared" si="2"/>
        <v>0.17622374675070221</v>
      </c>
      <c r="F38" s="21">
        <f t="shared" si="3"/>
        <v>0.839470459290238</v>
      </c>
      <c r="O38" s="27"/>
      <c r="P38" s="47"/>
    </row>
    <row r="39" spans="1:16" ht="15" x14ac:dyDescent="0.25">
      <c r="A39" s="13">
        <v>20</v>
      </c>
      <c r="B39" s="42">
        <v>38.4</v>
      </c>
      <c r="C39" s="9">
        <f t="shared" si="0"/>
        <v>0.46990172991730944</v>
      </c>
      <c r="D39" s="19">
        <f t="shared" si="1"/>
        <v>11.052452830188681</v>
      </c>
      <c r="E39" s="9">
        <f t="shared" si="2"/>
        <v>0.12472194134415482</v>
      </c>
      <c r="F39" s="21">
        <f t="shared" si="3"/>
        <v>0.59462367126146431</v>
      </c>
      <c r="O39" s="27"/>
      <c r="P39" s="47"/>
    </row>
    <row r="40" spans="1:16" ht="15" x14ac:dyDescent="0.25">
      <c r="A40" s="52">
        <v>21</v>
      </c>
      <c r="B40" s="42">
        <v>37.6</v>
      </c>
      <c r="C40" s="9">
        <f t="shared" si="0"/>
        <v>0.46011211054403223</v>
      </c>
      <c r="D40" s="19">
        <f t="shared" si="1"/>
        <v>10.822193396226417</v>
      </c>
      <c r="E40" s="9">
        <f t="shared" si="2"/>
        <v>0.1221171142679848</v>
      </c>
      <c r="F40" s="21">
        <f t="shared" si="3"/>
        <v>0.582229224812017</v>
      </c>
      <c r="O40" s="27"/>
      <c r="P40" s="47"/>
    </row>
    <row r="41" spans="1:16" ht="15" x14ac:dyDescent="0.25">
      <c r="A41" s="52">
        <v>22</v>
      </c>
      <c r="B41" s="42">
        <v>45.4</v>
      </c>
      <c r="C41" s="9">
        <f t="shared" si="0"/>
        <v>0.55556089943348563</v>
      </c>
      <c r="D41" s="19">
        <f t="shared" si="1"/>
        <v>13.067222877358493</v>
      </c>
      <c r="E41" s="9">
        <f t="shared" si="2"/>
        <v>0.14752592717199517</v>
      </c>
      <c r="F41" s="21">
        <f t="shared" si="3"/>
        <v>0.70308682660548083</v>
      </c>
      <c r="O41" s="27"/>
      <c r="P41" s="47"/>
    </row>
    <row r="42" spans="1:16" ht="15" x14ac:dyDescent="0.25">
      <c r="A42" s="13">
        <v>23</v>
      </c>
      <c r="B42" s="42">
        <v>33.799999999999997</v>
      </c>
      <c r="C42" s="9">
        <f t="shared" si="0"/>
        <v>0.41361141852096506</v>
      </c>
      <c r="D42" s="19">
        <f t="shared" si="1"/>
        <v>9.7284610849056623</v>
      </c>
      <c r="E42" s="9">
        <f t="shared" si="2"/>
        <v>0.1097479441479676</v>
      </c>
      <c r="F42" s="21">
        <f t="shared" si="3"/>
        <v>0.52335936266893268</v>
      </c>
      <c r="O42" s="27"/>
      <c r="P42" s="47"/>
    </row>
    <row r="43" spans="1:16" ht="15" x14ac:dyDescent="0.25">
      <c r="A43" s="52">
        <v>24</v>
      </c>
      <c r="B43" s="42">
        <v>40.6</v>
      </c>
      <c r="C43" s="9">
        <f t="shared" si="0"/>
        <v>0.49682318319382202</v>
      </c>
      <c r="D43" s="19">
        <f t="shared" si="1"/>
        <v>11.685666273584909</v>
      </c>
      <c r="E43" s="9">
        <f t="shared" si="2"/>
        <v>0.13188663555132901</v>
      </c>
      <c r="F43" s="21">
        <f t="shared" si="3"/>
        <v>0.62870981874515097</v>
      </c>
      <c r="O43" s="27"/>
      <c r="P43" s="47"/>
    </row>
    <row r="44" spans="1:16" ht="15" x14ac:dyDescent="0.25">
      <c r="A44" s="52">
        <v>25</v>
      </c>
      <c r="B44" s="42">
        <v>38.4</v>
      </c>
      <c r="C44" s="9">
        <f t="shared" si="0"/>
        <v>0.46990172991730944</v>
      </c>
      <c r="D44" s="19">
        <f t="shared" si="1"/>
        <v>11.052452830188681</v>
      </c>
      <c r="E44" s="9">
        <f t="shared" si="2"/>
        <v>0.12472194134415482</v>
      </c>
      <c r="F44" s="21">
        <f t="shared" si="3"/>
        <v>0.59462367126146431</v>
      </c>
      <c r="O44" s="27"/>
      <c r="P44" s="47"/>
    </row>
    <row r="45" spans="1:16" ht="15" x14ac:dyDescent="0.25">
      <c r="A45" s="13">
        <v>26</v>
      </c>
      <c r="B45" s="42">
        <v>52.1</v>
      </c>
      <c r="C45" s="9">
        <f t="shared" si="0"/>
        <v>0.63754896168468289</v>
      </c>
      <c r="D45" s="19">
        <f t="shared" si="1"/>
        <v>14.995645636792455</v>
      </c>
      <c r="E45" s="9">
        <f t="shared" si="2"/>
        <v>0.16937236976932629</v>
      </c>
      <c r="F45" s="21">
        <f t="shared" si="3"/>
        <v>0.80692133145400913</v>
      </c>
      <c r="O45" s="27"/>
      <c r="P45" s="47"/>
    </row>
    <row r="46" spans="1:16" ht="15" x14ac:dyDescent="0.25">
      <c r="A46" s="52">
        <v>27</v>
      </c>
      <c r="B46" s="42">
        <v>54.6</v>
      </c>
      <c r="C46" s="9">
        <f t="shared" si="0"/>
        <v>0.6681415222261744</v>
      </c>
      <c r="D46" s="19">
        <f t="shared" si="1"/>
        <v>15.715206367924532</v>
      </c>
      <c r="E46" s="9">
        <f t="shared" si="2"/>
        <v>0.17752898668165498</v>
      </c>
      <c r="F46" s="21">
        <f t="shared" si="3"/>
        <v>0.84567050890782935</v>
      </c>
      <c r="O46" s="27"/>
      <c r="P46" s="47"/>
    </row>
    <row r="47" spans="1:16" ht="15" x14ac:dyDescent="0.25">
      <c r="A47" s="13">
        <v>28</v>
      </c>
      <c r="B47" s="42">
        <v>38.200000000000003</v>
      </c>
      <c r="C47" s="9">
        <f t="shared" si="0"/>
        <v>0.46745432507399021</v>
      </c>
      <c r="D47" s="19">
        <f t="shared" si="1"/>
        <v>10.994887971698118</v>
      </c>
      <c r="E47" s="9">
        <f t="shared" si="2"/>
        <v>0.12407070876561001</v>
      </c>
      <c r="F47" s="21">
        <f t="shared" si="3"/>
        <v>0.5915250338396002</v>
      </c>
      <c r="O47" s="27"/>
      <c r="P47" s="47"/>
    </row>
    <row r="48" spans="1:16" ht="15" x14ac:dyDescent="0.25">
      <c r="A48" s="52">
        <v>29</v>
      </c>
      <c r="B48" s="42">
        <v>37.799999999999997</v>
      </c>
      <c r="C48" s="9">
        <f t="shared" si="0"/>
        <v>0.46255951538735146</v>
      </c>
      <c r="D48" s="19">
        <f t="shared" si="1"/>
        <v>10.879758254716982</v>
      </c>
      <c r="E48" s="9">
        <f t="shared" si="2"/>
        <v>0.12276829522820687</v>
      </c>
      <c r="F48" s="21">
        <f t="shared" si="3"/>
        <v>0.58532781061555839</v>
      </c>
      <c r="O48" s="27"/>
      <c r="P48" s="47"/>
    </row>
    <row r="49" spans="1:16" ht="15" x14ac:dyDescent="0.25">
      <c r="A49" s="52">
        <v>30</v>
      </c>
      <c r="B49" s="42">
        <v>44.8</v>
      </c>
      <c r="C49" s="9">
        <f t="shared" si="0"/>
        <v>0.54821868490352765</v>
      </c>
      <c r="D49" s="19">
        <f t="shared" si="1"/>
        <v>12.894528301886796</v>
      </c>
      <c r="E49" s="9">
        <f t="shared" si="2"/>
        <v>0.14557047312510263</v>
      </c>
      <c r="F49" s="21">
        <f t="shared" si="3"/>
        <v>0.69378915802863028</v>
      </c>
      <c r="O49" s="27"/>
      <c r="P49" s="47"/>
    </row>
    <row r="50" spans="1:16" ht="15" x14ac:dyDescent="0.25">
      <c r="A50" s="13">
        <v>31</v>
      </c>
      <c r="B50" s="42">
        <v>34.200000000000003</v>
      </c>
      <c r="C50" s="9">
        <f t="shared" si="0"/>
        <v>0.4185062282076038</v>
      </c>
      <c r="D50" s="19">
        <f t="shared" si="1"/>
        <v>9.8435908018867941</v>
      </c>
      <c r="E50" s="9">
        <f t="shared" si="2"/>
        <v>0.111049669713742</v>
      </c>
      <c r="F50" s="21">
        <f t="shared" si="3"/>
        <v>0.52955589792134583</v>
      </c>
      <c r="O50" s="27"/>
      <c r="P50" s="47"/>
    </row>
    <row r="51" spans="1:16" ht="15" x14ac:dyDescent="0.25">
      <c r="A51" s="52">
        <v>32</v>
      </c>
      <c r="B51" s="42">
        <v>39.299999999999997</v>
      </c>
      <c r="C51" s="9">
        <f t="shared" si="0"/>
        <v>0.48091505171224636</v>
      </c>
      <c r="D51" s="19">
        <f t="shared" si="1"/>
        <v>11.311494693396229</v>
      </c>
      <c r="E51" s="9">
        <f t="shared" si="2"/>
        <v>0.12765270089991348</v>
      </c>
      <c r="F51" s="21">
        <f t="shared" si="3"/>
        <v>0.60856775261215978</v>
      </c>
      <c r="O51" s="27"/>
      <c r="P51" s="47"/>
    </row>
    <row r="52" spans="1:16" ht="15" x14ac:dyDescent="0.25">
      <c r="A52" s="52">
        <v>33</v>
      </c>
      <c r="B52" s="42">
        <v>39</v>
      </c>
      <c r="C52" s="9">
        <f>($F$12/$F$16)*B52</f>
        <v>0.47724394444726742</v>
      </c>
      <c r="D52" s="19">
        <f t="shared" si="1"/>
        <v>11.22514740566038</v>
      </c>
      <c r="E52" s="9">
        <f>D52*($F$10/($F$14-D52+$F$15))</f>
        <v>0.12667574232734652</v>
      </c>
      <c r="F52" s="21">
        <f t="shared" si="3"/>
        <v>0.60391968677461394</v>
      </c>
      <c r="O52" s="27"/>
      <c r="P52" s="47"/>
    </row>
    <row r="53" spans="1:16" ht="15" x14ac:dyDescent="0.25">
      <c r="A53" s="13">
        <v>34</v>
      </c>
      <c r="B53" s="42">
        <v>52.4</v>
      </c>
      <c r="C53" s="9" t="s">
        <v>34</v>
      </c>
      <c r="D53" s="19">
        <f>B53*$F$15/$F$14</f>
        <v>15.081992924528304</v>
      </c>
      <c r="E53" s="9">
        <f>D53*($F$10/($F$14-D53+$F$15))</f>
        <v>0.1703510214246961</v>
      </c>
      <c r="F53" s="21">
        <f t="shared" si="3"/>
        <v>0.1703510214246961</v>
      </c>
      <c r="O53" s="27"/>
      <c r="P53" s="47"/>
    </row>
    <row r="54" spans="1:16" ht="15" x14ac:dyDescent="0.25">
      <c r="A54" s="52">
        <v>35</v>
      </c>
      <c r="B54" s="42">
        <v>39</v>
      </c>
      <c r="C54" s="9">
        <f t="shared" si="0"/>
        <v>0.47724394444726742</v>
      </c>
      <c r="D54" s="19">
        <f t="shared" si="1"/>
        <v>11.22514740566038</v>
      </c>
      <c r="E54" s="9">
        <f t="shared" si="2"/>
        <v>0.12667574232734652</v>
      </c>
      <c r="F54" s="21">
        <f t="shared" si="3"/>
        <v>0.60391968677461394</v>
      </c>
      <c r="O54" s="27"/>
      <c r="P54" s="47"/>
    </row>
    <row r="55" spans="1:16" ht="15" x14ac:dyDescent="0.25">
      <c r="A55" s="52">
        <v>36</v>
      </c>
      <c r="B55" s="42">
        <v>37.1</v>
      </c>
      <c r="C55" s="9">
        <f t="shared" si="0"/>
        <v>0.45399359843573389</v>
      </c>
      <c r="D55" s="19">
        <f t="shared" si="1"/>
        <v>10.678281250000003</v>
      </c>
      <c r="E55" s="9">
        <f t="shared" si="2"/>
        <v>0.12048923713669221</v>
      </c>
      <c r="F55" s="21">
        <f t="shared" si="3"/>
        <v>0.57448283557242608</v>
      </c>
      <c r="O55" s="27"/>
      <c r="P55" s="47"/>
    </row>
    <row r="56" spans="1:16" ht="15" x14ac:dyDescent="0.25">
      <c r="A56" s="13">
        <v>37</v>
      </c>
      <c r="B56" s="42">
        <v>45.8</v>
      </c>
      <c r="C56" s="9">
        <f t="shared" si="0"/>
        <v>0.56045570912012432</v>
      </c>
      <c r="D56" s="19">
        <f t="shared" si="1"/>
        <v>13.182352594339624</v>
      </c>
      <c r="E56" s="9">
        <f t="shared" si="2"/>
        <v>0.14882964935893597</v>
      </c>
      <c r="F56" s="21">
        <f t="shared" si="3"/>
        <v>0.70928535847906027</v>
      </c>
      <c r="O56" s="27"/>
      <c r="P56" s="47"/>
    </row>
    <row r="57" spans="1:16" ht="15" x14ac:dyDescent="0.25">
      <c r="A57" s="52">
        <v>38</v>
      </c>
      <c r="B57" s="42">
        <v>36.6</v>
      </c>
      <c r="C57" s="9">
        <f t="shared" si="0"/>
        <v>0.44787508632743561</v>
      </c>
      <c r="D57" s="19">
        <f t="shared" si="1"/>
        <v>10.534369103773589</v>
      </c>
      <c r="E57" s="9">
        <f t="shared" si="2"/>
        <v>0.11886146752439518</v>
      </c>
      <c r="F57" s="21">
        <f t="shared" si="3"/>
        <v>0.56673655385183075</v>
      </c>
      <c r="O57" s="27"/>
      <c r="P57" s="47"/>
    </row>
    <row r="58" spans="1:16" ht="15" x14ac:dyDescent="0.25">
      <c r="A58" s="52">
        <v>40</v>
      </c>
      <c r="B58" s="42">
        <v>40.1</v>
      </c>
      <c r="C58" s="9">
        <f t="shared" si="0"/>
        <v>0.49070467108552374</v>
      </c>
      <c r="D58" s="19">
        <f t="shared" si="1"/>
        <v>11.541754127358493</v>
      </c>
      <c r="E58" s="9">
        <f t="shared" si="2"/>
        <v>0.13025811308229504</v>
      </c>
      <c r="F58" s="21">
        <f t="shared" si="3"/>
        <v>0.6209627841678188</v>
      </c>
      <c r="O58" s="27"/>
      <c r="P58" s="47"/>
    </row>
    <row r="59" spans="1:16" ht="15" x14ac:dyDescent="0.25">
      <c r="A59" s="13">
        <v>41</v>
      </c>
      <c r="B59" s="42">
        <v>50.6</v>
      </c>
      <c r="C59" s="9">
        <f t="shared" si="0"/>
        <v>0.61919342535978805</v>
      </c>
      <c r="D59" s="19">
        <f t="shared" si="1"/>
        <v>14.563909198113212</v>
      </c>
      <c r="E59" s="9">
        <f t="shared" si="2"/>
        <v>0.16447969377799704</v>
      </c>
      <c r="F59" s="21">
        <f t="shared" si="3"/>
        <v>0.78367311913778503</v>
      </c>
      <c r="O59" s="27"/>
      <c r="P59" s="47"/>
    </row>
    <row r="60" spans="1:16" ht="15" x14ac:dyDescent="0.25">
      <c r="A60" s="52">
        <v>42</v>
      </c>
      <c r="B60" s="42">
        <v>39.299999999999997</v>
      </c>
      <c r="C60" s="9">
        <f t="shared" si="0"/>
        <v>0.48091505171224636</v>
      </c>
      <c r="D60" s="19">
        <f t="shared" si="1"/>
        <v>11.311494693396229</v>
      </c>
      <c r="E60" s="9">
        <f t="shared" si="2"/>
        <v>0.12765270089991348</v>
      </c>
      <c r="F60" s="21">
        <f t="shared" si="3"/>
        <v>0.60856775261215978</v>
      </c>
      <c r="O60" s="27"/>
      <c r="P60" s="47"/>
    </row>
    <row r="61" spans="1:16" ht="15" x14ac:dyDescent="0.25">
      <c r="A61" s="52">
        <v>43</v>
      </c>
      <c r="B61" s="42">
        <v>38.799999999999997</v>
      </c>
      <c r="C61" s="9">
        <f t="shared" si="0"/>
        <v>0.47479653960394808</v>
      </c>
      <c r="D61" s="19">
        <f t="shared" si="1"/>
        <v>11.167582547169813</v>
      </c>
      <c r="E61" s="9">
        <f t="shared" si="2"/>
        <v>0.12602445812434107</v>
      </c>
      <c r="F61" s="21">
        <f t="shared" si="3"/>
        <v>0.60082099772828912</v>
      </c>
      <c r="O61" s="27"/>
      <c r="P61" s="47"/>
    </row>
    <row r="62" spans="1:16" ht="15" x14ac:dyDescent="0.25">
      <c r="A62" s="13">
        <v>44</v>
      </c>
      <c r="B62" s="42">
        <v>35.200000000000003</v>
      </c>
      <c r="C62" s="9">
        <f t="shared" si="0"/>
        <v>0.43074325242420036</v>
      </c>
      <c r="D62" s="19">
        <f t="shared" si="1"/>
        <v>10.131415094339626</v>
      </c>
      <c r="E62" s="9">
        <f t="shared" si="2"/>
        <v>0.11430428452035653</v>
      </c>
      <c r="F62" s="21">
        <f t="shared" si="3"/>
        <v>0.54504753694455688</v>
      </c>
      <c r="O62" s="27"/>
      <c r="P62" s="47"/>
    </row>
    <row r="63" spans="1:16" ht="15" x14ac:dyDescent="0.25">
      <c r="A63" s="52">
        <v>45</v>
      </c>
      <c r="B63" s="42">
        <v>46.1</v>
      </c>
      <c r="C63" s="9">
        <f t="shared" si="0"/>
        <v>0.56412681638510331</v>
      </c>
      <c r="D63" s="19">
        <f t="shared" si="1"/>
        <v>13.268699882075476</v>
      </c>
      <c r="E63" s="9">
        <f t="shared" si="2"/>
        <v>0.14980748623475926</v>
      </c>
      <c r="F63" s="21">
        <f t="shared" si="3"/>
        <v>0.71393430261986257</v>
      </c>
      <c r="O63" s="27"/>
      <c r="P63" s="47"/>
    </row>
    <row r="64" spans="1:16" ht="15" x14ac:dyDescent="0.25">
      <c r="A64" s="52">
        <v>46</v>
      </c>
      <c r="B64" s="42">
        <v>36.700000000000003</v>
      </c>
      <c r="C64" s="9">
        <f t="shared" si="0"/>
        <v>0.44909878874909531</v>
      </c>
      <c r="D64" s="19">
        <f t="shared" si="1"/>
        <v>10.563151533018871</v>
      </c>
      <c r="E64" s="9">
        <f t="shared" si="2"/>
        <v>0.11918701284584622</v>
      </c>
      <c r="F64" s="21">
        <f t="shared" si="3"/>
        <v>0.56828580159494158</v>
      </c>
      <c r="O64" s="27"/>
      <c r="P64" s="47"/>
    </row>
    <row r="65" spans="1:16" ht="15" x14ac:dyDescent="0.25">
      <c r="A65" s="13">
        <v>47</v>
      </c>
      <c r="B65" s="42">
        <v>39</v>
      </c>
      <c r="C65" s="9">
        <f t="shared" si="0"/>
        <v>0.47724394444726742</v>
      </c>
      <c r="D65" s="19">
        <f t="shared" si="1"/>
        <v>11.22514740566038</v>
      </c>
      <c r="E65" s="9">
        <f t="shared" si="2"/>
        <v>0.12667574232734652</v>
      </c>
      <c r="F65" s="21">
        <f t="shared" si="3"/>
        <v>0.60391968677461394</v>
      </c>
      <c r="O65" s="27"/>
      <c r="P65" s="47"/>
    </row>
    <row r="66" spans="1:16" ht="15" x14ac:dyDescent="0.25">
      <c r="A66" s="52">
        <v>48</v>
      </c>
      <c r="B66" s="42">
        <v>54.6</v>
      </c>
      <c r="C66" s="9">
        <f t="shared" si="0"/>
        <v>0.6681415222261744</v>
      </c>
      <c r="D66" s="19">
        <f t="shared" si="1"/>
        <v>15.715206367924532</v>
      </c>
      <c r="E66" s="9">
        <f t="shared" si="2"/>
        <v>0.17752898668165498</v>
      </c>
      <c r="F66" s="21">
        <f t="shared" si="3"/>
        <v>0.84567050890782935</v>
      </c>
      <c r="O66" s="27"/>
      <c r="P66" s="47"/>
    </row>
    <row r="67" spans="1:16" ht="15" x14ac:dyDescent="0.25">
      <c r="A67" s="52">
        <v>49</v>
      </c>
      <c r="B67" s="42">
        <v>50.7</v>
      </c>
      <c r="C67" s="9">
        <f t="shared" si="0"/>
        <v>0.62041712778144775</v>
      </c>
      <c r="D67" s="19">
        <f t="shared" si="1"/>
        <v>14.592691627358496</v>
      </c>
      <c r="E67" s="9">
        <f t="shared" si="2"/>
        <v>0.16480584198822973</v>
      </c>
      <c r="F67" s="21">
        <f t="shared" si="3"/>
        <v>0.78522296976967754</v>
      </c>
      <c r="O67" s="27"/>
      <c r="P67" s="47"/>
    </row>
    <row r="68" spans="1:16" ht="15" x14ac:dyDescent="0.25">
      <c r="A68" s="13">
        <v>50</v>
      </c>
      <c r="B68" s="42">
        <v>39.700000000000003</v>
      </c>
      <c r="C68" s="9">
        <f t="shared" si="0"/>
        <v>0.4858098613988851</v>
      </c>
      <c r="D68" s="19">
        <f t="shared" si="1"/>
        <v>11.426624410377361</v>
      </c>
      <c r="E68" s="9">
        <f t="shared" si="2"/>
        <v>0.12895537256729372</v>
      </c>
      <c r="F68" s="21">
        <f t="shared" si="3"/>
        <v>0.61476523396617888</v>
      </c>
      <c r="O68" s="27"/>
      <c r="P68" s="47"/>
    </row>
    <row r="69" spans="1:16" ht="15" x14ac:dyDescent="0.25">
      <c r="A69" s="52">
        <v>51</v>
      </c>
      <c r="B69" s="42">
        <v>38.200000000000003</v>
      </c>
      <c r="C69" s="9">
        <f t="shared" si="0"/>
        <v>0.46745432507399021</v>
      </c>
      <c r="D69" s="19">
        <f t="shared" si="1"/>
        <v>10.994887971698118</v>
      </c>
      <c r="E69" s="9">
        <f t="shared" si="2"/>
        <v>0.12407070876561001</v>
      </c>
      <c r="F69" s="21">
        <f t="shared" si="3"/>
        <v>0.5915250338396002</v>
      </c>
      <c r="O69" s="27"/>
      <c r="P69" s="47"/>
    </row>
    <row r="70" spans="1:16" ht="15" x14ac:dyDescent="0.25">
      <c r="A70" s="52">
        <v>52</v>
      </c>
      <c r="B70" s="42">
        <v>35.1</v>
      </c>
      <c r="C70" s="9">
        <f>($F$12/$F$16)*B70</f>
        <v>0.42951955000254072</v>
      </c>
      <c r="D70" s="19">
        <f t="shared" si="1"/>
        <v>10.102632665094342</v>
      </c>
      <c r="E70" s="9">
        <f t="shared" si="2"/>
        <v>0.11397880369496574</v>
      </c>
      <c r="F70" s="21">
        <f>SUM(C70,E70)</f>
        <v>0.54349835369750643</v>
      </c>
      <c r="O70" s="27"/>
      <c r="P70" s="47"/>
    </row>
    <row r="71" spans="1:16" ht="15" x14ac:dyDescent="0.25">
      <c r="A71" s="13">
        <v>53</v>
      </c>
      <c r="B71" s="42">
        <v>46.3</v>
      </c>
      <c r="C71" s="9">
        <f t="shared" ref="C71:C89" si="4">($F$12/$F$16)*B71</f>
        <v>0.5665742212284226</v>
      </c>
      <c r="D71" s="19">
        <f t="shared" si="1"/>
        <v>13.326264740566041</v>
      </c>
      <c r="E71" s="9">
        <f t="shared" si="2"/>
        <v>0.15045939902735975</v>
      </c>
      <c r="F71" s="21">
        <f t="shared" si="3"/>
        <v>0.71703362025578232</v>
      </c>
      <c r="O71" s="27"/>
      <c r="P71" s="47"/>
    </row>
    <row r="72" spans="1:16" ht="15" x14ac:dyDescent="0.25">
      <c r="A72" s="52">
        <v>54</v>
      </c>
      <c r="B72" s="42">
        <v>36.9</v>
      </c>
      <c r="C72" s="9">
        <f t="shared" si="4"/>
        <v>0.45154619359241455</v>
      </c>
      <c r="D72" s="19">
        <f t="shared" si="1"/>
        <v>10.620716391509434</v>
      </c>
      <c r="E72" s="9">
        <f t="shared" si="2"/>
        <v>0.11983811639009043</v>
      </c>
      <c r="F72" s="21">
        <f t="shared" si="3"/>
        <v>0.571384309982505</v>
      </c>
      <c r="O72" s="27"/>
      <c r="P72" s="47"/>
    </row>
    <row r="73" spans="1:16" ht="15" x14ac:dyDescent="0.25">
      <c r="A73" s="52">
        <v>55</v>
      </c>
      <c r="B73" s="42">
        <v>39.299999999999997</v>
      </c>
      <c r="C73" s="9">
        <f t="shared" si="4"/>
        <v>0.48091505171224636</v>
      </c>
      <c r="D73" s="19">
        <f t="shared" si="1"/>
        <v>11.311494693396229</v>
      </c>
      <c r="E73" s="9">
        <f t="shared" si="2"/>
        <v>0.12765270089991348</v>
      </c>
      <c r="F73" s="21">
        <f t="shared" si="3"/>
        <v>0.60856775261215978</v>
      </c>
      <c r="O73" s="27"/>
      <c r="P73" s="47"/>
    </row>
    <row r="74" spans="1:16" ht="15" x14ac:dyDescent="0.25">
      <c r="A74" s="13">
        <v>56</v>
      </c>
      <c r="B74" s="42">
        <v>54.7</v>
      </c>
      <c r="C74" s="9">
        <f t="shared" si="4"/>
        <v>0.6693652246478341</v>
      </c>
      <c r="D74" s="19">
        <f t="shared" si="1"/>
        <v>15.743988797169816</v>
      </c>
      <c r="E74" s="9">
        <f t="shared" si="2"/>
        <v>0.17785530745344905</v>
      </c>
      <c r="F74" s="21">
        <f t="shared" si="3"/>
        <v>0.84722053210128312</v>
      </c>
      <c r="O74" s="27"/>
      <c r="P74" s="47"/>
    </row>
    <row r="75" spans="1:16" ht="15" x14ac:dyDescent="0.25">
      <c r="A75" s="52">
        <v>57</v>
      </c>
      <c r="B75" s="42">
        <v>50.6</v>
      </c>
      <c r="C75" s="9">
        <f t="shared" si="4"/>
        <v>0.61919342535978805</v>
      </c>
      <c r="D75" s="19">
        <f t="shared" si="1"/>
        <v>14.563909198113212</v>
      </c>
      <c r="E75" s="9">
        <f t="shared" si="2"/>
        <v>0.16447969377799704</v>
      </c>
      <c r="F75" s="21">
        <f t="shared" si="3"/>
        <v>0.78367311913778503</v>
      </c>
      <c r="O75" s="27"/>
      <c r="P75" s="47"/>
    </row>
    <row r="76" spans="1:16" ht="15" x14ac:dyDescent="0.25">
      <c r="A76" s="52">
        <v>58</v>
      </c>
      <c r="B76" s="42">
        <v>40</v>
      </c>
      <c r="C76" s="9">
        <f t="shared" si="4"/>
        <v>0.48948096866386404</v>
      </c>
      <c r="D76" s="19">
        <f t="shared" si="1"/>
        <v>11.51297169811321</v>
      </c>
      <c r="E76" s="9">
        <f t="shared" si="2"/>
        <v>0.12993242149878176</v>
      </c>
      <c r="F76" s="21">
        <f t="shared" si="3"/>
        <v>0.61941339016264574</v>
      </c>
      <c r="O76" s="27"/>
      <c r="P76" s="47"/>
    </row>
    <row r="77" spans="1:16" ht="15" x14ac:dyDescent="0.25">
      <c r="A77" s="13">
        <v>59</v>
      </c>
      <c r="B77" s="42">
        <v>37.6</v>
      </c>
      <c r="C77" s="9">
        <f t="shared" si="4"/>
        <v>0.46011211054403223</v>
      </c>
      <c r="D77" s="19">
        <f t="shared" si="1"/>
        <v>10.822193396226417</v>
      </c>
      <c r="E77" s="9">
        <f t="shared" si="2"/>
        <v>0.1221171142679848</v>
      </c>
      <c r="F77" s="21">
        <f t="shared" si="3"/>
        <v>0.582229224812017</v>
      </c>
      <c r="O77" s="27"/>
      <c r="P77" s="47"/>
    </row>
    <row r="78" spans="1:16" ht="15" x14ac:dyDescent="0.25">
      <c r="A78" s="52">
        <v>60</v>
      </c>
      <c r="B78" s="42">
        <v>35.200000000000003</v>
      </c>
      <c r="C78" s="9">
        <f t="shared" si="4"/>
        <v>0.43074325242420036</v>
      </c>
      <c r="D78" s="19">
        <f t="shared" si="1"/>
        <v>10.131415094339626</v>
      </c>
      <c r="E78" s="9">
        <f t="shared" si="2"/>
        <v>0.11430428452035653</v>
      </c>
      <c r="F78" s="21">
        <f t="shared" si="3"/>
        <v>0.54504753694455688</v>
      </c>
      <c r="O78" s="27"/>
      <c r="P78" s="47"/>
    </row>
    <row r="79" spans="1:16" ht="15" x14ac:dyDescent="0.25">
      <c r="A79" s="13">
        <v>61</v>
      </c>
      <c r="B79" s="42">
        <v>46.1</v>
      </c>
      <c r="C79" s="9">
        <f t="shared" si="4"/>
        <v>0.56412681638510331</v>
      </c>
      <c r="D79" s="19">
        <f t="shared" si="1"/>
        <v>13.268699882075476</v>
      </c>
      <c r="E79" s="9">
        <f t="shared" si="2"/>
        <v>0.14980748623475926</v>
      </c>
      <c r="F79" s="21">
        <f t="shared" si="3"/>
        <v>0.71393430261986257</v>
      </c>
      <c r="O79" s="27"/>
      <c r="P79" s="47"/>
    </row>
    <row r="80" spans="1:16" ht="15" x14ac:dyDescent="0.25">
      <c r="A80" s="52">
        <v>62</v>
      </c>
      <c r="B80" s="42">
        <v>37</v>
      </c>
      <c r="C80" s="9">
        <f t="shared" si="4"/>
        <v>0.45276989601407425</v>
      </c>
      <c r="D80" s="19">
        <f t="shared" si="1"/>
        <v>10.649498820754719</v>
      </c>
      <c r="E80" s="9">
        <f t="shared" si="2"/>
        <v>0.12016367461305402</v>
      </c>
      <c r="F80" s="21">
        <f t="shared" si="3"/>
        <v>0.57293357062712824</v>
      </c>
      <c r="O80" s="27"/>
      <c r="P80" s="47"/>
    </row>
    <row r="81" spans="1:16" ht="15" x14ac:dyDescent="0.25">
      <c r="A81" s="52">
        <v>63</v>
      </c>
      <c r="B81" s="42">
        <v>46</v>
      </c>
      <c r="C81" s="9">
        <f t="shared" si="4"/>
        <v>0.56290311396344361</v>
      </c>
      <c r="D81" s="19">
        <f t="shared" si="1"/>
        <v>13.239917452830191</v>
      </c>
      <c r="E81" s="9">
        <f t="shared" si="2"/>
        <v>0.14948153630115993</v>
      </c>
      <c r="F81" s="21">
        <f t="shared" si="3"/>
        <v>0.71238465026460351</v>
      </c>
      <c r="O81" s="27"/>
      <c r="P81" s="47"/>
    </row>
    <row r="82" spans="1:16" ht="15" x14ac:dyDescent="0.25">
      <c r="A82" s="13">
        <v>64</v>
      </c>
      <c r="B82" s="42">
        <v>54.9</v>
      </c>
      <c r="C82" s="9">
        <f t="shared" si="4"/>
        <v>0.67181262949115339</v>
      </c>
      <c r="D82" s="19">
        <f t="shared" si="1"/>
        <v>15.80155365566038</v>
      </c>
      <c r="E82" s="9">
        <f t="shared" si="2"/>
        <v>0.17850796194450344</v>
      </c>
      <c r="F82" s="21">
        <f t="shared" si="3"/>
        <v>0.85032059143565686</v>
      </c>
      <c r="O82" s="27"/>
      <c r="P82" s="47"/>
    </row>
    <row r="83" spans="1:16" ht="15" x14ac:dyDescent="0.25">
      <c r="A83" s="52">
        <v>65</v>
      </c>
      <c r="B83" s="42">
        <v>50.6</v>
      </c>
      <c r="C83" s="9">
        <f t="shared" si="4"/>
        <v>0.61919342535978805</v>
      </c>
      <c r="D83" s="19">
        <f t="shared" si="1"/>
        <v>14.563909198113212</v>
      </c>
      <c r="E83" s="9">
        <f t="shared" si="2"/>
        <v>0.16447969377799704</v>
      </c>
      <c r="F83" s="21">
        <f t="shared" si="3"/>
        <v>0.78367311913778503</v>
      </c>
      <c r="O83" s="27"/>
      <c r="P83" s="47"/>
    </row>
    <row r="84" spans="1:16" ht="15" x14ac:dyDescent="0.25">
      <c r="A84" s="52">
        <v>66</v>
      </c>
      <c r="B84" s="42">
        <v>39.5</v>
      </c>
      <c r="C84" s="9">
        <f t="shared" si="4"/>
        <v>0.48336245655556576</v>
      </c>
      <c r="D84" s="19">
        <f t="shared" si="1"/>
        <v>11.369059551886796</v>
      </c>
      <c r="E84" s="9">
        <f t="shared" si="2"/>
        <v>0.1283040281279921</v>
      </c>
      <c r="F84" s="21">
        <f t="shared" si="3"/>
        <v>0.61166648468355789</v>
      </c>
      <c r="O84" s="27"/>
      <c r="P84" s="47"/>
    </row>
    <row r="85" spans="1:16" ht="15" x14ac:dyDescent="0.25">
      <c r="A85" s="13">
        <v>67</v>
      </c>
      <c r="B85" s="42">
        <v>39.1</v>
      </c>
      <c r="C85" s="9">
        <f>($F$12/$F$16)*B85</f>
        <v>0.47846764686892712</v>
      </c>
      <c r="D85" s="19">
        <f t="shared" ref="D85:D89" si="5">B85*$F$15/$F$14</f>
        <v>11.253929834905664</v>
      </c>
      <c r="E85" s="9">
        <f t="shared" ref="E85:E89" si="6">D85*($F$10/($F$14-D85+$F$15))</f>
        <v>0.12700139088237575</v>
      </c>
      <c r="F85" s="21">
        <f t="shared" ref="F85:F98" si="7">SUM(C85,E85)</f>
        <v>0.6054690377513029</v>
      </c>
      <c r="O85" s="27"/>
      <c r="P85" s="47"/>
    </row>
    <row r="86" spans="1:16" ht="15" x14ac:dyDescent="0.25">
      <c r="A86" s="52">
        <v>68</v>
      </c>
      <c r="B86" s="42">
        <v>34.799999999999997</v>
      </c>
      <c r="C86" s="9">
        <f t="shared" si="4"/>
        <v>0.42584844273756167</v>
      </c>
      <c r="D86" s="19">
        <f t="shared" si="5"/>
        <v>10.016285377358493</v>
      </c>
      <c r="E86" s="9">
        <f t="shared" si="6"/>
        <v>0.11300238701278792</v>
      </c>
      <c r="F86" s="21">
        <f t="shared" si="7"/>
        <v>0.53885082975034959</v>
      </c>
      <c r="O86" s="27"/>
      <c r="P86" s="47"/>
    </row>
    <row r="87" spans="1:16" ht="15" x14ac:dyDescent="0.25">
      <c r="A87" s="52">
        <v>69</v>
      </c>
      <c r="B87" s="42">
        <v>45.6</v>
      </c>
      <c r="C87" s="9">
        <f t="shared" si="4"/>
        <v>0.55800830427680503</v>
      </c>
      <c r="D87" s="19">
        <f t="shared" si="5"/>
        <v>13.124787735849059</v>
      </c>
      <c r="E87" s="9">
        <f t="shared" si="6"/>
        <v>0.14817777964944218</v>
      </c>
      <c r="F87" s="21">
        <f t="shared" si="7"/>
        <v>0.70618608392624727</v>
      </c>
      <c r="O87" s="27"/>
      <c r="P87" s="47"/>
    </row>
    <row r="88" spans="1:16" ht="15" x14ac:dyDescent="0.25">
      <c r="A88" s="52">
        <v>70</v>
      </c>
      <c r="B88" s="42">
        <v>36.9</v>
      </c>
      <c r="C88" s="9">
        <f t="shared" si="4"/>
        <v>0.45154619359241455</v>
      </c>
      <c r="D88" s="19">
        <f t="shared" si="5"/>
        <v>10.620716391509434</v>
      </c>
      <c r="E88" s="9">
        <f t="shared" si="6"/>
        <v>0.11983811639009043</v>
      </c>
      <c r="F88" s="21">
        <f t="shared" si="7"/>
        <v>0.571384309982505</v>
      </c>
      <c r="O88" s="27"/>
      <c r="P88" s="47"/>
    </row>
    <row r="89" spans="1:16" ht="15" x14ac:dyDescent="0.25">
      <c r="A89" s="13">
        <v>71</v>
      </c>
      <c r="B89" s="42">
        <v>39.4</v>
      </c>
      <c r="C89" s="9">
        <f t="shared" si="4"/>
        <v>0.48213875413390606</v>
      </c>
      <c r="D89" s="19">
        <f t="shared" si="5"/>
        <v>11.340277122641512</v>
      </c>
      <c r="E89" s="9">
        <f t="shared" si="6"/>
        <v>0.12797836236259252</v>
      </c>
      <c r="F89" s="21">
        <f t="shared" si="7"/>
        <v>0.61011711649649858</v>
      </c>
      <c r="O89" s="27"/>
      <c r="P89" s="47"/>
    </row>
    <row r="90" spans="1:16" ht="15" x14ac:dyDescent="0.25">
      <c r="A90" s="52">
        <v>72</v>
      </c>
      <c r="B90" s="42">
        <v>55.4</v>
      </c>
      <c r="C90" s="9">
        <f>($F$12/$F$16)*B90</f>
        <v>0.67793114159945167</v>
      </c>
      <c r="D90" s="19">
        <f>B90*$F$15/$F$14</f>
        <v>15.945465801886796</v>
      </c>
      <c r="E90" s="9">
        <f>D90*($F$10/($F$14-D90+$F$15))</f>
        <v>0.18013967370302222</v>
      </c>
      <c r="F90" s="21">
        <f>SUM(C90,E90)</f>
        <v>0.85807081530247387</v>
      </c>
      <c r="O90" s="27"/>
      <c r="P90" s="47"/>
    </row>
    <row r="91" spans="1:16" ht="15" x14ac:dyDescent="0.25">
      <c r="A91" s="52"/>
      <c r="B91" s="14">
        <f>SUM(B20:B90)</f>
        <v>3007.099999999999</v>
      </c>
      <c r="C91" s="9"/>
      <c r="D91" s="19"/>
      <c r="E91" s="9"/>
      <c r="F91" s="21"/>
      <c r="K91" s="55" t="s">
        <v>29</v>
      </c>
      <c r="M91" s="1" t="s">
        <v>27</v>
      </c>
      <c r="N91" s="1" t="s">
        <v>28</v>
      </c>
      <c r="O91" s="27"/>
      <c r="P91" s="47"/>
    </row>
    <row r="92" spans="1:16" ht="15" x14ac:dyDescent="0.25">
      <c r="A92" s="52" t="s">
        <v>32</v>
      </c>
      <c r="B92" s="42">
        <v>39.299999999999997</v>
      </c>
      <c r="C92" s="9" t="s">
        <v>34</v>
      </c>
      <c r="D92" s="19">
        <f>B92*$F$15/$F$14</f>
        <v>11.311494693396229</v>
      </c>
      <c r="E92" s="9">
        <f>D92*($F$10/($F$14-D92+$F$15))</f>
        <v>0.12765270089991348</v>
      </c>
      <c r="F92" s="21">
        <f>SUM(C92,E92)</f>
        <v>0.12765270089991348</v>
      </c>
      <c r="K92" s="55"/>
      <c r="O92" s="27"/>
      <c r="P92" s="47"/>
    </row>
    <row r="93" spans="1:16" ht="15" x14ac:dyDescent="0.25">
      <c r="A93" s="52" t="s">
        <v>25</v>
      </c>
      <c r="B93" s="42">
        <v>57.9</v>
      </c>
      <c r="C93" s="9">
        <f>N93</f>
        <v>0</v>
      </c>
      <c r="D93" s="19">
        <f>B93*$F$15/$F$14</f>
        <v>16.665026533018871</v>
      </c>
      <c r="E93" s="9">
        <f>D93*($F$10/($F$14-D93+$F$15))</f>
        <v>0.18829985135709684</v>
      </c>
      <c r="F93" s="21">
        <f>SUM(C93,E93)</f>
        <v>0.18829985135709684</v>
      </c>
      <c r="H93" s="47"/>
      <c r="J93" s="52" t="s">
        <v>25</v>
      </c>
      <c r="K93" s="21">
        <v>62.9</v>
      </c>
      <c r="L93" s="21">
        <v>62.9</v>
      </c>
      <c r="M93" s="56">
        <f>L93-K93</f>
        <v>0</v>
      </c>
      <c r="N93" s="21">
        <f>M93*0.8598</f>
        <v>0</v>
      </c>
      <c r="O93" s="27"/>
      <c r="P93" s="47"/>
    </row>
    <row r="94" spans="1:16" ht="15" x14ac:dyDescent="0.25">
      <c r="A94" s="52" t="s">
        <v>12</v>
      </c>
      <c r="B94" s="42">
        <v>45.2</v>
      </c>
      <c r="C94" s="9">
        <f>($F$12/$F$16)*B94</f>
        <v>0.55311349459016634</v>
      </c>
      <c r="D94" s="19">
        <f t="shared" ref="D94:D98" si="8">B94*$F$15/$F$14</f>
        <v>13.009658018867929</v>
      </c>
      <c r="E94" s="9">
        <f t="shared" ref="E94:E98" si="9">D94*($F$10/($F$14-D94+$F$15))</f>
        <v>0.1468740919259118</v>
      </c>
      <c r="F94" s="21">
        <f>SUM(C94,E94)</f>
        <v>0.69998758651607818</v>
      </c>
      <c r="M94" s="1" t="s">
        <v>27</v>
      </c>
      <c r="O94" s="27"/>
      <c r="P94" s="47"/>
    </row>
    <row r="95" spans="1:16" ht="15" x14ac:dyDescent="0.25">
      <c r="A95" s="52" t="s">
        <v>26</v>
      </c>
      <c r="B95" s="42">
        <v>66.7</v>
      </c>
      <c r="C95" s="9">
        <f>N95</f>
        <v>1.3404282000000001</v>
      </c>
      <c r="D95" s="19">
        <f t="shared" si="8"/>
        <v>19.197880306603778</v>
      </c>
      <c r="E95" s="9">
        <f t="shared" si="9"/>
        <v>0.21704515740594002</v>
      </c>
      <c r="F95" s="21">
        <f>SUM(C95,E95)</f>
        <v>1.5574733574059401</v>
      </c>
      <c r="H95" s="47"/>
      <c r="J95" s="52" t="s">
        <v>26</v>
      </c>
      <c r="K95" s="57">
        <v>133205</v>
      </c>
      <c r="L95" s="57">
        <v>134764</v>
      </c>
      <c r="M95" s="56">
        <f>L95-K95</f>
        <v>1559</v>
      </c>
      <c r="N95" s="21">
        <f>M95*0.0008598</f>
        <v>1.3404282000000001</v>
      </c>
      <c r="O95" s="27"/>
      <c r="P95" s="47"/>
    </row>
    <row r="96" spans="1:16" ht="15" x14ac:dyDescent="0.25">
      <c r="A96" s="52" t="s">
        <v>13</v>
      </c>
      <c r="B96" s="42">
        <v>71.7</v>
      </c>
      <c r="C96" s="9">
        <f>($F$12/$F$16)*B96</f>
        <v>0.87739463632997627</v>
      </c>
      <c r="D96" s="19">
        <f t="shared" si="8"/>
        <v>20.637001768867933</v>
      </c>
      <c r="E96" s="9">
        <f t="shared" si="9"/>
        <v>0.23339263890138673</v>
      </c>
      <c r="F96" s="21">
        <f t="shared" si="7"/>
        <v>1.110787275231363</v>
      </c>
      <c r="O96" s="27"/>
      <c r="P96" s="47"/>
    </row>
    <row r="97" spans="1:16" ht="15" x14ac:dyDescent="0.25">
      <c r="A97" s="52" t="s">
        <v>14</v>
      </c>
      <c r="B97" s="42">
        <v>45.8</v>
      </c>
      <c r="C97" s="9">
        <f>($F$12/$F$16)*B97</f>
        <v>0.56045570912012432</v>
      </c>
      <c r="D97" s="19">
        <f t="shared" si="8"/>
        <v>13.182352594339624</v>
      </c>
      <c r="E97" s="9">
        <f t="shared" si="9"/>
        <v>0.14882964935893597</v>
      </c>
      <c r="F97" s="21">
        <f t="shared" si="7"/>
        <v>0.70928535847906027</v>
      </c>
      <c r="O97" s="27"/>
      <c r="P97" s="47"/>
    </row>
    <row r="98" spans="1:16" ht="15" x14ac:dyDescent="0.25">
      <c r="A98" s="52" t="s">
        <v>33</v>
      </c>
      <c r="B98" s="42">
        <v>58.3</v>
      </c>
      <c r="C98" s="9" t="s">
        <v>34</v>
      </c>
      <c r="D98" s="19">
        <f t="shared" si="8"/>
        <v>16.780156250000001</v>
      </c>
      <c r="E98" s="9">
        <f t="shared" si="9"/>
        <v>0.18960573022196595</v>
      </c>
      <c r="F98" s="21">
        <f t="shared" si="7"/>
        <v>0.18960573022196595</v>
      </c>
      <c r="O98" s="27"/>
      <c r="P98" s="47"/>
    </row>
    <row r="99" spans="1:16" x14ac:dyDescent="0.2">
      <c r="A99" s="45" t="s">
        <v>0</v>
      </c>
      <c r="B99" s="14">
        <f>SUM(B92:B98)</f>
        <v>384.9</v>
      </c>
      <c r="C99" s="24">
        <f>SUM(C20:C98)-C93-C95</f>
        <v>38.147699292818224</v>
      </c>
      <c r="D99" s="20">
        <f>SUM(D20:D98)</f>
        <v>976.30000000000041</v>
      </c>
      <c r="E99" s="24">
        <f>SUM(E20:E98)</f>
        <v>11.021872507181772</v>
      </c>
      <c r="F99" s="58">
        <f>SUM(F20:F98)</f>
        <v>50.510000000000019</v>
      </c>
      <c r="G99" s="59"/>
      <c r="O99" s="28"/>
      <c r="P99" s="47"/>
    </row>
    <row r="100" spans="1:16" x14ac:dyDescent="0.2">
      <c r="F100" s="60"/>
      <c r="O100" s="47"/>
      <c r="P100" s="47"/>
    </row>
    <row r="101" spans="1:16" x14ac:dyDescent="0.2">
      <c r="D101" s="60"/>
      <c r="O101" s="47"/>
      <c r="P101" s="47"/>
    </row>
    <row r="102" spans="1:16" x14ac:dyDescent="0.2">
      <c r="C102" s="59"/>
    </row>
  </sheetData>
  <mergeCells count="18">
    <mergeCell ref="D9:E9"/>
    <mergeCell ref="D10:E10"/>
    <mergeCell ref="D11:E11"/>
    <mergeCell ref="D12:E12"/>
    <mergeCell ref="A14:C16"/>
    <mergeCell ref="D14:E14"/>
    <mergeCell ref="D15:E15"/>
    <mergeCell ref="D16:E16"/>
    <mergeCell ref="A1:I1"/>
    <mergeCell ref="A3:I3"/>
    <mergeCell ref="A4:I4"/>
    <mergeCell ref="A6:F6"/>
    <mergeCell ref="H6:I10"/>
    <mergeCell ref="A7:C7"/>
    <mergeCell ref="D7:E7"/>
    <mergeCell ref="A8:C8"/>
    <mergeCell ref="D8:E8"/>
    <mergeCell ref="A9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workbookViewId="0">
      <selection sqref="A1:I1"/>
    </sheetView>
  </sheetViews>
  <sheetFormatPr defaultRowHeight="12.75" x14ac:dyDescent="0.2"/>
  <cols>
    <col min="1" max="1" width="9.140625" style="45"/>
    <col min="2" max="2" width="10.85546875" style="1" customWidth="1"/>
    <col min="3" max="4" width="13.7109375" style="1" customWidth="1"/>
    <col min="5" max="5" width="16.7109375" style="1" customWidth="1"/>
    <col min="6" max="6" width="13.28515625" style="1" customWidth="1"/>
    <col min="7" max="7" width="10.7109375" style="1" customWidth="1"/>
    <col min="8" max="8" width="15.42578125" style="1" customWidth="1"/>
    <col min="9" max="9" width="15.85546875" style="1" customWidth="1"/>
    <col min="10" max="10" width="8.5703125" style="1" hidden="1" customWidth="1"/>
    <col min="11" max="11" width="19.28515625" style="1" hidden="1" customWidth="1"/>
    <col min="12" max="12" width="18.28515625" style="1" hidden="1" customWidth="1"/>
    <col min="13" max="13" width="11.140625" style="1" hidden="1" customWidth="1"/>
    <col min="14" max="14" width="12.85546875" style="1" hidden="1" customWidth="1"/>
    <col min="15" max="16384" width="9.140625" style="1"/>
  </cols>
  <sheetData>
    <row r="1" spans="1:11" ht="20.25" x14ac:dyDescent="0.3">
      <c r="A1" s="71" t="s">
        <v>1</v>
      </c>
      <c r="B1" s="71"/>
      <c r="C1" s="71"/>
      <c r="D1" s="71"/>
      <c r="E1" s="71"/>
      <c r="F1" s="71"/>
      <c r="G1" s="71"/>
      <c r="H1" s="71"/>
      <c r="I1" s="71"/>
      <c r="J1" s="32"/>
      <c r="K1" s="32"/>
    </row>
    <row r="2" spans="1:11" ht="20.25" x14ac:dyDescent="0.3">
      <c r="A2" s="31"/>
      <c r="B2" s="31"/>
      <c r="C2" s="31"/>
      <c r="D2" s="31"/>
      <c r="E2" s="31"/>
      <c r="F2" s="31"/>
      <c r="G2" s="33"/>
      <c r="H2" s="33"/>
      <c r="I2" s="31"/>
      <c r="J2" s="31"/>
      <c r="K2" s="31"/>
    </row>
    <row r="3" spans="1:11" ht="18.75" x14ac:dyDescent="0.2">
      <c r="A3" s="72" t="s">
        <v>19</v>
      </c>
      <c r="B3" s="72"/>
      <c r="C3" s="72"/>
      <c r="D3" s="72"/>
      <c r="E3" s="72"/>
      <c r="F3" s="72"/>
      <c r="G3" s="72"/>
      <c r="H3" s="72"/>
      <c r="I3" s="72"/>
      <c r="J3" s="35"/>
      <c r="K3" s="35"/>
    </row>
    <row r="4" spans="1:11" ht="18.75" x14ac:dyDescent="0.2">
      <c r="A4" s="72" t="s">
        <v>41</v>
      </c>
      <c r="B4" s="72"/>
      <c r="C4" s="72"/>
      <c r="D4" s="72"/>
      <c r="E4" s="72"/>
      <c r="F4" s="72"/>
      <c r="G4" s="72"/>
      <c r="H4" s="72"/>
      <c r="I4" s="72"/>
      <c r="J4" s="35"/>
      <c r="K4" s="35"/>
    </row>
    <row r="5" spans="1:11" ht="18.75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">
      <c r="A6" s="73" t="s">
        <v>2</v>
      </c>
      <c r="B6" s="74"/>
      <c r="C6" s="74"/>
      <c r="D6" s="74"/>
      <c r="E6" s="74"/>
      <c r="F6" s="75"/>
      <c r="G6" s="36"/>
      <c r="H6" s="76" t="s">
        <v>3</v>
      </c>
      <c r="I6" s="77"/>
    </row>
    <row r="7" spans="1:11" ht="36.75" thickBot="1" x14ac:dyDescent="0.25">
      <c r="A7" s="82" t="s">
        <v>4</v>
      </c>
      <c r="B7" s="83"/>
      <c r="C7" s="84"/>
      <c r="D7" s="85" t="s">
        <v>5</v>
      </c>
      <c r="E7" s="85"/>
      <c r="F7" s="37" t="s">
        <v>40</v>
      </c>
      <c r="G7" s="30"/>
      <c r="H7" s="78"/>
      <c r="I7" s="79"/>
    </row>
    <row r="8" spans="1:11" x14ac:dyDescent="0.2">
      <c r="A8" s="86" t="s">
        <v>11</v>
      </c>
      <c r="B8" s="87"/>
      <c r="C8" s="88"/>
      <c r="D8" s="89" t="s">
        <v>16</v>
      </c>
      <c r="E8" s="89"/>
      <c r="F8" s="53">
        <v>39.506999999999998</v>
      </c>
      <c r="H8" s="78"/>
      <c r="I8" s="79"/>
    </row>
    <row r="9" spans="1:11" x14ac:dyDescent="0.2">
      <c r="A9" s="90" t="s">
        <v>6</v>
      </c>
      <c r="B9" s="91"/>
      <c r="C9" s="92"/>
      <c r="D9" s="96" t="s">
        <v>15</v>
      </c>
      <c r="E9" s="96"/>
      <c r="F9" s="54">
        <f>SUM(C93,C95)</f>
        <v>9.6641519999994999E-2</v>
      </c>
      <c r="G9" s="38"/>
      <c r="H9" s="78"/>
      <c r="I9" s="79"/>
    </row>
    <row r="10" spans="1:11" ht="13.5" thickBot="1" x14ac:dyDescent="0.25">
      <c r="A10" s="93"/>
      <c r="B10" s="94"/>
      <c r="C10" s="95"/>
      <c r="D10" s="97" t="s">
        <v>22</v>
      </c>
      <c r="E10" s="98"/>
      <c r="F10" s="23">
        <f>F8-F9</f>
        <v>39.410358480000006</v>
      </c>
      <c r="G10" s="38"/>
      <c r="H10" s="80"/>
      <c r="I10" s="81"/>
    </row>
    <row r="11" spans="1:11" ht="13.5" thickBot="1" x14ac:dyDescent="0.25">
      <c r="A11" s="39"/>
      <c r="B11" s="39"/>
      <c r="C11" s="39"/>
      <c r="D11" s="61" t="s">
        <v>24</v>
      </c>
      <c r="E11" s="61"/>
      <c r="F11" s="23">
        <f>E99</f>
        <v>8.8342430232205089</v>
      </c>
      <c r="G11" s="38"/>
      <c r="H11" s="15"/>
      <c r="I11" s="15"/>
    </row>
    <row r="12" spans="1:11" ht="13.5" thickBot="1" x14ac:dyDescent="0.25">
      <c r="A12" s="39"/>
      <c r="B12" s="39"/>
      <c r="C12" s="39"/>
      <c r="D12" s="61" t="s">
        <v>23</v>
      </c>
      <c r="E12" s="61"/>
      <c r="F12" s="23">
        <f>F10-F11</f>
        <v>30.576115456779497</v>
      </c>
      <c r="G12" s="38"/>
      <c r="H12" s="15"/>
      <c r="I12" s="15"/>
    </row>
    <row r="13" spans="1:11" ht="13.5" thickBot="1" x14ac:dyDescent="0.25">
      <c r="A13" s="39"/>
      <c r="B13" s="39"/>
      <c r="C13" s="39"/>
      <c r="D13" s="40"/>
      <c r="E13" s="40"/>
      <c r="F13" s="16"/>
      <c r="G13" s="38"/>
      <c r="H13" s="4"/>
      <c r="I13" s="15"/>
    </row>
    <row r="14" spans="1:11" x14ac:dyDescent="0.2">
      <c r="A14" s="62" t="s">
        <v>20</v>
      </c>
      <c r="B14" s="63"/>
      <c r="C14" s="63"/>
      <c r="D14" s="68" t="s">
        <v>30</v>
      </c>
      <c r="E14" s="68"/>
      <c r="F14" s="18">
        <f>B91+B99</f>
        <v>3391.9999999999991</v>
      </c>
      <c r="H14" s="41"/>
      <c r="I14" s="4"/>
      <c r="J14" s="4"/>
    </row>
    <row r="15" spans="1:11" ht="15" x14ac:dyDescent="0.25">
      <c r="A15" s="64"/>
      <c r="B15" s="65"/>
      <c r="C15" s="65"/>
      <c r="D15" s="69" t="s">
        <v>17</v>
      </c>
      <c r="E15" s="69"/>
      <c r="F15" s="17">
        <v>976.3</v>
      </c>
      <c r="G15" s="38"/>
      <c r="H15" s="43"/>
      <c r="I15" s="6"/>
      <c r="J15" s="4"/>
    </row>
    <row r="16" spans="1:11" ht="24.75" customHeight="1" thickBot="1" x14ac:dyDescent="0.3">
      <c r="A16" s="66"/>
      <c r="B16" s="67"/>
      <c r="C16" s="67"/>
      <c r="D16" s="70" t="s">
        <v>31</v>
      </c>
      <c r="E16" s="70"/>
      <c r="F16" s="26">
        <f>SUM(B20:B52,B54:B90,B94,B96:B97)</f>
        <v>3117.3999999999992</v>
      </c>
      <c r="G16" s="38"/>
      <c r="H16" s="43"/>
      <c r="I16" s="6"/>
      <c r="J16" s="4"/>
    </row>
    <row r="17" spans="1:16" x14ac:dyDescent="0.2">
      <c r="A17" s="40"/>
      <c r="B17" s="40"/>
      <c r="C17" s="40"/>
      <c r="D17" s="40"/>
      <c r="E17" s="44"/>
      <c r="F17" s="44"/>
      <c r="G17" s="22"/>
      <c r="H17" s="38"/>
      <c r="I17" s="43"/>
      <c r="K17" s="4"/>
    </row>
    <row r="18" spans="1:16" ht="15" x14ac:dyDescent="0.25">
      <c r="G18" s="46"/>
      <c r="H18" s="46"/>
      <c r="K18" s="7"/>
      <c r="O18" s="47"/>
      <c r="P18" s="47"/>
    </row>
    <row r="19" spans="1:16" ht="36" x14ac:dyDescent="0.25">
      <c r="A19" s="48" t="s">
        <v>7</v>
      </c>
      <c r="B19" s="48" t="s">
        <v>8</v>
      </c>
      <c r="C19" s="49" t="s">
        <v>18</v>
      </c>
      <c r="D19" s="49" t="s">
        <v>21</v>
      </c>
      <c r="E19" s="50" t="s">
        <v>9</v>
      </c>
      <c r="F19" s="14" t="s">
        <v>10</v>
      </c>
      <c r="G19" s="51"/>
      <c r="H19" s="8"/>
      <c r="I19" s="7"/>
      <c r="O19" s="47"/>
      <c r="P19" s="47"/>
    </row>
    <row r="20" spans="1:16" ht="15" x14ac:dyDescent="0.25">
      <c r="A20" s="52">
        <v>1</v>
      </c>
      <c r="B20" s="42">
        <v>37.200000000000003</v>
      </c>
      <c r="C20" s="9">
        <f>($F$12/$F$16)*B20</f>
        <v>0.36486543112600167</v>
      </c>
      <c r="D20" s="19">
        <f>B20*$F$15/$F$14</f>
        <v>10.707063679245286</v>
      </c>
      <c r="E20" s="9">
        <f>D20*($F$10/($F$14-D20+$F$15))</f>
        <v>9.6835391472689006E-2</v>
      </c>
      <c r="F20" s="21">
        <f>SUM(C20,E20)</f>
        <v>0.46170082259869066</v>
      </c>
      <c r="H20" s="8"/>
      <c r="O20" s="27"/>
      <c r="P20" s="47"/>
    </row>
    <row r="21" spans="1:16" ht="15" x14ac:dyDescent="0.25">
      <c r="A21" s="13">
        <v>2</v>
      </c>
      <c r="B21" s="42">
        <v>38.200000000000003</v>
      </c>
      <c r="C21" s="9">
        <f t="shared" ref="C21:C69" si="0">($F$12/$F$16)*B21</f>
        <v>0.3746736416401415</v>
      </c>
      <c r="D21" s="19">
        <f t="shared" ref="D21:D84" si="1">B21*$F$15/$F$14</f>
        <v>10.994887971698118</v>
      </c>
      <c r="E21" s="9">
        <f t="shared" ref="E21:E84" si="2">D21*($F$10/($F$14-D21+$F$15))</f>
        <v>9.9445061860806552E-2</v>
      </c>
      <c r="F21" s="21">
        <f t="shared" ref="F21:F84" si="3">SUM(C21,E21)</f>
        <v>0.47411870350094804</v>
      </c>
      <c r="G21" s="5"/>
      <c r="H21" s="8"/>
      <c r="I21" s="5"/>
      <c r="O21" s="27"/>
      <c r="P21" s="47"/>
    </row>
    <row r="22" spans="1:16" ht="15" x14ac:dyDescent="0.25">
      <c r="A22" s="52">
        <v>3</v>
      </c>
      <c r="B22" s="42">
        <v>54.9</v>
      </c>
      <c r="C22" s="9">
        <f t="shared" si="0"/>
        <v>0.53847075722627658</v>
      </c>
      <c r="D22" s="19">
        <f t="shared" si="1"/>
        <v>15.80155365566038</v>
      </c>
      <c r="E22" s="9">
        <f t="shared" si="2"/>
        <v>0.14307756838685912</v>
      </c>
      <c r="F22" s="21">
        <f t="shared" si="3"/>
        <v>0.68154832561313572</v>
      </c>
      <c r="H22" s="10"/>
      <c r="I22" s="11"/>
      <c r="O22" s="27"/>
      <c r="P22" s="47"/>
    </row>
    <row r="23" spans="1:16" ht="15" x14ac:dyDescent="0.25">
      <c r="A23" s="52">
        <v>4</v>
      </c>
      <c r="B23" s="42">
        <v>38.6</v>
      </c>
      <c r="C23" s="9">
        <f t="shared" si="0"/>
        <v>0.37859692584579741</v>
      </c>
      <c r="D23" s="19">
        <f t="shared" si="1"/>
        <v>11.110017688679248</v>
      </c>
      <c r="E23" s="9">
        <f t="shared" si="2"/>
        <v>0.10048902655323924</v>
      </c>
      <c r="F23" s="21">
        <f t="shared" si="3"/>
        <v>0.47908595239903662</v>
      </c>
      <c r="H23" s="10"/>
      <c r="I23" s="7"/>
      <c r="O23" s="27"/>
      <c r="P23" s="47"/>
    </row>
    <row r="24" spans="1:16" ht="15" x14ac:dyDescent="0.25">
      <c r="A24" s="13">
        <v>5</v>
      </c>
      <c r="B24" s="42">
        <v>38.299999999999997</v>
      </c>
      <c r="C24" s="9">
        <f t="shared" si="0"/>
        <v>0.37565446269155545</v>
      </c>
      <c r="D24" s="19">
        <f t="shared" si="1"/>
        <v>11.023670400943397</v>
      </c>
      <c r="E24" s="9">
        <f t="shared" si="2"/>
        <v>9.9706047861903957E-2</v>
      </c>
      <c r="F24" s="21">
        <f t="shared" si="3"/>
        <v>0.4753605105534594</v>
      </c>
      <c r="G24" s="5"/>
      <c r="H24" s="5"/>
      <c r="I24" s="11"/>
      <c r="O24" s="27"/>
      <c r="P24" s="47"/>
    </row>
    <row r="25" spans="1:16" ht="15" x14ac:dyDescent="0.25">
      <c r="A25" s="52">
        <v>6</v>
      </c>
      <c r="B25" s="42">
        <v>45.1</v>
      </c>
      <c r="C25" s="9">
        <f t="shared" si="0"/>
        <v>0.44235029418770633</v>
      </c>
      <c r="D25" s="19">
        <f t="shared" si="1"/>
        <v>12.980875589622645</v>
      </c>
      <c r="E25" s="9">
        <f t="shared" si="2"/>
        <v>0.11746118843600646</v>
      </c>
      <c r="F25" s="21">
        <f t="shared" si="3"/>
        <v>0.55981148262371283</v>
      </c>
      <c r="I25" s="12"/>
      <c r="O25" s="27"/>
      <c r="P25" s="47"/>
    </row>
    <row r="26" spans="1:16" ht="15" x14ac:dyDescent="0.25">
      <c r="A26" s="52">
        <v>7</v>
      </c>
      <c r="B26" s="42">
        <v>34.5</v>
      </c>
      <c r="C26" s="9">
        <f t="shared" si="0"/>
        <v>0.3383832627378241</v>
      </c>
      <c r="D26" s="19">
        <f t="shared" si="1"/>
        <v>9.9299380896226435</v>
      </c>
      <c r="E26" s="9">
        <f t="shared" si="2"/>
        <v>8.979100311291606E-2</v>
      </c>
      <c r="F26" s="21">
        <f t="shared" si="3"/>
        <v>0.42817426585074014</v>
      </c>
      <c r="O26" s="27"/>
      <c r="P26" s="47"/>
    </row>
    <row r="27" spans="1:16" ht="15" x14ac:dyDescent="0.25">
      <c r="A27" s="13">
        <v>8</v>
      </c>
      <c r="B27" s="42">
        <v>39.6</v>
      </c>
      <c r="C27" s="9">
        <f t="shared" si="0"/>
        <v>0.38840513635993723</v>
      </c>
      <c r="D27" s="19">
        <f t="shared" si="1"/>
        <v>11.39784198113208</v>
      </c>
      <c r="E27" s="9">
        <f t="shared" si="2"/>
        <v>0.10309917966554978</v>
      </c>
      <c r="F27" s="21">
        <f t="shared" si="3"/>
        <v>0.491504316025487</v>
      </c>
      <c r="O27" s="27"/>
      <c r="P27" s="47"/>
    </row>
    <row r="28" spans="1:16" ht="15" x14ac:dyDescent="0.25">
      <c r="A28" s="52">
        <v>9</v>
      </c>
      <c r="B28" s="42">
        <v>38.6</v>
      </c>
      <c r="C28" s="9">
        <f t="shared" si="0"/>
        <v>0.37859692584579741</v>
      </c>
      <c r="D28" s="19">
        <f t="shared" si="1"/>
        <v>11.110017688679248</v>
      </c>
      <c r="E28" s="9">
        <f t="shared" si="2"/>
        <v>0.10048902655323924</v>
      </c>
      <c r="F28" s="21">
        <f t="shared" si="3"/>
        <v>0.47908595239903662</v>
      </c>
      <c r="O28" s="27"/>
      <c r="P28" s="47"/>
    </row>
    <row r="29" spans="1:16" ht="15" x14ac:dyDescent="0.25">
      <c r="A29" s="52">
        <v>10</v>
      </c>
      <c r="B29" s="42">
        <v>51.8</v>
      </c>
      <c r="C29" s="9">
        <f t="shared" si="0"/>
        <v>0.50806530463244315</v>
      </c>
      <c r="D29" s="19">
        <f t="shared" si="1"/>
        <v>14.909298349056607</v>
      </c>
      <c r="E29" s="9">
        <f t="shared" si="2"/>
        <v>0.13497083833958762</v>
      </c>
      <c r="F29" s="21">
        <f t="shared" si="3"/>
        <v>0.64303614297203082</v>
      </c>
      <c r="O29" s="27"/>
      <c r="P29" s="47"/>
    </row>
    <row r="30" spans="1:16" ht="15" x14ac:dyDescent="0.25">
      <c r="A30" s="13">
        <v>11</v>
      </c>
      <c r="B30" s="42">
        <v>54.5</v>
      </c>
      <c r="C30" s="9">
        <f t="shared" si="0"/>
        <v>0.53454747302062067</v>
      </c>
      <c r="D30" s="19">
        <f t="shared" si="1"/>
        <v>15.686423938679249</v>
      </c>
      <c r="E30" s="9">
        <f t="shared" si="2"/>
        <v>0.1420313519428065</v>
      </c>
      <c r="F30" s="21">
        <f t="shared" si="3"/>
        <v>0.67657882496342714</v>
      </c>
      <c r="O30" s="27"/>
      <c r="P30" s="47"/>
    </row>
    <row r="31" spans="1:16" ht="15" x14ac:dyDescent="0.25">
      <c r="A31" s="52">
        <v>12</v>
      </c>
      <c r="B31" s="42">
        <v>38.799999999999997</v>
      </c>
      <c r="C31" s="9">
        <f t="shared" si="0"/>
        <v>0.38055856794862536</v>
      </c>
      <c r="D31" s="19">
        <f t="shared" si="1"/>
        <v>11.167582547169813</v>
      </c>
      <c r="E31" s="9">
        <f t="shared" si="2"/>
        <v>0.10101102958818181</v>
      </c>
      <c r="F31" s="21">
        <f t="shared" si="3"/>
        <v>0.48156959753680717</v>
      </c>
      <c r="O31" s="27"/>
      <c r="P31" s="47"/>
    </row>
    <row r="32" spans="1:16" ht="15" x14ac:dyDescent="0.25">
      <c r="A32" s="52">
        <v>13</v>
      </c>
      <c r="B32" s="42">
        <v>37.700000000000003</v>
      </c>
      <c r="C32" s="9">
        <f t="shared" si="0"/>
        <v>0.36976953638307158</v>
      </c>
      <c r="D32" s="19">
        <f t="shared" si="1"/>
        <v>10.850975825471702</v>
      </c>
      <c r="E32" s="9">
        <f t="shared" si="2"/>
        <v>9.8140183572351908E-2</v>
      </c>
      <c r="F32" s="21">
        <f t="shared" si="3"/>
        <v>0.46790971995542352</v>
      </c>
      <c r="O32" s="27"/>
      <c r="P32" s="47"/>
    </row>
    <row r="33" spans="1:16" ht="15" x14ac:dyDescent="0.25">
      <c r="A33" s="13">
        <v>14</v>
      </c>
      <c r="B33" s="42">
        <v>45.5</v>
      </c>
      <c r="C33" s="9">
        <f t="shared" si="0"/>
        <v>0.44627357839336224</v>
      </c>
      <c r="D33" s="19">
        <f t="shared" si="1"/>
        <v>13.096005306603777</v>
      </c>
      <c r="E33" s="9">
        <f t="shared" si="2"/>
        <v>0.11850610543572754</v>
      </c>
      <c r="F33" s="21">
        <f t="shared" si="3"/>
        <v>0.56477968382908972</v>
      </c>
      <c r="O33" s="27"/>
      <c r="P33" s="47"/>
    </row>
    <row r="34" spans="1:16" ht="15" x14ac:dyDescent="0.25">
      <c r="A34" s="52">
        <v>15</v>
      </c>
      <c r="B34" s="42">
        <v>34</v>
      </c>
      <c r="C34" s="9">
        <f t="shared" si="0"/>
        <v>0.33347915748075418</v>
      </c>
      <c r="D34" s="19">
        <f t="shared" si="1"/>
        <v>9.7860259433962273</v>
      </c>
      <c r="E34" s="9">
        <f t="shared" si="2"/>
        <v>8.8486762419364207E-2</v>
      </c>
      <c r="F34" s="21">
        <f t="shared" si="3"/>
        <v>0.42196591990011839</v>
      </c>
      <c r="O34" s="27"/>
      <c r="P34" s="47"/>
    </row>
    <row r="35" spans="1:16" ht="15" x14ac:dyDescent="0.25">
      <c r="A35" s="52">
        <v>16</v>
      </c>
      <c r="B35" s="42">
        <v>40</v>
      </c>
      <c r="C35" s="9">
        <f t="shared" si="0"/>
        <v>0.39232842056559314</v>
      </c>
      <c r="D35" s="19">
        <f t="shared" si="1"/>
        <v>11.51297169811321</v>
      </c>
      <c r="E35" s="9">
        <f t="shared" si="2"/>
        <v>0.10414333747444691</v>
      </c>
      <c r="F35" s="21">
        <f t="shared" si="3"/>
        <v>0.49647175804004007</v>
      </c>
      <c r="O35" s="27"/>
      <c r="P35" s="47"/>
    </row>
    <row r="36" spans="1:16" ht="15" x14ac:dyDescent="0.25">
      <c r="A36" s="13">
        <v>17</v>
      </c>
      <c r="B36" s="42">
        <v>38.4</v>
      </c>
      <c r="C36" s="9">
        <f t="shared" si="0"/>
        <v>0.37663528374296945</v>
      </c>
      <c r="D36" s="19">
        <f t="shared" si="1"/>
        <v>11.052452830188681</v>
      </c>
      <c r="E36" s="9">
        <f t="shared" si="2"/>
        <v>9.9967037310963014E-2</v>
      </c>
      <c r="F36" s="21">
        <f t="shared" si="3"/>
        <v>0.47660232105393247</v>
      </c>
      <c r="O36" s="27"/>
      <c r="P36" s="47"/>
    </row>
    <row r="37" spans="1:16" ht="15" x14ac:dyDescent="0.25">
      <c r="A37" s="52">
        <v>18</v>
      </c>
      <c r="B37" s="42">
        <v>52.1</v>
      </c>
      <c r="C37" s="9">
        <f t="shared" si="0"/>
        <v>0.51100776778668511</v>
      </c>
      <c r="D37" s="19">
        <f t="shared" si="1"/>
        <v>14.995645636792455</v>
      </c>
      <c r="E37" s="9">
        <f t="shared" si="2"/>
        <v>0.13575521536708329</v>
      </c>
      <c r="F37" s="21">
        <f t="shared" si="3"/>
        <v>0.64676298315376846</v>
      </c>
      <c r="O37" s="27"/>
      <c r="P37" s="47"/>
    </row>
    <row r="38" spans="1:16" ht="15" x14ac:dyDescent="0.25">
      <c r="A38" s="52">
        <v>19</v>
      </c>
      <c r="B38" s="42">
        <v>54.2</v>
      </c>
      <c r="C38" s="9">
        <f t="shared" si="0"/>
        <v>0.53160500986637882</v>
      </c>
      <c r="D38" s="19">
        <f t="shared" si="1"/>
        <v>15.6000766509434</v>
      </c>
      <c r="E38" s="9">
        <f t="shared" si="2"/>
        <v>0.14124672593007839</v>
      </c>
      <c r="F38" s="21">
        <f t="shared" si="3"/>
        <v>0.67285173579645718</v>
      </c>
      <c r="O38" s="27"/>
      <c r="P38" s="47"/>
    </row>
    <row r="39" spans="1:16" ht="15" x14ac:dyDescent="0.25">
      <c r="A39" s="13">
        <v>20</v>
      </c>
      <c r="B39" s="42">
        <v>38.4</v>
      </c>
      <c r="C39" s="9">
        <f t="shared" si="0"/>
        <v>0.37663528374296945</v>
      </c>
      <c r="D39" s="19">
        <f t="shared" si="1"/>
        <v>11.052452830188681</v>
      </c>
      <c r="E39" s="9">
        <f t="shared" si="2"/>
        <v>9.9967037310963014E-2</v>
      </c>
      <c r="F39" s="21">
        <f t="shared" si="3"/>
        <v>0.47660232105393247</v>
      </c>
      <c r="O39" s="27"/>
      <c r="P39" s="47"/>
    </row>
    <row r="40" spans="1:16" ht="15" x14ac:dyDescent="0.25">
      <c r="A40" s="52">
        <v>21</v>
      </c>
      <c r="B40" s="42">
        <v>37.6</v>
      </c>
      <c r="C40" s="9">
        <f t="shared" si="0"/>
        <v>0.36878871533165758</v>
      </c>
      <c r="D40" s="19">
        <f t="shared" si="1"/>
        <v>10.822193396226417</v>
      </c>
      <c r="E40" s="9">
        <f t="shared" si="2"/>
        <v>9.7879218257589232E-2</v>
      </c>
      <c r="F40" s="21">
        <f t="shared" si="3"/>
        <v>0.4666679335892468</v>
      </c>
      <c r="O40" s="27"/>
      <c r="P40" s="47"/>
    </row>
    <row r="41" spans="1:16" ht="15" x14ac:dyDescent="0.25">
      <c r="A41" s="52">
        <v>22</v>
      </c>
      <c r="B41" s="42">
        <v>45.4</v>
      </c>
      <c r="C41" s="9">
        <f t="shared" si="0"/>
        <v>0.44529275734194823</v>
      </c>
      <c r="D41" s="19">
        <f t="shared" si="1"/>
        <v>13.067222877358493</v>
      </c>
      <c r="E41" s="9">
        <f t="shared" si="2"/>
        <v>0.11824487100663959</v>
      </c>
      <c r="F41" s="21">
        <f t="shared" si="3"/>
        <v>0.56353762834858778</v>
      </c>
      <c r="O41" s="27"/>
      <c r="P41" s="47"/>
    </row>
    <row r="42" spans="1:16" ht="15" x14ac:dyDescent="0.25">
      <c r="A42" s="13">
        <v>23</v>
      </c>
      <c r="B42" s="42">
        <v>33.799999999999997</v>
      </c>
      <c r="C42" s="9">
        <f t="shared" si="0"/>
        <v>0.33151751537792618</v>
      </c>
      <c r="D42" s="19">
        <f t="shared" si="1"/>
        <v>9.7284610849056623</v>
      </c>
      <c r="E42" s="9">
        <f t="shared" si="2"/>
        <v>8.7965090257597522E-2</v>
      </c>
      <c r="F42" s="21">
        <f t="shared" si="3"/>
        <v>0.4194826056355237</v>
      </c>
      <c r="O42" s="27"/>
      <c r="P42" s="47"/>
    </row>
    <row r="43" spans="1:16" ht="15" x14ac:dyDescent="0.25">
      <c r="A43" s="52">
        <v>24</v>
      </c>
      <c r="B43" s="42">
        <v>40.6</v>
      </c>
      <c r="C43" s="9">
        <f t="shared" si="0"/>
        <v>0.39821334687407706</v>
      </c>
      <c r="D43" s="19">
        <f t="shared" si="1"/>
        <v>11.685666273584909</v>
      </c>
      <c r="E43" s="9">
        <f t="shared" si="2"/>
        <v>0.10570967766286282</v>
      </c>
      <c r="F43" s="21">
        <f t="shared" si="3"/>
        <v>0.50392302453693993</v>
      </c>
      <c r="O43" s="27"/>
      <c r="P43" s="47"/>
    </row>
    <row r="44" spans="1:16" ht="15" x14ac:dyDescent="0.25">
      <c r="A44" s="52">
        <v>25</v>
      </c>
      <c r="B44" s="42">
        <v>38.4</v>
      </c>
      <c r="C44" s="9">
        <f t="shared" si="0"/>
        <v>0.37663528374296945</v>
      </c>
      <c r="D44" s="19">
        <f t="shared" si="1"/>
        <v>11.052452830188681</v>
      </c>
      <c r="E44" s="9">
        <f t="shared" si="2"/>
        <v>9.9967037310963014E-2</v>
      </c>
      <c r="F44" s="21">
        <f t="shared" si="3"/>
        <v>0.47660232105393247</v>
      </c>
      <c r="O44" s="27"/>
      <c r="P44" s="47"/>
    </row>
    <row r="45" spans="1:16" ht="15" x14ac:dyDescent="0.25">
      <c r="A45" s="13">
        <v>26</v>
      </c>
      <c r="B45" s="42">
        <v>52.1</v>
      </c>
      <c r="C45" s="9">
        <f t="shared" si="0"/>
        <v>0.51100776778668511</v>
      </c>
      <c r="D45" s="19">
        <f t="shared" si="1"/>
        <v>14.995645636792455</v>
      </c>
      <c r="E45" s="9">
        <f t="shared" si="2"/>
        <v>0.13575521536708329</v>
      </c>
      <c r="F45" s="21">
        <f t="shared" si="3"/>
        <v>0.64676298315376846</v>
      </c>
      <c r="O45" s="27"/>
      <c r="P45" s="47"/>
    </row>
    <row r="46" spans="1:16" ht="15" x14ac:dyDescent="0.25">
      <c r="A46" s="52">
        <v>27</v>
      </c>
      <c r="B46" s="42">
        <v>54.6</v>
      </c>
      <c r="C46" s="9">
        <f t="shared" si="0"/>
        <v>0.53552829407203473</v>
      </c>
      <c r="D46" s="19">
        <f t="shared" si="1"/>
        <v>15.715206367924532</v>
      </c>
      <c r="E46" s="9">
        <f t="shared" si="2"/>
        <v>0.14229290086506649</v>
      </c>
      <c r="F46" s="21">
        <f t="shared" si="3"/>
        <v>0.67782119493710125</v>
      </c>
      <c r="O46" s="27"/>
      <c r="P46" s="47"/>
    </row>
    <row r="47" spans="1:16" ht="15" x14ac:dyDescent="0.25">
      <c r="A47" s="13">
        <v>28</v>
      </c>
      <c r="B47" s="42">
        <v>38.200000000000003</v>
      </c>
      <c r="C47" s="9">
        <f t="shared" si="0"/>
        <v>0.3746736416401415</v>
      </c>
      <c r="D47" s="19">
        <f t="shared" si="1"/>
        <v>10.994887971698118</v>
      </c>
      <c r="E47" s="9">
        <f t="shared" si="2"/>
        <v>9.9445061860806552E-2</v>
      </c>
      <c r="F47" s="21">
        <f t="shared" si="3"/>
        <v>0.47411870350094804</v>
      </c>
      <c r="O47" s="27"/>
      <c r="P47" s="47"/>
    </row>
    <row r="48" spans="1:16" ht="15" x14ac:dyDescent="0.25">
      <c r="A48" s="52">
        <v>29</v>
      </c>
      <c r="B48" s="42">
        <v>37.799999999999997</v>
      </c>
      <c r="C48" s="9">
        <f t="shared" si="0"/>
        <v>0.37075035743448553</v>
      </c>
      <c r="D48" s="19">
        <f t="shared" si="1"/>
        <v>10.879758254716982</v>
      </c>
      <c r="E48" s="9">
        <f t="shared" si="2"/>
        <v>9.8401152334666189E-2</v>
      </c>
      <c r="F48" s="21">
        <f t="shared" si="3"/>
        <v>0.46915150976915171</v>
      </c>
      <c r="O48" s="27"/>
      <c r="P48" s="47"/>
    </row>
    <row r="49" spans="1:16" ht="15" x14ac:dyDescent="0.25">
      <c r="A49" s="52">
        <v>30</v>
      </c>
      <c r="B49" s="42">
        <v>44.8</v>
      </c>
      <c r="C49" s="9">
        <f t="shared" si="0"/>
        <v>0.43940783103346431</v>
      </c>
      <c r="D49" s="19">
        <f t="shared" si="1"/>
        <v>12.894528301886796</v>
      </c>
      <c r="E49" s="9">
        <f t="shared" si="2"/>
        <v>0.1166775369388818</v>
      </c>
      <c r="F49" s="21">
        <f t="shared" si="3"/>
        <v>0.55608536797234609</v>
      </c>
      <c r="O49" s="27"/>
      <c r="P49" s="47"/>
    </row>
    <row r="50" spans="1:16" ht="15" x14ac:dyDescent="0.25">
      <c r="A50" s="13">
        <v>31</v>
      </c>
      <c r="B50" s="42">
        <v>34.200000000000003</v>
      </c>
      <c r="C50" s="9">
        <f t="shared" si="0"/>
        <v>0.33544079958358219</v>
      </c>
      <c r="D50" s="19">
        <f t="shared" si="1"/>
        <v>9.8435908018867941</v>
      </c>
      <c r="E50" s="9">
        <f t="shared" si="2"/>
        <v>8.900844836123166E-2</v>
      </c>
      <c r="F50" s="21">
        <f t="shared" si="3"/>
        <v>0.42444924794481387</v>
      </c>
      <c r="O50" s="27"/>
      <c r="P50" s="47"/>
    </row>
    <row r="51" spans="1:16" ht="15" x14ac:dyDescent="0.25">
      <c r="A51" s="52">
        <v>32</v>
      </c>
      <c r="B51" s="42">
        <v>39.299999999999997</v>
      </c>
      <c r="C51" s="9">
        <f t="shared" si="0"/>
        <v>0.38546267320569527</v>
      </c>
      <c r="D51" s="19">
        <f t="shared" si="1"/>
        <v>11.311494693396229</v>
      </c>
      <c r="E51" s="9">
        <f t="shared" si="2"/>
        <v>0.10231609752204125</v>
      </c>
      <c r="F51" s="21">
        <f t="shared" si="3"/>
        <v>0.48777877072773651</v>
      </c>
      <c r="O51" s="27"/>
      <c r="P51" s="47"/>
    </row>
    <row r="52" spans="1:16" ht="15" x14ac:dyDescent="0.25">
      <c r="A52" s="52">
        <v>33</v>
      </c>
      <c r="B52" s="42">
        <v>39</v>
      </c>
      <c r="C52" s="9">
        <f>($F$12/$F$16)*B52</f>
        <v>0.38252021005145331</v>
      </c>
      <c r="D52" s="19">
        <f t="shared" si="1"/>
        <v>11.22514740566038</v>
      </c>
      <c r="E52" s="9">
        <f>D52*($F$10/($F$14-D52+$F$15))</f>
        <v>0.10153304641633744</v>
      </c>
      <c r="F52" s="21">
        <f t="shared" si="3"/>
        <v>0.48405325646779074</v>
      </c>
      <c r="O52" s="27"/>
      <c r="P52" s="47"/>
    </row>
    <row r="53" spans="1:16" ht="15" x14ac:dyDescent="0.25">
      <c r="A53" s="13">
        <v>34</v>
      </c>
      <c r="B53" s="42">
        <v>52.4</v>
      </c>
      <c r="C53" s="9" t="s">
        <v>34</v>
      </c>
      <c r="D53" s="19">
        <f>B53*$F$15/$F$14</f>
        <v>15.081992924528304</v>
      </c>
      <c r="E53" s="9">
        <f>D53*($F$10/($F$14-D53+$F$15))</f>
        <v>0.13653962351125123</v>
      </c>
      <c r="F53" s="21">
        <f t="shared" si="3"/>
        <v>0.13653962351125123</v>
      </c>
      <c r="O53" s="27"/>
      <c r="P53" s="47"/>
    </row>
    <row r="54" spans="1:16" ht="15" x14ac:dyDescent="0.25">
      <c r="A54" s="52">
        <v>35</v>
      </c>
      <c r="B54" s="42">
        <v>39</v>
      </c>
      <c r="C54" s="9">
        <f t="shared" si="0"/>
        <v>0.38252021005145331</v>
      </c>
      <c r="D54" s="19">
        <f t="shared" si="1"/>
        <v>11.22514740566038</v>
      </c>
      <c r="E54" s="9">
        <f t="shared" si="2"/>
        <v>0.10153304641633744</v>
      </c>
      <c r="F54" s="21">
        <f t="shared" si="3"/>
        <v>0.48405325646779074</v>
      </c>
      <c r="O54" s="27"/>
      <c r="P54" s="47"/>
    </row>
    <row r="55" spans="1:16" ht="15" x14ac:dyDescent="0.25">
      <c r="A55" s="52">
        <v>36</v>
      </c>
      <c r="B55" s="42">
        <v>37.1</v>
      </c>
      <c r="C55" s="9">
        <f t="shared" si="0"/>
        <v>0.36388461007458767</v>
      </c>
      <c r="D55" s="19">
        <f t="shared" si="1"/>
        <v>10.678281250000003</v>
      </c>
      <c r="E55" s="9">
        <f t="shared" si="2"/>
        <v>9.6574443394659981E-2</v>
      </c>
      <c r="F55" s="21">
        <f t="shared" si="3"/>
        <v>0.46045905346924765</v>
      </c>
      <c r="O55" s="27"/>
      <c r="P55" s="47"/>
    </row>
    <row r="56" spans="1:16" ht="15" x14ac:dyDescent="0.25">
      <c r="A56" s="13">
        <v>37</v>
      </c>
      <c r="B56" s="42">
        <v>45.8</v>
      </c>
      <c r="C56" s="9">
        <f t="shared" si="0"/>
        <v>0.44921604154760414</v>
      </c>
      <c r="D56" s="19">
        <f t="shared" si="1"/>
        <v>13.182352594339624</v>
      </c>
      <c r="E56" s="9">
        <f t="shared" si="2"/>
        <v>0.11928982944058038</v>
      </c>
      <c r="F56" s="21">
        <f t="shared" si="3"/>
        <v>0.5685058709881845</v>
      </c>
      <c r="O56" s="27"/>
      <c r="P56" s="47"/>
    </row>
    <row r="57" spans="1:16" ht="15" x14ac:dyDescent="0.25">
      <c r="A57" s="52">
        <v>38</v>
      </c>
      <c r="B57" s="42">
        <v>36.6</v>
      </c>
      <c r="C57" s="9">
        <f t="shared" si="0"/>
        <v>0.35898050481751775</v>
      </c>
      <c r="D57" s="19">
        <f t="shared" si="1"/>
        <v>10.534369103773589</v>
      </c>
      <c r="E57" s="9">
        <f t="shared" si="2"/>
        <v>9.5269754710275767E-2</v>
      </c>
      <c r="F57" s="21">
        <f t="shared" si="3"/>
        <v>0.45425025952779352</v>
      </c>
      <c r="O57" s="27"/>
      <c r="P57" s="47"/>
    </row>
    <row r="58" spans="1:16" ht="15" x14ac:dyDescent="0.25">
      <c r="A58" s="52">
        <v>40</v>
      </c>
      <c r="B58" s="42">
        <v>40.1</v>
      </c>
      <c r="C58" s="9">
        <f t="shared" si="0"/>
        <v>0.39330924161700714</v>
      </c>
      <c r="D58" s="19">
        <f t="shared" si="1"/>
        <v>11.541754127358493</v>
      </c>
      <c r="E58" s="9">
        <f t="shared" si="2"/>
        <v>0.10440438554930889</v>
      </c>
      <c r="F58" s="21">
        <f t="shared" si="3"/>
        <v>0.49771362716631606</v>
      </c>
      <c r="O58" s="27"/>
      <c r="P58" s="47"/>
    </row>
    <row r="59" spans="1:16" ht="15" x14ac:dyDescent="0.25">
      <c r="A59" s="13">
        <v>41</v>
      </c>
      <c r="B59" s="42">
        <v>50.6</v>
      </c>
      <c r="C59" s="9">
        <f t="shared" si="0"/>
        <v>0.49629545201547537</v>
      </c>
      <c r="D59" s="19">
        <f t="shared" si="1"/>
        <v>14.563909198113212</v>
      </c>
      <c r="E59" s="9">
        <f t="shared" si="2"/>
        <v>0.13183364135929876</v>
      </c>
      <c r="F59" s="21">
        <f t="shared" si="3"/>
        <v>0.62812909337477407</v>
      </c>
      <c r="O59" s="27"/>
      <c r="P59" s="47"/>
    </row>
    <row r="60" spans="1:16" ht="15" x14ac:dyDescent="0.25">
      <c r="A60" s="52">
        <v>42</v>
      </c>
      <c r="B60" s="42">
        <v>39.299999999999997</v>
      </c>
      <c r="C60" s="9">
        <f t="shared" si="0"/>
        <v>0.38546267320569527</v>
      </c>
      <c r="D60" s="19">
        <f t="shared" si="1"/>
        <v>11.311494693396229</v>
      </c>
      <c r="E60" s="9">
        <f t="shared" si="2"/>
        <v>0.10231609752204125</v>
      </c>
      <c r="F60" s="21">
        <f t="shared" si="3"/>
        <v>0.48777877072773651</v>
      </c>
      <c r="O60" s="27"/>
      <c r="P60" s="47"/>
    </row>
    <row r="61" spans="1:16" ht="15" x14ac:dyDescent="0.25">
      <c r="A61" s="52">
        <v>43</v>
      </c>
      <c r="B61" s="42">
        <v>38.799999999999997</v>
      </c>
      <c r="C61" s="9">
        <f t="shared" si="0"/>
        <v>0.38055856794862536</v>
      </c>
      <c r="D61" s="19">
        <f t="shared" si="1"/>
        <v>11.167582547169813</v>
      </c>
      <c r="E61" s="9">
        <f t="shared" si="2"/>
        <v>0.10101102958818181</v>
      </c>
      <c r="F61" s="21">
        <f t="shared" si="3"/>
        <v>0.48156959753680717</v>
      </c>
      <c r="O61" s="27"/>
      <c r="P61" s="47"/>
    </row>
    <row r="62" spans="1:16" ht="15" x14ac:dyDescent="0.25">
      <c r="A62" s="13">
        <v>44</v>
      </c>
      <c r="B62" s="42">
        <v>35.200000000000003</v>
      </c>
      <c r="C62" s="9">
        <f t="shared" si="0"/>
        <v>0.34524901009772202</v>
      </c>
      <c r="D62" s="19">
        <f t="shared" si="1"/>
        <v>10.131415094339626</v>
      </c>
      <c r="E62" s="9">
        <f t="shared" si="2"/>
        <v>9.1617084791191253E-2</v>
      </c>
      <c r="F62" s="21">
        <f t="shared" si="3"/>
        <v>0.43686609488891326</v>
      </c>
      <c r="O62" s="27"/>
      <c r="P62" s="47"/>
    </row>
    <row r="63" spans="1:16" ht="15" x14ac:dyDescent="0.25">
      <c r="A63" s="52">
        <v>45</v>
      </c>
      <c r="B63" s="42">
        <v>46.1</v>
      </c>
      <c r="C63" s="9">
        <f t="shared" si="0"/>
        <v>0.45215850470184615</v>
      </c>
      <c r="D63" s="19">
        <f t="shared" si="1"/>
        <v>13.268699882075476</v>
      </c>
      <c r="E63" s="9">
        <f t="shared" si="2"/>
        <v>0.12007358452325445</v>
      </c>
      <c r="F63" s="21">
        <f t="shared" si="3"/>
        <v>0.5722320892251006</v>
      </c>
      <c r="O63" s="27"/>
      <c r="P63" s="47"/>
    </row>
    <row r="64" spans="1:16" ht="15" x14ac:dyDescent="0.25">
      <c r="A64" s="52">
        <v>46</v>
      </c>
      <c r="B64" s="42">
        <v>36.700000000000003</v>
      </c>
      <c r="C64" s="9">
        <f t="shared" si="0"/>
        <v>0.35996132586893176</v>
      </c>
      <c r="D64" s="19">
        <f t="shared" si="1"/>
        <v>10.563151533018871</v>
      </c>
      <c r="E64" s="9">
        <f t="shared" si="2"/>
        <v>9.553068555327883E-2</v>
      </c>
      <c r="F64" s="21">
        <f t="shared" si="3"/>
        <v>0.45549201142221057</v>
      </c>
      <c r="O64" s="27"/>
      <c r="P64" s="47"/>
    </row>
    <row r="65" spans="1:16" ht="15" x14ac:dyDescent="0.25">
      <c r="A65" s="13">
        <v>47</v>
      </c>
      <c r="B65" s="42">
        <v>39</v>
      </c>
      <c r="C65" s="9">
        <f t="shared" si="0"/>
        <v>0.38252021005145331</v>
      </c>
      <c r="D65" s="19">
        <f t="shared" si="1"/>
        <v>11.22514740566038</v>
      </c>
      <c r="E65" s="9">
        <f t="shared" si="2"/>
        <v>0.10153304641633744</v>
      </c>
      <c r="F65" s="21">
        <f t="shared" si="3"/>
        <v>0.48405325646779074</v>
      </c>
      <c r="O65" s="27"/>
      <c r="P65" s="47"/>
    </row>
    <row r="66" spans="1:16" ht="15" x14ac:dyDescent="0.25">
      <c r="A66" s="52">
        <v>48</v>
      </c>
      <c r="B66" s="42">
        <v>54.6</v>
      </c>
      <c r="C66" s="9">
        <f t="shared" si="0"/>
        <v>0.53552829407203473</v>
      </c>
      <c r="D66" s="19">
        <f t="shared" si="1"/>
        <v>15.715206367924532</v>
      </c>
      <c r="E66" s="9">
        <f t="shared" si="2"/>
        <v>0.14229290086506649</v>
      </c>
      <c r="F66" s="21">
        <f t="shared" si="3"/>
        <v>0.67782119493710125</v>
      </c>
      <c r="O66" s="27"/>
      <c r="P66" s="47"/>
    </row>
    <row r="67" spans="1:16" ht="15" x14ac:dyDescent="0.25">
      <c r="A67" s="52">
        <v>49</v>
      </c>
      <c r="B67" s="42">
        <v>50.7</v>
      </c>
      <c r="C67" s="9">
        <f t="shared" si="0"/>
        <v>0.49727627306688937</v>
      </c>
      <c r="D67" s="19">
        <f t="shared" si="1"/>
        <v>14.592691627358496</v>
      </c>
      <c r="E67" s="9">
        <f t="shared" si="2"/>
        <v>0.13209505542926797</v>
      </c>
      <c r="F67" s="21">
        <f t="shared" si="3"/>
        <v>0.62937132849615729</v>
      </c>
      <c r="O67" s="27"/>
      <c r="P67" s="47"/>
    </row>
    <row r="68" spans="1:16" ht="15" x14ac:dyDescent="0.25">
      <c r="A68" s="13">
        <v>50</v>
      </c>
      <c r="B68" s="42">
        <v>39.700000000000003</v>
      </c>
      <c r="C68" s="9">
        <f t="shared" si="0"/>
        <v>0.38938595741135124</v>
      </c>
      <c r="D68" s="19">
        <f t="shared" si="1"/>
        <v>11.426624410377361</v>
      </c>
      <c r="E68" s="9">
        <f t="shared" si="2"/>
        <v>0.10336021394432816</v>
      </c>
      <c r="F68" s="21">
        <f t="shared" si="3"/>
        <v>0.49274617135567939</v>
      </c>
      <c r="O68" s="27"/>
      <c r="P68" s="47"/>
    </row>
    <row r="69" spans="1:16" ht="15" x14ac:dyDescent="0.25">
      <c r="A69" s="52">
        <v>51</v>
      </c>
      <c r="B69" s="42">
        <v>38.200000000000003</v>
      </c>
      <c r="C69" s="9">
        <f t="shared" si="0"/>
        <v>0.3746736416401415</v>
      </c>
      <c r="D69" s="19">
        <f t="shared" si="1"/>
        <v>10.994887971698118</v>
      </c>
      <c r="E69" s="9">
        <f t="shared" si="2"/>
        <v>9.9445061860806552E-2</v>
      </c>
      <c r="F69" s="21">
        <f t="shared" si="3"/>
        <v>0.47411870350094804</v>
      </c>
      <c r="O69" s="27"/>
      <c r="P69" s="47"/>
    </row>
    <row r="70" spans="1:16" ht="15" x14ac:dyDescent="0.25">
      <c r="A70" s="52">
        <v>52</v>
      </c>
      <c r="B70" s="42">
        <v>35.1</v>
      </c>
      <c r="C70" s="9">
        <f>($F$12/$F$16)*B70</f>
        <v>0.34426818904630802</v>
      </c>
      <c r="D70" s="19">
        <f t="shared" si="1"/>
        <v>10.102632665094342</v>
      </c>
      <c r="E70" s="9">
        <f t="shared" si="2"/>
        <v>9.135620564302227E-2</v>
      </c>
      <c r="F70" s="21">
        <f>SUM(C70,E70)</f>
        <v>0.43562439468933029</v>
      </c>
      <c r="O70" s="27"/>
      <c r="P70" s="47"/>
    </row>
    <row r="71" spans="1:16" ht="15" x14ac:dyDescent="0.25">
      <c r="A71" s="13">
        <v>53</v>
      </c>
      <c r="B71" s="42">
        <v>46.3</v>
      </c>
      <c r="C71" s="9">
        <f t="shared" ref="C71:C89" si="4">($F$12/$F$16)*B71</f>
        <v>0.45412014680467405</v>
      </c>
      <c r="D71" s="19">
        <f t="shared" si="1"/>
        <v>13.326264740566041</v>
      </c>
      <c r="E71" s="9">
        <f t="shared" si="2"/>
        <v>0.12059610517807298</v>
      </c>
      <c r="F71" s="21">
        <f t="shared" si="3"/>
        <v>0.57471625198274701</v>
      </c>
      <c r="O71" s="27"/>
      <c r="P71" s="47"/>
    </row>
    <row r="72" spans="1:16" ht="15" x14ac:dyDescent="0.25">
      <c r="A72" s="52">
        <v>54</v>
      </c>
      <c r="B72" s="42">
        <v>36.9</v>
      </c>
      <c r="C72" s="9">
        <f t="shared" si="4"/>
        <v>0.36192296797175966</v>
      </c>
      <c r="D72" s="19">
        <f t="shared" si="1"/>
        <v>10.620716391509434</v>
      </c>
      <c r="E72" s="9">
        <f t="shared" si="2"/>
        <v>9.605255757995898E-2</v>
      </c>
      <c r="F72" s="21">
        <f t="shared" si="3"/>
        <v>0.45797552555171861</v>
      </c>
      <c r="O72" s="27"/>
      <c r="P72" s="47"/>
    </row>
    <row r="73" spans="1:16" ht="15" x14ac:dyDescent="0.25">
      <c r="A73" s="52">
        <v>55</v>
      </c>
      <c r="B73" s="42">
        <v>39.299999999999997</v>
      </c>
      <c r="C73" s="9">
        <f t="shared" si="4"/>
        <v>0.38546267320569527</v>
      </c>
      <c r="D73" s="19">
        <f t="shared" si="1"/>
        <v>11.311494693396229</v>
      </c>
      <c r="E73" s="9">
        <f t="shared" si="2"/>
        <v>0.10231609752204125</v>
      </c>
      <c r="F73" s="21">
        <f t="shared" si="3"/>
        <v>0.48777877072773651</v>
      </c>
      <c r="O73" s="27"/>
      <c r="P73" s="47"/>
    </row>
    <row r="74" spans="1:16" ht="15" x14ac:dyDescent="0.25">
      <c r="A74" s="13">
        <v>56</v>
      </c>
      <c r="B74" s="42">
        <v>54.7</v>
      </c>
      <c r="C74" s="9">
        <f t="shared" si="4"/>
        <v>0.53650911512344868</v>
      </c>
      <c r="D74" s="19">
        <f t="shared" si="1"/>
        <v>15.743988797169816</v>
      </c>
      <c r="E74" s="9">
        <f t="shared" si="2"/>
        <v>0.14255445324644953</v>
      </c>
      <c r="F74" s="21">
        <f t="shared" si="3"/>
        <v>0.67906356836989823</v>
      </c>
      <c r="O74" s="27"/>
      <c r="P74" s="47"/>
    </row>
    <row r="75" spans="1:16" ht="15" x14ac:dyDescent="0.25">
      <c r="A75" s="52">
        <v>57</v>
      </c>
      <c r="B75" s="42">
        <v>50.6</v>
      </c>
      <c r="C75" s="9">
        <f t="shared" si="4"/>
        <v>0.49629545201547537</v>
      </c>
      <c r="D75" s="19">
        <f t="shared" si="1"/>
        <v>14.563909198113212</v>
      </c>
      <c r="E75" s="9">
        <f t="shared" si="2"/>
        <v>0.13183364135929876</v>
      </c>
      <c r="F75" s="21">
        <f t="shared" si="3"/>
        <v>0.62812909337477407</v>
      </c>
      <c r="O75" s="27"/>
      <c r="P75" s="47"/>
    </row>
    <row r="76" spans="1:16" ht="15" x14ac:dyDescent="0.25">
      <c r="A76" s="52">
        <v>58</v>
      </c>
      <c r="B76" s="42">
        <v>40</v>
      </c>
      <c r="C76" s="9">
        <f t="shared" si="4"/>
        <v>0.39232842056559314</v>
      </c>
      <c r="D76" s="19">
        <f t="shared" si="1"/>
        <v>11.51297169811321</v>
      </c>
      <c r="E76" s="9">
        <f t="shared" si="2"/>
        <v>0.10414333747444691</v>
      </c>
      <c r="F76" s="21">
        <f t="shared" si="3"/>
        <v>0.49647175804004007</v>
      </c>
      <c r="O76" s="27"/>
      <c r="P76" s="47"/>
    </row>
    <row r="77" spans="1:16" ht="15" x14ac:dyDescent="0.25">
      <c r="A77" s="13">
        <v>59</v>
      </c>
      <c r="B77" s="42">
        <v>37.6</v>
      </c>
      <c r="C77" s="9">
        <f t="shared" si="4"/>
        <v>0.36878871533165758</v>
      </c>
      <c r="D77" s="19">
        <f t="shared" si="1"/>
        <v>10.822193396226417</v>
      </c>
      <c r="E77" s="9">
        <f t="shared" si="2"/>
        <v>9.7879218257589232E-2</v>
      </c>
      <c r="F77" s="21">
        <f t="shared" si="3"/>
        <v>0.4666679335892468</v>
      </c>
      <c r="O77" s="27"/>
      <c r="P77" s="47"/>
    </row>
    <row r="78" spans="1:16" ht="15" x14ac:dyDescent="0.25">
      <c r="A78" s="52">
        <v>60</v>
      </c>
      <c r="B78" s="42">
        <v>35.200000000000003</v>
      </c>
      <c r="C78" s="9">
        <f t="shared" si="4"/>
        <v>0.34524901009772202</v>
      </c>
      <c r="D78" s="19">
        <f t="shared" si="1"/>
        <v>10.131415094339626</v>
      </c>
      <c r="E78" s="9">
        <f t="shared" si="2"/>
        <v>9.1617084791191253E-2</v>
      </c>
      <c r="F78" s="21">
        <f t="shared" si="3"/>
        <v>0.43686609488891326</v>
      </c>
      <c r="O78" s="27"/>
      <c r="P78" s="47"/>
    </row>
    <row r="79" spans="1:16" ht="15" x14ac:dyDescent="0.25">
      <c r="A79" s="13">
        <v>61</v>
      </c>
      <c r="B79" s="42">
        <v>46.1</v>
      </c>
      <c r="C79" s="9">
        <f t="shared" si="4"/>
        <v>0.45215850470184615</v>
      </c>
      <c r="D79" s="19">
        <f t="shared" si="1"/>
        <v>13.268699882075476</v>
      </c>
      <c r="E79" s="9">
        <f t="shared" si="2"/>
        <v>0.12007358452325445</v>
      </c>
      <c r="F79" s="21">
        <f t="shared" si="3"/>
        <v>0.5722320892251006</v>
      </c>
      <c r="O79" s="27"/>
      <c r="P79" s="47"/>
    </row>
    <row r="80" spans="1:16" ht="15" x14ac:dyDescent="0.25">
      <c r="A80" s="52">
        <v>62</v>
      </c>
      <c r="B80" s="42">
        <v>37</v>
      </c>
      <c r="C80" s="9">
        <f t="shared" si="4"/>
        <v>0.36290378902317366</v>
      </c>
      <c r="D80" s="19">
        <f t="shared" si="1"/>
        <v>10.649498820754719</v>
      </c>
      <c r="E80" s="9">
        <f t="shared" si="2"/>
        <v>9.6313498763772737E-2</v>
      </c>
      <c r="F80" s="21">
        <f t="shared" si="3"/>
        <v>0.45921728778694637</v>
      </c>
      <c r="O80" s="27"/>
      <c r="P80" s="47"/>
    </row>
    <row r="81" spans="1:16" ht="15" x14ac:dyDescent="0.25">
      <c r="A81" s="52">
        <v>63</v>
      </c>
      <c r="B81" s="42">
        <v>46</v>
      </c>
      <c r="C81" s="9">
        <f t="shared" si="4"/>
        <v>0.45117768365043215</v>
      </c>
      <c r="D81" s="19">
        <f t="shared" si="1"/>
        <v>13.239917452830191</v>
      </c>
      <c r="E81" s="9">
        <f t="shared" si="2"/>
        <v>0.11981232937582439</v>
      </c>
      <c r="F81" s="21">
        <f t="shared" si="3"/>
        <v>0.57099001302625652</v>
      </c>
      <c r="O81" s="27"/>
      <c r="P81" s="47"/>
    </row>
    <row r="82" spans="1:16" ht="15" x14ac:dyDescent="0.25">
      <c r="A82" s="13">
        <v>64</v>
      </c>
      <c r="B82" s="42">
        <v>54.9</v>
      </c>
      <c r="C82" s="9">
        <f t="shared" si="4"/>
        <v>0.53847075722627658</v>
      </c>
      <c r="D82" s="19">
        <f t="shared" si="1"/>
        <v>15.80155365566038</v>
      </c>
      <c r="E82" s="9">
        <f t="shared" si="2"/>
        <v>0.14307756838685912</v>
      </c>
      <c r="F82" s="21">
        <f t="shared" si="3"/>
        <v>0.68154832561313572</v>
      </c>
      <c r="O82" s="27"/>
      <c r="P82" s="47"/>
    </row>
    <row r="83" spans="1:16" ht="15" x14ac:dyDescent="0.25">
      <c r="A83" s="52">
        <v>65</v>
      </c>
      <c r="B83" s="42">
        <v>50.6</v>
      </c>
      <c r="C83" s="9">
        <f t="shared" si="4"/>
        <v>0.49629545201547537</v>
      </c>
      <c r="D83" s="19">
        <f t="shared" si="1"/>
        <v>14.563909198113212</v>
      </c>
      <c r="E83" s="9">
        <f t="shared" si="2"/>
        <v>0.13183364135929876</v>
      </c>
      <c r="F83" s="21">
        <f t="shared" si="3"/>
        <v>0.62812909337477407</v>
      </c>
      <c r="O83" s="27"/>
      <c r="P83" s="47"/>
    </row>
    <row r="84" spans="1:16" ht="15" x14ac:dyDescent="0.25">
      <c r="A84" s="52">
        <v>66</v>
      </c>
      <c r="B84" s="42">
        <v>39.5</v>
      </c>
      <c r="C84" s="9">
        <f t="shared" si="4"/>
        <v>0.38742431530852323</v>
      </c>
      <c r="D84" s="19">
        <f t="shared" si="1"/>
        <v>11.369059551886796</v>
      </c>
      <c r="E84" s="9">
        <f t="shared" si="2"/>
        <v>0.10283814883562141</v>
      </c>
      <c r="F84" s="21">
        <f t="shared" si="3"/>
        <v>0.49026246414414465</v>
      </c>
      <c r="O84" s="27"/>
      <c r="P84" s="47"/>
    </row>
    <row r="85" spans="1:16" ht="15" x14ac:dyDescent="0.25">
      <c r="A85" s="13">
        <v>67</v>
      </c>
      <c r="B85" s="42">
        <v>39.1</v>
      </c>
      <c r="C85" s="9">
        <f>($F$12/$F$16)*B85</f>
        <v>0.38350103110286732</v>
      </c>
      <c r="D85" s="19">
        <f t="shared" ref="D85:D89" si="5">B85*$F$15/$F$14</f>
        <v>11.253929834905664</v>
      </c>
      <c r="E85" s="9">
        <f t="shared" ref="E85:E89" si="6">D85*($F$10/($F$14-D85+$F$15))</f>
        <v>0.101794060003041</v>
      </c>
      <c r="F85" s="21">
        <f t="shared" ref="F85:F98" si="7">SUM(C85,E85)</f>
        <v>0.48529509110590829</v>
      </c>
      <c r="O85" s="27"/>
      <c r="P85" s="47"/>
    </row>
    <row r="86" spans="1:16" ht="15" x14ac:dyDescent="0.25">
      <c r="A86" s="52">
        <v>68</v>
      </c>
      <c r="B86" s="42">
        <v>34.799999999999997</v>
      </c>
      <c r="C86" s="9">
        <f t="shared" si="4"/>
        <v>0.341325725892066</v>
      </c>
      <c r="D86" s="19">
        <f t="shared" si="5"/>
        <v>10.016285377358493</v>
      </c>
      <c r="E86" s="9">
        <f t="shared" si="6"/>
        <v>9.0573588872898597E-2</v>
      </c>
      <c r="F86" s="21">
        <f t="shared" si="7"/>
        <v>0.43189931476496457</v>
      </c>
      <c r="O86" s="27"/>
      <c r="P86" s="47"/>
    </row>
    <row r="87" spans="1:16" ht="15" x14ac:dyDescent="0.25">
      <c r="A87" s="52">
        <v>69</v>
      </c>
      <c r="B87" s="42">
        <v>45.6</v>
      </c>
      <c r="C87" s="9">
        <f t="shared" si="4"/>
        <v>0.44725439944477624</v>
      </c>
      <c r="D87" s="19">
        <f t="shared" si="5"/>
        <v>13.124787735849059</v>
      </c>
      <c r="E87" s="9">
        <f t="shared" si="6"/>
        <v>0.11876734331770132</v>
      </c>
      <c r="F87" s="21">
        <f t="shared" si="7"/>
        <v>0.56602174276247752</v>
      </c>
      <c r="O87" s="27"/>
      <c r="P87" s="47"/>
    </row>
    <row r="88" spans="1:16" ht="15" x14ac:dyDescent="0.25">
      <c r="A88" s="52">
        <v>70</v>
      </c>
      <c r="B88" s="42">
        <v>36.9</v>
      </c>
      <c r="C88" s="9">
        <f t="shared" si="4"/>
        <v>0.36192296797175966</v>
      </c>
      <c r="D88" s="19">
        <f t="shared" si="5"/>
        <v>10.620716391509434</v>
      </c>
      <c r="E88" s="9">
        <f t="shared" si="6"/>
        <v>9.605255757995898E-2</v>
      </c>
      <c r="F88" s="21">
        <f t="shared" si="7"/>
        <v>0.45797552555171861</v>
      </c>
      <c r="O88" s="27"/>
      <c r="P88" s="47"/>
    </row>
    <row r="89" spans="1:16" ht="15" x14ac:dyDescent="0.25">
      <c r="A89" s="13">
        <v>71</v>
      </c>
      <c r="B89" s="42">
        <v>39.4</v>
      </c>
      <c r="C89" s="9">
        <f t="shared" si="4"/>
        <v>0.38644349425710928</v>
      </c>
      <c r="D89" s="19">
        <f t="shared" si="5"/>
        <v>11.340277122641512</v>
      </c>
      <c r="E89" s="9">
        <f t="shared" si="6"/>
        <v>0.10257712145447467</v>
      </c>
      <c r="F89" s="21">
        <f t="shared" si="7"/>
        <v>0.48902061571158395</v>
      </c>
      <c r="O89" s="27"/>
      <c r="P89" s="47"/>
    </row>
    <row r="90" spans="1:16" ht="15" x14ac:dyDescent="0.25">
      <c r="A90" s="52">
        <v>72</v>
      </c>
      <c r="B90" s="42">
        <v>55.4</v>
      </c>
      <c r="C90" s="9">
        <f>($F$12/$F$16)*B90</f>
        <v>0.54337486248334654</v>
      </c>
      <c r="D90" s="19">
        <f>B90*$F$15/$F$14</f>
        <v>15.945465801886796</v>
      </c>
      <c r="E90" s="9">
        <f>D90*($F$10/($F$14-D90+$F$15))</f>
        <v>0.14438541677733988</v>
      </c>
      <c r="F90" s="21">
        <f>SUM(C90,E90)</f>
        <v>0.68776027926068639</v>
      </c>
      <c r="O90" s="27"/>
      <c r="P90" s="47"/>
    </row>
    <row r="91" spans="1:16" ht="15" x14ac:dyDescent="0.25">
      <c r="A91" s="52"/>
      <c r="B91" s="14">
        <f>SUM(B20:B90)</f>
        <v>3007.099999999999</v>
      </c>
      <c r="C91" s="9"/>
      <c r="D91" s="19"/>
      <c r="E91" s="9"/>
      <c r="F91" s="21"/>
      <c r="K91" s="55" t="s">
        <v>29</v>
      </c>
      <c r="M91" s="1" t="s">
        <v>27</v>
      </c>
      <c r="N91" s="1" t="s">
        <v>28</v>
      </c>
      <c r="O91" s="27"/>
      <c r="P91" s="47"/>
    </row>
    <row r="92" spans="1:16" ht="15" x14ac:dyDescent="0.25">
      <c r="A92" s="52" t="s">
        <v>32</v>
      </c>
      <c r="B92" s="42">
        <v>39.299999999999997</v>
      </c>
      <c r="C92" s="9" t="s">
        <v>34</v>
      </c>
      <c r="D92" s="19">
        <f>B92*$F$15/$F$14</f>
        <v>11.311494693396229</v>
      </c>
      <c r="E92" s="9">
        <f>D92*($F$10/($F$14-D92+$F$15))</f>
        <v>0.10231609752204125</v>
      </c>
      <c r="F92" s="21">
        <f>SUM(C92,E92)</f>
        <v>0.10231609752204125</v>
      </c>
      <c r="K92" s="55"/>
      <c r="O92" s="27"/>
      <c r="P92" s="47"/>
    </row>
    <row r="93" spans="1:16" ht="15" x14ac:dyDescent="0.25">
      <c r="A93" s="52" t="s">
        <v>25</v>
      </c>
      <c r="B93" s="42">
        <v>57.9</v>
      </c>
      <c r="C93" s="9">
        <f>N93</f>
        <v>0</v>
      </c>
      <c r="D93" s="19">
        <f>B93*$F$15/$F$14</f>
        <v>16.665026533018871</v>
      </c>
      <c r="E93" s="9">
        <f>D93*($F$10/($F$14-D93+$F$15))</f>
        <v>0.15092595627838887</v>
      </c>
      <c r="F93" s="21">
        <f>SUM(C93,E93)</f>
        <v>0.15092595627838887</v>
      </c>
      <c r="H93" s="47"/>
      <c r="J93" s="52" t="s">
        <v>25</v>
      </c>
      <c r="K93" s="21">
        <v>62.9</v>
      </c>
      <c r="L93" s="21">
        <v>62.9</v>
      </c>
      <c r="M93" s="56">
        <f>L93-K93</f>
        <v>0</v>
      </c>
      <c r="N93" s="21">
        <f>M93*0.8598</f>
        <v>0</v>
      </c>
      <c r="O93" s="27"/>
      <c r="P93" s="47"/>
    </row>
    <row r="94" spans="1:16" ht="15" x14ac:dyDescent="0.25">
      <c r="A94" s="52" t="s">
        <v>12</v>
      </c>
      <c r="B94" s="42">
        <v>45.2</v>
      </c>
      <c r="C94" s="9">
        <f>($F$12/$F$16)*B94</f>
        <v>0.44333111523912033</v>
      </c>
      <c r="D94" s="19">
        <f t="shared" ref="D94:D98" si="8">B94*$F$15/$F$14</f>
        <v>13.009658018867929</v>
      </c>
      <c r="E94" s="9">
        <f t="shared" ref="E94:E98" si="9">D94*($F$10/($F$14-D94+$F$15))</f>
        <v>0.11772241250684753</v>
      </c>
      <c r="F94" s="21">
        <f>SUM(C94,E94)</f>
        <v>0.56105352774596784</v>
      </c>
      <c r="M94" s="1" t="s">
        <v>27</v>
      </c>
      <c r="O94" s="27"/>
      <c r="P94" s="47"/>
    </row>
    <row r="95" spans="1:16" ht="15" x14ac:dyDescent="0.25">
      <c r="A95" s="52" t="s">
        <v>26</v>
      </c>
      <c r="B95" s="42">
        <v>66.7</v>
      </c>
      <c r="C95" s="9">
        <f>N95</f>
        <v>9.6641519999994999E-2</v>
      </c>
      <c r="D95" s="19">
        <f t="shared" si="8"/>
        <v>19.197880306603778</v>
      </c>
      <c r="E95" s="9">
        <f t="shared" si="9"/>
        <v>0.17396587252191861</v>
      </c>
      <c r="F95" s="21">
        <f>SUM(C95,E95)</f>
        <v>0.27060739252191363</v>
      </c>
      <c r="H95" s="47"/>
      <c r="J95" s="52" t="s">
        <v>26</v>
      </c>
      <c r="K95" s="57">
        <v>134764</v>
      </c>
      <c r="L95" s="57">
        <v>134876.4</v>
      </c>
      <c r="M95" s="56">
        <f>L95-K95</f>
        <v>112.39999999999418</v>
      </c>
      <c r="N95" s="21">
        <f>M95*0.0008598</f>
        <v>9.6641519999994999E-2</v>
      </c>
      <c r="O95" s="27"/>
      <c r="P95" s="47"/>
    </row>
    <row r="96" spans="1:16" ht="15" x14ac:dyDescent="0.25">
      <c r="A96" s="52" t="s">
        <v>13</v>
      </c>
      <c r="B96" s="42">
        <v>71.7</v>
      </c>
      <c r="C96" s="9">
        <f>($F$12/$F$16)*B96</f>
        <v>0.70324869386382582</v>
      </c>
      <c r="D96" s="19">
        <f t="shared" si="8"/>
        <v>20.637001768867933</v>
      </c>
      <c r="E96" s="9">
        <f t="shared" si="9"/>
        <v>0.18706869368540738</v>
      </c>
      <c r="F96" s="21">
        <f t="shared" si="7"/>
        <v>0.89031738754923317</v>
      </c>
      <c r="O96" s="27"/>
      <c r="P96" s="47"/>
    </row>
    <row r="97" spans="1:16" ht="15" x14ac:dyDescent="0.25">
      <c r="A97" s="52" t="s">
        <v>14</v>
      </c>
      <c r="B97" s="42">
        <v>45.8</v>
      </c>
      <c r="C97" s="9">
        <f>($F$12/$F$16)*B97</f>
        <v>0.44921604154760414</v>
      </c>
      <c r="D97" s="19">
        <f t="shared" si="8"/>
        <v>13.182352594339624</v>
      </c>
      <c r="E97" s="9">
        <f t="shared" si="9"/>
        <v>0.11928982944058038</v>
      </c>
      <c r="F97" s="21">
        <f t="shared" si="7"/>
        <v>0.5685058709881845</v>
      </c>
      <c r="O97" s="27"/>
      <c r="P97" s="47"/>
    </row>
    <row r="98" spans="1:16" ht="15" x14ac:dyDescent="0.25">
      <c r="A98" s="52" t="s">
        <v>33</v>
      </c>
      <c r="B98" s="42">
        <v>58.3</v>
      </c>
      <c r="C98" s="9" t="s">
        <v>34</v>
      </c>
      <c r="D98" s="19">
        <f t="shared" si="8"/>
        <v>16.780156250000001</v>
      </c>
      <c r="E98" s="9">
        <f t="shared" si="9"/>
        <v>0.1519726433312126</v>
      </c>
      <c r="F98" s="21">
        <f t="shared" si="7"/>
        <v>0.1519726433312126</v>
      </c>
      <c r="O98" s="27"/>
      <c r="P98" s="47"/>
    </row>
    <row r="99" spans="1:16" x14ac:dyDescent="0.2">
      <c r="A99" s="45" t="s">
        <v>0</v>
      </c>
      <c r="B99" s="14">
        <f>SUM(B92:B98)</f>
        <v>384.9</v>
      </c>
      <c r="C99" s="24">
        <f>SUM(C20:C98)-C93-C95</f>
        <v>30.576115456779494</v>
      </c>
      <c r="D99" s="20">
        <f>SUM(D20:D98)</f>
        <v>976.30000000000041</v>
      </c>
      <c r="E99" s="24">
        <f>SUM(E20:E98)</f>
        <v>8.8342430232205089</v>
      </c>
      <c r="F99" s="58">
        <f>SUM(F20:F98)</f>
        <v>39.506999999999998</v>
      </c>
      <c r="G99" s="59"/>
      <c r="O99" s="28"/>
      <c r="P99" s="47"/>
    </row>
    <row r="100" spans="1:16" x14ac:dyDescent="0.2">
      <c r="F100" s="60"/>
      <c r="O100" s="47"/>
      <c r="P100" s="47"/>
    </row>
    <row r="101" spans="1:16" x14ac:dyDescent="0.2">
      <c r="D101" s="60"/>
      <c r="O101" s="47"/>
      <c r="P101" s="47"/>
    </row>
    <row r="102" spans="1:16" x14ac:dyDescent="0.2">
      <c r="C102" s="59"/>
    </row>
  </sheetData>
  <mergeCells count="18">
    <mergeCell ref="D9:E9"/>
    <mergeCell ref="D10:E10"/>
    <mergeCell ref="D11:E11"/>
    <mergeCell ref="D12:E12"/>
    <mergeCell ref="A14:C16"/>
    <mergeCell ref="D14:E14"/>
    <mergeCell ref="D15:E15"/>
    <mergeCell ref="D16:E16"/>
    <mergeCell ref="A1:I1"/>
    <mergeCell ref="A3:I3"/>
    <mergeCell ref="A4:I4"/>
    <mergeCell ref="A6:F6"/>
    <mergeCell ref="H6:I10"/>
    <mergeCell ref="A7:C7"/>
    <mergeCell ref="D7:E7"/>
    <mergeCell ref="A8:C8"/>
    <mergeCell ref="D8:E8"/>
    <mergeCell ref="A9:C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67" workbookViewId="0">
      <selection activeCell="S15" sqref="S15"/>
    </sheetView>
  </sheetViews>
  <sheetFormatPr defaultRowHeight="12.75" x14ac:dyDescent="0.2"/>
  <sheetData/>
  <pageMargins left="0.25" right="0.25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Январь23</vt:lpstr>
      <vt:lpstr>Февраль23</vt:lpstr>
      <vt:lpstr>Март23</vt:lpstr>
      <vt:lpstr>Апрель23</vt:lpstr>
      <vt:lpstr>ПП 354 для расчета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2019-10-31T14:39:29Z</cp:lastPrinted>
  <dcterms:created xsi:type="dcterms:W3CDTF">2011-10-25T12:11:12Z</dcterms:created>
  <dcterms:modified xsi:type="dcterms:W3CDTF">2023-05-22T13:58:03Z</dcterms:modified>
</cp:coreProperties>
</file>